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NG019\Downloads\"/>
    </mc:Choice>
  </mc:AlternateContent>
  <xr:revisionPtr revIDLastSave="0" documentId="8_{4DD2B46B-5055-4182-B531-6E85465835CB}" xr6:coauthVersionLast="47" xr6:coauthVersionMax="47" xr10:uidLastSave="{00000000-0000-0000-0000-000000000000}"/>
  <bookViews>
    <workbookView xWindow="-120" yWindow="-120" windowWidth="38640" windowHeight="21240" tabRatio="868" firstSheet="11" activeTab="2" xr2:uid="{00000000-000D-0000-FFFF-FFFF00000000}"/>
  </bookViews>
  <sheets>
    <sheet name="Protected Sheets" sheetId="21" r:id="rId1"/>
    <sheet name="IG &gt; DoHAC personas" sheetId="20" r:id="rId2"/>
    <sheet name="Patient" sheetId="1" r:id="rId3"/>
    <sheet name="Encounter" sheetId="4" r:id="rId4"/>
    <sheet name="Condition" sheetId="3" r:id="rId5"/>
    <sheet name="AllergyIntolerance" sheetId="2" r:id="rId6"/>
    <sheet name="Immunization" sheetId="5" r:id="rId7"/>
    <sheet name="Observation" sheetId="10" r:id="rId8"/>
    <sheet name="Organization" sheetId="6" r:id="rId9"/>
    <sheet name="HealthcareService" sheetId="23" r:id="rId10"/>
    <sheet name="PractitionerRole" sheetId="8" r:id="rId11"/>
    <sheet name="Practitioner" sheetId="7" r:id="rId12"/>
    <sheet name="Procedure" sheetId="15" r:id="rId13"/>
    <sheet name="Location" sheetId="9" r:id="rId14"/>
    <sheet name="MedicationRequest" sheetId="17" r:id="rId15"/>
    <sheet name="Medication" sheetId="16" r:id="rId16"/>
    <sheet name="Specimen" sheetId="19" r:id="rId17"/>
    <sheet name="RelatedPerson" sheetId="25" r:id="rId18"/>
    <sheet name="ServiceRequest" sheetId="24" r:id="rId19"/>
    <sheet name="CodeMaps" sheetId="12" r:id="rId20"/>
    <sheet name="DHAC_TestPatients_combined" sheetId="11" r:id="rId21"/>
    <sheet name="DHAC_TestProviders_combined" sheetId="13" r:id="rId22"/>
    <sheet name="DHAC_TestOrgs_combined" sheetId="14" r:id="rId23"/>
    <sheet name="Sheet1" sheetId="26" r:id="rId24"/>
  </sheets>
  <externalReferences>
    <externalReference r:id="rId25"/>
    <externalReference r:id="rId26"/>
    <externalReference r:id="rId27"/>
    <externalReference r:id="rId28"/>
  </externalReferences>
  <definedNames>
    <definedName name="_xlnm._FilterDatabase" localSheetId="21" hidden="1">DHAC_TestProviders_combined!$A$1:$Y$1</definedName>
    <definedName name="_xlnm._FilterDatabase" localSheetId="9" hidden="1">HealthcareService!$A$1:$AH$87</definedName>
    <definedName name="_xlnm._FilterDatabase" localSheetId="13" hidden="1">Location!$A$1:$A$96</definedName>
    <definedName name="_xlnm._FilterDatabase" localSheetId="7">Observation!$A$1:$DM$32</definedName>
    <definedName name="_xlnm._FilterDatabase" localSheetId="8" hidden="1">Organization!$A$1:$AM$98</definedName>
    <definedName name="_xlnm._FilterDatabase" localSheetId="2" hidden="1">Patient!$A$1:$CL$83</definedName>
    <definedName name="_xlnm._FilterDatabase" localSheetId="11" hidden="1">Practitioner!$A$1:$AU$235</definedName>
    <definedName name="_xlnm._FilterDatabase" localSheetId="10" hidden="1">PractitionerRole!$A$1:$BJ$226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 i="2" l="1"/>
  <c r="P13" i="17"/>
  <c r="O13" i="17"/>
  <c r="AZ2" i="25"/>
  <c r="AY2" i="25"/>
  <c r="AX2" i="25"/>
  <c r="AW2" i="25"/>
  <c r="AV2" i="25"/>
  <c r="AU2" i="25"/>
  <c r="AT2" i="25"/>
  <c r="AS2" i="25"/>
  <c r="X2" i="25"/>
  <c r="G198" i="13"/>
  <c r="H198" i="13"/>
  <c r="G199" i="13"/>
  <c r="H199" i="13"/>
  <c r="G200" i="13"/>
  <c r="H200" i="13"/>
  <c r="G201" i="13"/>
  <c r="H201" i="13"/>
  <c r="G202" i="13"/>
  <c r="H202" i="13"/>
  <c r="G203" i="13"/>
  <c r="H203" i="13"/>
  <c r="G204" i="13"/>
  <c r="H204" i="13"/>
  <c r="G205" i="13"/>
  <c r="H205" i="13"/>
  <c r="G206" i="13"/>
  <c r="H206" i="13"/>
  <c r="G207" i="13"/>
  <c r="H207" i="13"/>
  <c r="G208" i="13"/>
  <c r="H208" i="13"/>
  <c r="G209" i="13"/>
  <c r="H209" i="13"/>
  <c r="G210" i="13"/>
  <c r="H210" i="13"/>
  <c r="G211" i="13"/>
  <c r="H211" i="13"/>
  <c r="G212" i="13"/>
  <c r="H212" i="13"/>
  <c r="G213" i="13"/>
  <c r="H213" i="13"/>
  <c r="G214" i="13"/>
  <c r="H214" i="13"/>
  <c r="G215" i="13"/>
  <c r="H215" i="13"/>
  <c r="G216" i="13"/>
  <c r="H216" i="13"/>
  <c r="G217" i="13"/>
  <c r="H217" i="13"/>
  <c r="G218" i="13"/>
  <c r="H218" i="13"/>
  <c r="G219" i="13"/>
  <c r="H219" i="13"/>
  <c r="G221" i="13"/>
  <c r="H221" i="13"/>
  <c r="G222" i="13"/>
  <c r="H222" i="13"/>
  <c r="H220" i="13"/>
  <c r="G220" i="13"/>
  <c r="G178" i="13"/>
  <c r="H178" i="13"/>
  <c r="G179" i="13"/>
  <c r="H179" i="13"/>
  <c r="G180" i="13"/>
  <c r="H180" i="13"/>
  <c r="G181" i="13"/>
  <c r="H181" i="13"/>
  <c r="G182" i="13"/>
  <c r="H182" i="13"/>
  <c r="G183" i="13"/>
  <c r="H183" i="13"/>
  <c r="G184" i="13"/>
  <c r="H184" i="13"/>
  <c r="G185" i="13"/>
  <c r="H185" i="13"/>
  <c r="G186" i="13"/>
  <c r="H186" i="13"/>
  <c r="G187" i="13"/>
  <c r="H187" i="13"/>
  <c r="G188" i="13"/>
  <c r="H188" i="13"/>
  <c r="G189" i="13"/>
  <c r="H189" i="13"/>
  <c r="G190" i="13"/>
  <c r="H190" i="13"/>
  <c r="G191" i="13"/>
  <c r="H191" i="13"/>
  <c r="G192" i="13"/>
  <c r="H192" i="13"/>
  <c r="G194" i="13"/>
  <c r="H194" i="13"/>
  <c r="G195" i="13"/>
  <c r="AH210" i="8" s="1"/>
  <c r="H195" i="13"/>
  <c r="G196" i="13"/>
  <c r="H196" i="13"/>
  <c r="G197" i="13"/>
  <c r="H197" i="13"/>
  <c r="H193" i="13"/>
  <c r="G193" i="13"/>
  <c r="AH208" i="8" s="1"/>
  <c r="G130" i="13"/>
  <c r="H130" i="13"/>
  <c r="G131" i="13"/>
  <c r="H131" i="13"/>
  <c r="G132" i="13"/>
  <c r="H132" i="13"/>
  <c r="G133" i="13"/>
  <c r="H133" i="13"/>
  <c r="G134" i="13"/>
  <c r="H134" i="13"/>
  <c r="G135" i="13"/>
  <c r="H135" i="13"/>
  <c r="G136" i="13"/>
  <c r="H136" i="13"/>
  <c r="G137" i="13"/>
  <c r="H137" i="13"/>
  <c r="G138" i="13"/>
  <c r="H138" i="13"/>
  <c r="G139" i="13"/>
  <c r="H139" i="13"/>
  <c r="G140" i="13"/>
  <c r="H140" i="13"/>
  <c r="G141" i="13"/>
  <c r="H141" i="13"/>
  <c r="G142" i="13"/>
  <c r="H142" i="13"/>
  <c r="G143" i="13"/>
  <c r="H143" i="13"/>
  <c r="G144" i="13"/>
  <c r="H144" i="13"/>
  <c r="G145" i="13"/>
  <c r="H145" i="13"/>
  <c r="G146" i="13"/>
  <c r="H146" i="13"/>
  <c r="G147" i="13"/>
  <c r="H147" i="13"/>
  <c r="G148" i="13"/>
  <c r="H148" i="13"/>
  <c r="G149" i="13"/>
  <c r="H149" i="13"/>
  <c r="G151" i="13"/>
  <c r="H151" i="13"/>
  <c r="G152" i="13"/>
  <c r="H152" i="13"/>
  <c r="G153" i="13"/>
  <c r="H153" i="13"/>
  <c r="G154" i="13"/>
  <c r="H154" i="13"/>
  <c r="H150" i="13"/>
  <c r="G150" i="13"/>
  <c r="AH165" i="8" s="1"/>
  <c r="G105" i="13"/>
  <c r="H105" i="13"/>
  <c r="G106" i="13"/>
  <c r="H106" i="13"/>
  <c r="G107" i="13"/>
  <c r="H107" i="13"/>
  <c r="G108" i="13"/>
  <c r="H108" i="13"/>
  <c r="G109" i="13"/>
  <c r="H109" i="13"/>
  <c r="G110" i="13"/>
  <c r="H110" i="13"/>
  <c r="G111" i="13"/>
  <c r="H111" i="13"/>
  <c r="G112" i="13"/>
  <c r="H112" i="13"/>
  <c r="G113" i="13"/>
  <c r="H113" i="13"/>
  <c r="G114" i="13"/>
  <c r="H114" i="13"/>
  <c r="G115" i="13"/>
  <c r="H115" i="13"/>
  <c r="G116" i="13"/>
  <c r="H116" i="13"/>
  <c r="G117" i="13"/>
  <c r="H117" i="13"/>
  <c r="G118" i="13"/>
  <c r="H118" i="13"/>
  <c r="G119" i="13"/>
  <c r="H119" i="13"/>
  <c r="G120" i="13"/>
  <c r="H120" i="13"/>
  <c r="G121" i="13"/>
  <c r="H121" i="13"/>
  <c r="G122" i="13"/>
  <c r="H122" i="13"/>
  <c r="G123" i="13"/>
  <c r="H123" i="13"/>
  <c r="G124" i="13"/>
  <c r="H124" i="13"/>
  <c r="G125" i="13"/>
  <c r="H125" i="13"/>
  <c r="G126" i="13"/>
  <c r="H126" i="13"/>
  <c r="G127" i="13"/>
  <c r="H127" i="13"/>
  <c r="G128" i="13"/>
  <c r="H128" i="13"/>
  <c r="H129" i="13"/>
  <c r="G129" i="13"/>
  <c r="AH144" i="8" s="1"/>
  <c r="G75" i="13"/>
  <c r="H75" i="13"/>
  <c r="G76" i="13"/>
  <c r="H76" i="13"/>
  <c r="G77" i="13"/>
  <c r="H77" i="13"/>
  <c r="G78" i="13"/>
  <c r="H78" i="13"/>
  <c r="G79" i="13"/>
  <c r="H79" i="13"/>
  <c r="G80" i="13"/>
  <c r="H80" i="13"/>
  <c r="G81" i="13"/>
  <c r="H81" i="13"/>
  <c r="G82" i="13"/>
  <c r="H82" i="13"/>
  <c r="G83" i="13"/>
  <c r="H83" i="13"/>
  <c r="G84" i="13"/>
  <c r="H84" i="13"/>
  <c r="G85" i="13"/>
  <c r="H85" i="13"/>
  <c r="G86" i="13"/>
  <c r="H86" i="13"/>
  <c r="G87" i="13"/>
  <c r="H87" i="13"/>
  <c r="G88" i="13"/>
  <c r="H88" i="13"/>
  <c r="G89" i="13"/>
  <c r="H89" i="13"/>
  <c r="G90" i="13"/>
  <c r="H90" i="13"/>
  <c r="G91" i="13"/>
  <c r="H91" i="13"/>
  <c r="G92" i="13"/>
  <c r="H92" i="13"/>
  <c r="G93" i="13"/>
  <c r="H93" i="13"/>
  <c r="G94" i="13"/>
  <c r="H94" i="13"/>
  <c r="G95" i="13"/>
  <c r="H95" i="13"/>
  <c r="G96" i="13"/>
  <c r="H96" i="13"/>
  <c r="G97" i="13"/>
  <c r="H97" i="13"/>
  <c r="G98" i="13"/>
  <c r="H98" i="13"/>
  <c r="G99" i="13"/>
  <c r="H99" i="13"/>
  <c r="G100" i="13"/>
  <c r="H100" i="13"/>
  <c r="G102" i="13"/>
  <c r="H102" i="13"/>
  <c r="G103" i="13"/>
  <c r="H103" i="13"/>
  <c r="G104" i="13"/>
  <c r="AH119" i="8" s="1"/>
  <c r="H104" i="13"/>
  <c r="H101" i="13"/>
  <c r="G101" i="13"/>
  <c r="AH116" i="8" s="1"/>
  <c r="G39" i="13"/>
  <c r="H39" i="13"/>
  <c r="G40" i="13"/>
  <c r="H40" i="13"/>
  <c r="G41" i="13"/>
  <c r="H41" i="13"/>
  <c r="G42" i="13"/>
  <c r="H42" i="13"/>
  <c r="G43" i="13"/>
  <c r="H43" i="13"/>
  <c r="G44" i="13"/>
  <c r="H44" i="13"/>
  <c r="G45" i="13"/>
  <c r="H45" i="13"/>
  <c r="G46" i="13"/>
  <c r="H46" i="13"/>
  <c r="G47" i="13"/>
  <c r="H47" i="13"/>
  <c r="G48" i="13"/>
  <c r="H48" i="13"/>
  <c r="G49" i="13"/>
  <c r="H49" i="13"/>
  <c r="G50" i="13"/>
  <c r="H50" i="13"/>
  <c r="G51" i="13"/>
  <c r="H51" i="13"/>
  <c r="G52" i="13"/>
  <c r="H52" i="13"/>
  <c r="G53" i="13"/>
  <c r="H53" i="13"/>
  <c r="G54" i="13"/>
  <c r="H54" i="13"/>
  <c r="G55" i="13"/>
  <c r="H55" i="13"/>
  <c r="G56" i="13"/>
  <c r="H56" i="13"/>
  <c r="G57" i="13"/>
  <c r="H57" i="13"/>
  <c r="G58" i="13"/>
  <c r="H58" i="13"/>
  <c r="G59" i="13"/>
  <c r="H59" i="13"/>
  <c r="G60" i="13"/>
  <c r="H60" i="13"/>
  <c r="G61" i="13"/>
  <c r="H61" i="13"/>
  <c r="G62" i="13"/>
  <c r="H62" i="13"/>
  <c r="G63" i="13"/>
  <c r="H63" i="13"/>
  <c r="G64" i="13"/>
  <c r="H64" i="13"/>
  <c r="G65" i="13"/>
  <c r="H65" i="13"/>
  <c r="G66" i="13"/>
  <c r="H66" i="13"/>
  <c r="G67" i="13"/>
  <c r="H67" i="13"/>
  <c r="G69" i="13"/>
  <c r="H69" i="13"/>
  <c r="G70" i="13"/>
  <c r="AH85" i="8" s="1"/>
  <c r="H70" i="13"/>
  <c r="G71" i="13"/>
  <c r="H71" i="13"/>
  <c r="G72" i="13"/>
  <c r="H72" i="13"/>
  <c r="G73" i="13"/>
  <c r="H73" i="13"/>
  <c r="G74" i="13"/>
  <c r="H74" i="13"/>
  <c r="H68" i="13"/>
  <c r="G68" i="13"/>
  <c r="AH83" i="8" s="1"/>
  <c r="G34" i="13"/>
  <c r="H34" i="13"/>
  <c r="G35" i="13"/>
  <c r="H35" i="13"/>
  <c r="G36" i="13"/>
  <c r="H36" i="13"/>
  <c r="G37" i="13"/>
  <c r="H37" i="13"/>
  <c r="G38" i="13"/>
  <c r="H38" i="13"/>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G2"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AH48" i="8" s="1"/>
  <c r="S4" i="8"/>
  <c r="AV10" i="5"/>
  <c r="AV9" i="5"/>
  <c r="AV8" i="5"/>
  <c r="AP8" i="3"/>
  <c r="AA15" i="10"/>
  <c r="AR2" i="3"/>
  <c r="AR8" i="3"/>
  <c r="AV7" i="5"/>
  <c r="AI144" i="8" l="1"/>
  <c r="AG208" i="8"/>
  <c r="AI119" i="8"/>
  <c r="AI85" i="8"/>
  <c r="AI116" i="8"/>
  <c r="AI165" i="8"/>
  <c r="AI83" i="8"/>
  <c r="AI48" i="8"/>
  <c r="AI210" i="8"/>
  <c r="AI208" i="8"/>
  <c r="P72" i="11"/>
  <c r="BB83" i="1" s="1"/>
  <c r="S71" i="11"/>
  <c r="AV82" i="1" s="1"/>
  <c r="V44" i="13"/>
  <c r="AF170" i="8"/>
  <c r="AF171" i="8"/>
  <c r="AF172" i="8"/>
  <c r="AF173" i="8"/>
  <c r="AF174" i="8"/>
  <c r="AF175" i="8"/>
  <c r="AF176" i="8"/>
  <c r="AF177" i="8"/>
  <c r="AF178" i="8"/>
  <c r="AF179" i="8"/>
  <c r="AF180" i="8"/>
  <c r="AF181" i="8"/>
  <c r="AF182" i="8"/>
  <c r="AF183" i="8"/>
  <c r="AF184" i="8"/>
  <c r="AF185" i="8"/>
  <c r="AF186" i="8"/>
  <c r="AF187" i="8"/>
  <c r="AF188" i="8"/>
  <c r="AF189" i="8"/>
  <c r="AF190" i="8"/>
  <c r="AF191" i="8"/>
  <c r="AF192" i="8"/>
  <c r="B82" i="14"/>
  <c r="B83" i="14"/>
  <c r="B84" i="14"/>
  <c r="B85" i="14"/>
  <c r="B86" i="14"/>
  <c r="B81" i="14"/>
  <c r="B76" i="14"/>
  <c r="B77" i="14"/>
  <c r="B78" i="14"/>
  <c r="B79" i="14"/>
  <c r="B80" i="14"/>
  <c r="B75" i="14"/>
  <c r="B67" i="14"/>
  <c r="B68" i="14"/>
  <c r="B69" i="14"/>
  <c r="B70" i="14"/>
  <c r="B71" i="14"/>
  <c r="B72" i="14"/>
  <c r="B73" i="14"/>
  <c r="B74" i="14"/>
  <c r="B66" i="14"/>
  <c r="B58" i="14"/>
  <c r="B59" i="14"/>
  <c r="B60" i="14"/>
  <c r="B61" i="14"/>
  <c r="B62" i="14"/>
  <c r="B63" i="14"/>
  <c r="B64" i="14"/>
  <c r="B65" i="14"/>
  <c r="B57" i="14"/>
  <c r="B49" i="14"/>
  <c r="B50" i="14"/>
  <c r="B51" i="14"/>
  <c r="B52" i="14"/>
  <c r="B53" i="14"/>
  <c r="B54" i="14"/>
  <c r="B55" i="14"/>
  <c r="B56" i="14"/>
  <c r="F57" i="23" s="1"/>
  <c r="B48" i="14"/>
  <c r="B34" i="14"/>
  <c r="B35" i="14"/>
  <c r="B36" i="14"/>
  <c r="B37" i="14"/>
  <c r="B38" i="14"/>
  <c r="B39" i="14"/>
  <c r="B40" i="14"/>
  <c r="B41" i="14"/>
  <c r="B42" i="14"/>
  <c r="B43" i="14"/>
  <c r="F44" i="23" s="1"/>
  <c r="B44" i="14"/>
  <c r="B45" i="14"/>
  <c r="F46" i="23" s="1"/>
  <c r="B46" i="14"/>
  <c r="B47" i="14"/>
  <c r="B33" i="14"/>
  <c r="B18" i="14"/>
  <c r="B19" i="14"/>
  <c r="B20" i="14"/>
  <c r="B21" i="14"/>
  <c r="B22" i="14"/>
  <c r="B23" i="14"/>
  <c r="B24" i="14"/>
  <c r="B25" i="14"/>
  <c r="B26" i="14"/>
  <c r="B27" i="14"/>
  <c r="B28" i="14"/>
  <c r="B29" i="14"/>
  <c r="B30" i="14"/>
  <c r="B31" i="14"/>
  <c r="B32" i="14"/>
  <c r="B17" i="14"/>
  <c r="F18" i="23" s="1"/>
  <c r="B3" i="14"/>
  <c r="B4" i="14"/>
  <c r="B5" i="14"/>
  <c r="B6" i="14"/>
  <c r="F7" i="23" s="1"/>
  <c r="B7" i="14"/>
  <c r="F8" i="23" s="1"/>
  <c r="B8" i="14"/>
  <c r="B9" i="14"/>
  <c r="B10" i="14"/>
  <c r="B11" i="14"/>
  <c r="B12" i="14"/>
  <c r="B13" i="14"/>
  <c r="F14" i="23" s="1"/>
  <c r="B14" i="14"/>
  <c r="F15" i="23" s="1"/>
  <c r="B15" i="14"/>
  <c r="B16" i="14"/>
  <c r="B2" i="14"/>
  <c r="F3" i="23" s="1"/>
  <c r="U2" i="13"/>
  <c r="U3" i="13"/>
  <c r="U4" i="13"/>
  <c r="U5" i="13"/>
  <c r="U6" i="13"/>
  <c r="U7" i="13"/>
  <c r="U8" i="13"/>
  <c r="U9" i="13"/>
  <c r="U10" i="13"/>
  <c r="U11" i="13"/>
  <c r="U12" i="13"/>
  <c r="U13" i="13"/>
  <c r="G18" i="6"/>
  <c r="G19" i="6"/>
  <c r="A82" i="14"/>
  <c r="C82" i="14"/>
  <c r="D82" i="14"/>
  <c r="E82" i="14"/>
  <c r="F82" i="14"/>
  <c r="G82" i="14"/>
  <c r="T83" i="23" s="1"/>
  <c r="H82" i="14"/>
  <c r="V83" i="23" s="1"/>
  <c r="I82" i="14"/>
  <c r="J82" i="14"/>
  <c r="L94" i="6" s="1"/>
  <c r="K82" i="14"/>
  <c r="L82" i="14"/>
  <c r="M82" i="14"/>
  <c r="N82" i="14"/>
  <c r="O82" i="14"/>
  <c r="P82" i="14"/>
  <c r="Q82" i="14"/>
  <c r="R82" i="14"/>
  <c r="A83" i="14"/>
  <c r="C83" i="14"/>
  <c r="D83" i="14"/>
  <c r="E83" i="14"/>
  <c r="F83" i="14"/>
  <c r="G83" i="14"/>
  <c r="T84" i="23" s="1"/>
  <c r="H83" i="14"/>
  <c r="V84" i="23" s="1"/>
  <c r="I83" i="14"/>
  <c r="J83" i="14"/>
  <c r="L95" i="6" s="1"/>
  <c r="K83" i="14"/>
  <c r="L83" i="14"/>
  <c r="M83" i="14"/>
  <c r="N83" i="14"/>
  <c r="O83" i="14"/>
  <c r="P83" i="14"/>
  <c r="Q83" i="14"/>
  <c r="R83" i="14"/>
  <c r="A84" i="14"/>
  <c r="C84" i="14"/>
  <c r="D84" i="14"/>
  <c r="E84" i="14"/>
  <c r="F84" i="14"/>
  <c r="G84" i="14"/>
  <c r="T85" i="23" s="1"/>
  <c r="A85" i="23" s="1"/>
  <c r="H84" i="14"/>
  <c r="V85" i="23" s="1"/>
  <c r="I84" i="14"/>
  <c r="J84" i="14"/>
  <c r="L96" i="6" s="1"/>
  <c r="K84" i="14"/>
  <c r="L84" i="14"/>
  <c r="M84" i="14"/>
  <c r="N84" i="14"/>
  <c r="O84" i="14"/>
  <c r="P84" i="14"/>
  <c r="Q84" i="14"/>
  <c r="R84" i="14"/>
  <c r="A85" i="14"/>
  <c r="C85" i="14"/>
  <c r="D85" i="14"/>
  <c r="E85" i="14"/>
  <c r="F85" i="14"/>
  <c r="G85" i="14"/>
  <c r="T86" i="23" s="1"/>
  <c r="H85" i="14"/>
  <c r="V86" i="23" s="1"/>
  <c r="I85" i="14"/>
  <c r="J85" i="14"/>
  <c r="L97" i="6" s="1"/>
  <c r="K85" i="14"/>
  <c r="L85" i="14"/>
  <c r="M85" i="14"/>
  <c r="N85" i="14"/>
  <c r="O85" i="14"/>
  <c r="P85" i="14"/>
  <c r="Q85" i="14"/>
  <c r="R85" i="14"/>
  <c r="A86" i="14"/>
  <c r="C86" i="14"/>
  <c r="D86" i="14"/>
  <c r="E86" i="14"/>
  <c r="F86" i="14"/>
  <c r="G86" i="14"/>
  <c r="T87" i="23" s="1"/>
  <c r="H86" i="14"/>
  <c r="V87" i="23" s="1"/>
  <c r="I86" i="14"/>
  <c r="J86" i="14"/>
  <c r="L98" i="6" s="1"/>
  <c r="K86" i="14"/>
  <c r="L86" i="14"/>
  <c r="M86" i="14"/>
  <c r="N86" i="14"/>
  <c r="O86" i="14"/>
  <c r="P86" i="14"/>
  <c r="Q86" i="14"/>
  <c r="R86" i="14"/>
  <c r="C81" i="14"/>
  <c r="D81" i="14"/>
  <c r="E81" i="14"/>
  <c r="F81" i="14"/>
  <c r="G81" i="14"/>
  <c r="T82" i="23" s="1"/>
  <c r="A82" i="23" s="1"/>
  <c r="H81" i="14"/>
  <c r="V82" i="23" s="1"/>
  <c r="I81" i="14"/>
  <c r="J81" i="14"/>
  <c r="L93" i="6" s="1"/>
  <c r="K81" i="14"/>
  <c r="L81" i="14"/>
  <c r="M81" i="14"/>
  <c r="N81" i="14"/>
  <c r="O81" i="14"/>
  <c r="P81" i="14"/>
  <c r="Q81" i="14"/>
  <c r="R81" i="14"/>
  <c r="A81" i="14"/>
  <c r="A76" i="14"/>
  <c r="C76" i="14"/>
  <c r="D76" i="14"/>
  <c r="E76" i="14"/>
  <c r="F76" i="14"/>
  <c r="G76" i="14"/>
  <c r="T77" i="23" s="1"/>
  <c r="H76" i="14"/>
  <c r="V77" i="23" s="1"/>
  <c r="I76" i="14"/>
  <c r="J76" i="14"/>
  <c r="L88" i="6" s="1"/>
  <c r="K76" i="14"/>
  <c r="L76" i="14"/>
  <c r="M76" i="14"/>
  <c r="N76" i="14"/>
  <c r="O76" i="14"/>
  <c r="P76" i="14"/>
  <c r="Q76" i="14"/>
  <c r="R76" i="14"/>
  <c r="A77" i="14"/>
  <c r="C77" i="14"/>
  <c r="D77" i="14"/>
  <c r="E77" i="14"/>
  <c r="F77" i="14"/>
  <c r="G77" i="14"/>
  <c r="T78" i="23" s="1"/>
  <c r="H77" i="14"/>
  <c r="V78" i="23" s="1"/>
  <c r="I77" i="14"/>
  <c r="J77" i="14"/>
  <c r="L89" i="6" s="1"/>
  <c r="K77" i="14"/>
  <c r="L77" i="14"/>
  <c r="M77" i="14"/>
  <c r="N77" i="14"/>
  <c r="O77" i="14"/>
  <c r="P77" i="14"/>
  <c r="Q77" i="14"/>
  <c r="R77" i="14"/>
  <c r="A78" i="14"/>
  <c r="C78" i="14"/>
  <c r="D78" i="14"/>
  <c r="E78" i="14"/>
  <c r="F78" i="14"/>
  <c r="G78" i="14"/>
  <c r="T79" i="23" s="1"/>
  <c r="H78" i="14"/>
  <c r="V79" i="23" s="1"/>
  <c r="I78" i="14"/>
  <c r="J78" i="14"/>
  <c r="L90" i="6" s="1"/>
  <c r="K78" i="14"/>
  <c r="L78" i="14"/>
  <c r="M78" i="14"/>
  <c r="N78" i="14"/>
  <c r="O78" i="14"/>
  <c r="P78" i="14"/>
  <c r="Q78" i="14"/>
  <c r="R78" i="14"/>
  <c r="A79" i="14"/>
  <c r="C79" i="14"/>
  <c r="D79" i="14"/>
  <c r="E79" i="14"/>
  <c r="F79" i="14"/>
  <c r="G79" i="14"/>
  <c r="T80" i="23" s="1"/>
  <c r="H79" i="14"/>
  <c r="V80" i="23" s="1"/>
  <c r="I79" i="14"/>
  <c r="J79" i="14"/>
  <c r="L91" i="6" s="1"/>
  <c r="K79" i="14"/>
  <c r="L79" i="14"/>
  <c r="M79" i="14"/>
  <c r="N79" i="14"/>
  <c r="O79" i="14"/>
  <c r="P79" i="14"/>
  <c r="Q79" i="14"/>
  <c r="R79" i="14"/>
  <c r="A80" i="14"/>
  <c r="C80" i="14"/>
  <c r="D80" i="14"/>
  <c r="E80" i="14"/>
  <c r="F80" i="14"/>
  <c r="G80" i="14"/>
  <c r="T81" i="23" s="1"/>
  <c r="H80" i="14"/>
  <c r="V81" i="23" s="1"/>
  <c r="I80" i="14"/>
  <c r="J80" i="14"/>
  <c r="L92" i="6" s="1"/>
  <c r="K80" i="14"/>
  <c r="L80" i="14"/>
  <c r="M80" i="14"/>
  <c r="N80" i="14"/>
  <c r="O80" i="14"/>
  <c r="P80" i="14"/>
  <c r="Q80" i="14"/>
  <c r="R80" i="14"/>
  <c r="C75" i="14"/>
  <c r="D75" i="14"/>
  <c r="E75" i="14"/>
  <c r="F75" i="14"/>
  <c r="G75" i="14"/>
  <c r="T76" i="23" s="1"/>
  <c r="H75" i="14"/>
  <c r="V76" i="23" s="1"/>
  <c r="I75" i="14"/>
  <c r="J75" i="14"/>
  <c r="L87" i="6" s="1"/>
  <c r="K75" i="14"/>
  <c r="L75" i="14"/>
  <c r="M75" i="14"/>
  <c r="N75" i="14"/>
  <c r="O75" i="14"/>
  <c r="P75" i="14"/>
  <c r="Q75" i="14"/>
  <c r="R75" i="14"/>
  <c r="A75" i="14"/>
  <c r="A67" i="14"/>
  <c r="C67" i="14"/>
  <c r="D67" i="14"/>
  <c r="E67" i="14"/>
  <c r="F67" i="14"/>
  <c r="G67" i="14"/>
  <c r="T68" i="23" s="1"/>
  <c r="A68" i="23" s="1"/>
  <c r="H67" i="14"/>
  <c r="V68" i="23" s="1"/>
  <c r="I67" i="14"/>
  <c r="J67" i="14"/>
  <c r="L79" i="6" s="1"/>
  <c r="K67" i="14"/>
  <c r="L67" i="14"/>
  <c r="M67" i="14"/>
  <c r="N67" i="14"/>
  <c r="O67" i="14"/>
  <c r="P67" i="14"/>
  <c r="Q67" i="14"/>
  <c r="R67" i="14"/>
  <c r="A68" i="14"/>
  <c r="C68" i="14"/>
  <c r="D68" i="14"/>
  <c r="E68" i="14"/>
  <c r="F68" i="14"/>
  <c r="G68" i="14"/>
  <c r="T69" i="23" s="1"/>
  <c r="H68" i="14"/>
  <c r="V69" i="23" s="1"/>
  <c r="I68" i="14"/>
  <c r="J68" i="14"/>
  <c r="L80" i="6" s="1"/>
  <c r="K68" i="14"/>
  <c r="L68" i="14"/>
  <c r="M68" i="14"/>
  <c r="N68" i="14"/>
  <c r="O68" i="14"/>
  <c r="P68" i="14"/>
  <c r="Q68" i="14"/>
  <c r="R68" i="14"/>
  <c r="A69" i="14"/>
  <c r="C69" i="14"/>
  <c r="D69" i="14"/>
  <c r="E69" i="14"/>
  <c r="F69" i="14"/>
  <c r="G69" i="14"/>
  <c r="T70" i="23" s="1"/>
  <c r="H69" i="14"/>
  <c r="V70" i="23" s="1"/>
  <c r="I69" i="14"/>
  <c r="J69" i="14"/>
  <c r="L81" i="6" s="1"/>
  <c r="K69" i="14"/>
  <c r="L69" i="14"/>
  <c r="M69" i="14"/>
  <c r="N69" i="14"/>
  <c r="O69" i="14"/>
  <c r="P69" i="14"/>
  <c r="Q69" i="14"/>
  <c r="R69" i="14"/>
  <c r="A70" i="14"/>
  <c r="C70" i="14"/>
  <c r="D70" i="14"/>
  <c r="E70" i="14"/>
  <c r="F70" i="14"/>
  <c r="G70" i="14"/>
  <c r="T71" i="23" s="1"/>
  <c r="H70" i="14"/>
  <c r="V71" i="23" s="1"/>
  <c r="I70" i="14"/>
  <c r="J70" i="14"/>
  <c r="L82" i="6" s="1"/>
  <c r="K70" i="14"/>
  <c r="L70" i="14"/>
  <c r="M70" i="14"/>
  <c r="N70" i="14"/>
  <c r="O70" i="14"/>
  <c r="P70" i="14"/>
  <c r="Q70" i="14"/>
  <c r="R70" i="14"/>
  <c r="A71" i="14"/>
  <c r="C71" i="14"/>
  <c r="D71" i="14"/>
  <c r="E71" i="14"/>
  <c r="F71" i="14"/>
  <c r="G71" i="14"/>
  <c r="T72" i="23" s="1"/>
  <c r="H71" i="14"/>
  <c r="V72" i="23" s="1"/>
  <c r="I71" i="14"/>
  <c r="J71" i="14"/>
  <c r="L83" i="6" s="1"/>
  <c r="K71" i="14"/>
  <c r="L71" i="14"/>
  <c r="M71" i="14"/>
  <c r="N71" i="14"/>
  <c r="O71" i="14"/>
  <c r="P71" i="14"/>
  <c r="Q71" i="14"/>
  <c r="R71" i="14"/>
  <c r="A72" i="14"/>
  <c r="C72" i="14"/>
  <c r="D72" i="14"/>
  <c r="E72" i="14"/>
  <c r="F72" i="14"/>
  <c r="G72" i="14"/>
  <c r="T73" i="23" s="1"/>
  <c r="A73" i="23" s="1"/>
  <c r="H72" i="14"/>
  <c r="V73" i="23" s="1"/>
  <c r="I72" i="14"/>
  <c r="J72" i="14"/>
  <c r="L84" i="6" s="1"/>
  <c r="K72" i="14"/>
  <c r="L72" i="14"/>
  <c r="M72" i="14"/>
  <c r="N72" i="14"/>
  <c r="O72" i="14"/>
  <c r="P72" i="14"/>
  <c r="Q72" i="14"/>
  <c r="R72" i="14"/>
  <c r="A73" i="14"/>
  <c r="C73" i="14"/>
  <c r="D73" i="14"/>
  <c r="E73" i="14"/>
  <c r="F73" i="14"/>
  <c r="G73" i="14"/>
  <c r="T74" i="23" s="1"/>
  <c r="H73" i="14"/>
  <c r="V74" i="23" s="1"/>
  <c r="I73" i="14"/>
  <c r="J73" i="14"/>
  <c r="L85" i="6" s="1"/>
  <c r="K73" i="14"/>
  <c r="L73" i="14"/>
  <c r="M73" i="14"/>
  <c r="N73" i="14"/>
  <c r="O73" i="14"/>
  <c r="P73" i="14"/>
  <c r="Q73" i="14"/>
  <c r="R73" i="14"/>
  <c r="A74" i="14"/>
  <c r="C74" i="14"/>
  <c r="D74" i="14"/>
  <c r="E74" i="14"/>
  <c r="F74" i="14"/>
  <c r="G74" i="14"/>
  <c r="T75" i="23" s="1"/>
  <c r="H74" i="14"/>
  <c r="V75" i="23" s="1"/>
  <c r="I74" i="14"/>
  <c r="J74" i="14"/>
  <c r="L86" i="6" s="1"/>
  <c r="K74" i="14"/>
  <c r="L74" i="14"/>
  <c r="M74" i="14"/>
  <c r="N74" i="14"/>
  <c r="O74" i="14"/>
  <c r="P74" i="14"/>
  <c r="Q74" i="14"/>
  <c r="R74" i="14"/>
  <c r="C66" i="14"/>
  <c r="D66" i="14"/>
  <c r="E66" i="14"/>
  <c r="F66" i="14"/>
  <c r="G66" i="14"/>
  <c r="T67" i="23" s="1"/>
  <c r="H66" i="14"/>
  <c r="V67" i="23" s="1"/>
  <c r="I66" i="14"/>
  <c r="J66" i="14"/>
  <c r="L78" i="6" s="1"/>
  <c r="K66" i="14"/>
  <c r="L66" i="14"/>
  <c r="M66" i="14"/>
  <c r="N66" i="14"/>
  <c r="O66" i="14"/>
  <c r="P66" i="14"/>
  <c r="Q66" i="14"/>
  <c r="R66" i="14"/>
  <c r="A66" i="14"/>
  <c r="A58" i="14"/>
  <c r="C58" i="14"/>
  <c r="D58" i="14"/>
  <c r="E58" i="14"/>
  <c r="F58" i="14"/>
  <c r="G58" i="14"/>
  <c r="T59" i="23" s="1"/>
  <c r="H58" i="14"/>
  <c r="V59" i="23" s="1"/>
  <c r="I58" i="14"/>
  <c r="J58" i="14"/>
  <c r="L70" i="6" s="1"/>
  <c r="K58" i="14"/>
  <c r="L58" i="14"/>
  <c r="M58" i="14"/>
  <c r="N58" i="14"/>
  <c r="O58" i="14"/>
  <c r="P58" i="14"/>
  <c r="Q58" i="14"/>
  <c r="R58" i="14"/>
  <c r="A59" i="14"/>
  <c r="C59" i="14"/>
  <c r="D59" i="14"/>
  <c r="E59" i="14"/>
  <c r="F59" i="14"/>
  <c r="G59" i="14"/>
  <c r="T60" i="23" s="1"/>
  <c r="H59" i="14"/>
  <c r="V60" i="23" s="1"/>
  <c r="I59" i="14"/>
  <c r="J59" i="14"/>
  <c r="L71" i="6" s="1"/>
  <c r="K59" i="14"/>
  <c r="L59" i="14"/>
  <c r="M59" i="14"/>
  <c r="N59" i="14"/>
  <c r="O59" i="14"/>
  <c r="P59" i="14"/>
  <c r="Q59" i="14"/>
  <c r="R59" i="14"/>
  <c r="A60" i="14"/>
  <c r="C60" i="14"/>
  <c r="D60" i="14"/>
  <c r="E60" i="14"/>
  <c r="F60" i="14"/>
  <c r="G60" i="14"/>
  <c r="T61" i="23" s="1"/>
  <c r="H60" i="14"/>
  <c r="V61" i="23" s="1"/>
  <c r="I60" i="14"/>
  <c r="J60" i="14"/>
  <c r="L72" i="6" s="1"/>
  <c r="K60" i="14"/>
  <c r="L60" i="14"/>
  <c r="M60" i="14"/>
  <c r="N60" i="14"/>
  <c r="O60" i="14"/>
  <c r="P60" i="14"/>
  <c r="Q60" i="14"/>
  <c r="R60" i="14"/>
  <c r="A61" i="14"/>
  <c r="C61" i="14"/>
  <c r="D61" i="14"/>
  <c r="E61" i="14"/>
  <c r="F61" i="14"/>
  <c r="G61" i="14"/>
  <c r="T62" i="23" s="1"/>
  <c r="H61" i="14"/>
  <c r="V62" i="23" s="1"/>
  <c r="I61" i="14"/>
  <c r="J61" i="14"/>
  <c r="L73" i="6" s="1"/>
  <c r="K61" i="14"/>
  <c r="L61" i="14"/>
  <c r="M61" i="14"/>
  <c r="N61" i="14"/>
  <c r="O61" i="14"/>
  <c r="P61" i="14"/>
  <c r="Q61" i="14"/>
  <c r="R61" i="14"/>
  <c r="A62" i="14"/>
  <c r="C62" i="14"/>
  <c r="D62" i="14"/>
  <c r="E62" i="14"/>
  <c r="F62" i="14"/>
  <c r="G62" i="14"/>
  <c r="T63" i="23" s="1"/>
  <c r="H62" i="14"/>
  <c r="V63" i="23" s="1"/>
  <c r="I62" i="14"/>
  <c r="J62" i="14"/>
  <c r="L74" i="6" s="1"/>
  <c r="K62" i="14"/>
  <c r="L62" i="14"/>
  <c r="M62" i="14"/>
  <c r="N62" i="14"/>
  <c r="O62" i="14"/>
  <c r="P62" i="14"/>
  <c r="Q62" i="14"/>
  <c r="R62" i="14"/>
  <c r="A63" i="14"/>
  <c r="C63" i="14"/>
  <c r="D63" i="14"/>
  <c r="E63" i="14"/>
  <c r="F63" i="14"/>
  <c r="G63" i="14"/>
  <c r="T64" i="23" s="1"/>
  <c r="H63" i="14"/>
  <c r="V64" i="23" s="1"/>
  <c r="I63" i="14"/>
  <c r="J63" i="14"/>
  <c r="L75" i="6" s="1"/>
  <c r="K63" i="14"/>
  <c r="L63" i="14"/>
  <c r="M63" i="14"/>
  <c r="N63" i="14"/>
  <c r="O63" i="14"/>
  <c r="P63" i="14"/>
  <c r="Q63" i="14"/>
  <c r="R63" i="14"/>
  <c r="A64" i="14"/>
  <c r="C64" i="14"/>
  <c r="D64" i="14"/>
  <c r="E64" i="14"/>
  <c r="F64" i="14"/>
  <c r="G64" i="14"/>
  <c r="T65" i="23" s="1"/>
  <c r="H64" i="14"/>
  <c r="V65" i="23" s="1"/>
  <c r="I64" i="14"/>
  <c r="J64" i="14"/>
  <c r="L76" i="6" s="1"/>
  <c r="K64" i="14"/>
  <c r="L64" i="14"/>
  <c r="M64" i="14"/>
  <c r="N64" i="14"/>
  <c r="O64" i="14"/>
  <c r="P64" i="14"/>
  <c r="Q64" i="14"/>
  <c r="R64" i="14"/>
  <c r="A65" i="14"/>
  <c r="C65" i="14"/>
  <c r="D65" i="14"/>
  <c r="E65" i="14"/>
  <c r="F65" i="14"/>
  <c r="G65" i="14"/>
  <c r="T66" i="23" s="1"/>
  <c r="H65" i="14"/>
  <c r="V66" i="23" s="1"/>
  <c r="I65" i="14"/>
  <c r="J65" i="14"/>
  <c r="L77" i="6" s="1"/>
  <c r="K65" i="14"/>
  <c r="L65" i="14"/>
  <c r="M65" i="14"/>
  <c r="N65" i="14"/>
  <c r="O65" i="14"/>
  <c r="P65" i="14"/>
  <c r="Q65" i="14"/>
  <c r="R65" i="14"/>
  <c r="C57" i="14"/>
  <c r="D57" i="14"/>
  <c r="E57" i="14"/>
  <c r="F57" i="14"/>
  <c r="G57" i="14"/>
  <c r="T58" i="23" s="1"/>
  <c r="A58" i="23" s="1"/>
  <c r="H57" i="14"/>
  <c r="V58" i="23" s="1"/>
  <c r="I57" i="14"/>
  <c r="J57" i="14"/>
  <c r="L69" i="6" s="1"/>
  <c r="K57" i="14"/>
  <c r="L57" i="14"/>
  <c r="M57" i="14"/>
  <c r="N57" i="14"/>
  <c r="O57" i="14"/>
  <c r="P57" i="14"/>
  <c r="Q57" i="14"/>
  <c r="R57" i="14"/>
  <c r="A57" i="14"/>
  <c r="A49" i="14"/>
  <c r="C49" i="14"/>
  <c r="D49" i="14"/>
  <c r="E49" i="14"/>
  <c r="F49" i="14"/>
  <c r="G49" i="14"/>
  <c r="T50" i="23" s="1"/>
  <c r="H49" i="14"/>
  <c r="V50" i="23" s="1"/>
  <c r="I49" i="14"/>
  <c r="J49" i="14"/>
  <c r="L61" i="6" s="1"/>
  <c r="K49" i="14"/>
  <c r="L49" i="14"/>
  <c r="M49" i="14"/>
  <c r="N49" i="14"/>
  <c r="O49" i="14"/>
  <c r="P49" i="14"/>
  <c r="Q49" i="14"/>
  <c r="R49" i="14"/>
  <c r="A50" i="14"/>
  <c r="C50" i="14"/>
  <c r="D50" i="14"/>
  <c r="E50" i="14"/>
  <c r="F50" i="14"/>
  <c r="G50" i="14"/>
  <c r="T51" i="23" s="1"/>
  <c r="A51" i="23" s="1"/>
  <c r="H50" i="14"/>
  <c r="V51" i="23" s="1"/>
  <c r="I50" i="14"/>
  <c r="J50" i="14"/>
  <c r="L62" i="6" s="1"/>
  <c r="K50" i="14"/>
  <c r="L50" i="14"/>
  <c r="M50" i="14"/>
  <c r="N50" i="14"/>
  <c r="O50" i="14"/>
  <c r="P50" i="14"/>
  <c r="Q50" i="14"/>
  <c r="R50" i="14"/>
  <c r="A51" i="14"/>
  <c r="C51" i="14"/>
  <c r="D51" i="14"/>
  <c r="E51" i="14"/>
  <c r="F51" i="14"/>
  <c r="G51" i="14"/>
  <c r="T52" i="23" s="1"/>
  <c r="H51" i="14"/>
  <c r="V52" i="23" s="1"/>
  <c r="I51" i="14"/>
  <c r="J51" i="14"/>
  <c r="L63" i="6" s="1"/>
  <c r="K51" i="14"/>
  <c r="L51" i="14"/>
  <c r="M51" i="14"/>
  <c r="N51" i="14"/>
  <c r="O51" i="14"/>
  <c r="P51" i="14"/>
  <c r="Q51" i="14"/>
  <c r="R51" i="14"/>
  <c r="A52" i="14"/>
  <c r="C52" i="14"/>
  <c r="D52" i="14"/>
  <c r="E52" i="14"/>
  <c r="F52" i="14"/>
  <c r="G52" i="14"/>
  <c r="T53" i="23" s="1"/>
  <c r="H52" i="14"/>
  <c r="V53" i="23" s="1"/>
  <c r="I52" i="14"/>
  <c r="J52" i="14"/>
  <c r="L64" i="6" s="1"/>
  <c r="K52" i="14"/>
  <c r="L52" i="14"/>
  <c r="M52" i="14"/>
  <c r="N52" i="14"/>
  <c r="O52" i="14"/>
  <c r="P52" i="14"/>
  <c r="Q52" i="14"/>
  <c r="R52" i="14"/>
  <c r="A53" i="14"/>
  <c r="C53" i="14"/>
  <c r="D53" i="14"/>
  <c r="E53" i="14"/>
  <c r="F53" i="14"/>
  <c r="G53" i="14"/>
  <c r="T54" i="23" s="1"/>
  <c r="H53" i="14"/>
  <c r="V54" i="23" s="1"/>
  <c r="I53" i="14"/>
  <c r="J53" i="14"/>
  <c r="L65" i="6" s="1"/>
  <c r="K53" i="14"/>
  <c r="L53" i="14"/>
  <c r="M53" i="14"/>
  <c r="N53" i="14"/>
  <c r="O53" i="14"/>
  <c r="P53" i="14"/>
  <c r="Q53" i="14"/>
  <c r="R53" i="14"/>
  <c r="A54" i="14"/>
  <c r="C54" i="14"/>
  <c r="D54" i="14"/>
  <c r="E54" i="14"/>
  <c r="F54" i="14"/>
  <c r="G54" i="14"/>
  <c r="T55" i="23" s="1"/>
  <c r="A55" i="23" s="1"/>
  <c r="H54" i="14"/>
  <c r="V55" i="23" s="1"/>
  <c r="I54" i="14"/>
  <c r="J54" i="14"/>
  <c r="L66" i="6" s="1"/>
  <c r="K54" i="14"/>
  <c r="L54" i="14"/>
  <c r="M54" i="14"/>
  <c r="N54" i="14"/>
  <c r="O54" i="14"/>
  <c r="P54" i="14"/>
  <c r="Q54" i="14"/>
  <c r="R54" i="14"/>
  <c r="A55" i="14"/>
  <c r="C55" i="14"/>
  <c r="D55" i="14"/>
  <c r="E55" i="14"/>
  <c r="F55" i="14"/>
  <c r="G55" i="14"/>
  <c r="T56" i="23" s="1"/>
  <c r="A56" i="23" s="1"/>
  <c r="H55" i="14"/>
  <c r="V56" i="23" s="1"/>
  <c r="I55" i="14"/>
  <c r="J55" i="14"/>
  <c r="L67" i="6" s="1"/>
  <c r="K55" i="14"/>
  <c r="L55" i="14"/>
  <c r="M55" i="14"/>
  <c r="N55" i="14"/>
  <c r="O55" i="14"/>
  <c r="P55" i="14"/>
  <c r="Q55" i="14"/>
  <c r="R55" i="14"/>
  <c r="A56" i="14"/>
  <c r="C56" i="14"/>
  <c r="D56" i="14"/>
  <c r="E56" i="14"/>
  <c r="F56" i="14"/>
  <c r="G56" i="14"/>
  <c r="T57" i="23" s="1"/>
  <c r="H56" i="14"/>
  <c r="V57" i="23" s="1"/>
  <c r="I56" i="14"/>
  <c r="J56" i="14"/>
  <c r="L68" i="6" s="1"/>
  <c r="K56" i="14"/>
  <c r="L56" i="14"/>
  <c r="M56" i="14"/>
  <c r="N56" i="14"/>
  <c r="O56" i="14"/>
  <c r="P56" i="14"/>
  <c r="Q56" i="14"/>
  <c r="R56" i="14"/>
  <c r="C48" i="14"/>
  <c r="D48" i="14"/>
  <c r="E48" i="14"/>
  <c r="F48" i="14"/>
  <c r="G48" i="14"/>
  <c r="T49" i="23" s="1"/>
  <c r="H48" i="14"/>
  <c r="V49" i="23" s="1"/>
  <c r="I48" i="14"/>
  <c r="J48" i="14"/>
  <c r="L60" i="6" s="1"/>
  <c r="K48" i="14"/>
  <c r="L48" i="14"/>
  <c r="M48" i="14"/>
  <c r="N48" i="14"/>
  <c r="O48" i="14"/>
  <c r="P48" i="14"/>
  <c r="Q48" i="14"/>
  <c r="R48" i="14"/>
  <c r="A48" i="14"/>
  <c r="A34" i="14"/>
  <c r="C34" i="14"/>
  <c r="D34" i="14"/>
  <c r="E34" i="14"/>
  <c r="F34" i="14"/>
  <c r="G34" i="14"/>
  <c r="T35" i="23" s="1"/>
  <c r="H34" i="14"/>
  <c r="V35" i="23" s="1"/>
  <c r="I34" i="14"/>
  <c r="J34" i="14"/>
  <c r="L46" i="6" s="1"/>
  <c r="K34" i="14"/>
  <c r="L34" i="14"/>
  <c r="M34" i="14"/>
  <c r="N34" i="14"/>
  <c r="O34" i="14"/>
  <c r="P34" i="14"/>
  <c r="Q34" i="14"/>
  <c r="R34" i="14"/>
  <c r="A35" i="14"/>
  <c r="C35" i="14"/>
  <c r="D35" i="14"/>
  <c r="E35" i="14"/>
  <c r="F35" i="14"/>
  <c r="G35" i="14"/>
  <c r="T36" i="23" s="1"/>
  <c r="H35" i="14"/>
  <c r="V36" i="23" s="1"/>
  <c r="I35" i="14"/>
  <c r="J35" i="14"/>
  <c r="L47" i="6" s="1"/>
  <c r="K35" i="14"/>
  <c r="L35" i="14"/>
  <c r="M35" i="14"/>
  <c r="N35" i="14"/>
  <c r="O35" i="14"/>
  <c r="P35" i="14"/>
  <c r="Q35" i="14"/>
  <c r="R35" i="14"/>
  <c r="A36" i="14"/>
  <c r="C36" i="14"/>
  <c r="D36" i="14"/>
  <c r="E36" i="14"/>
  <c r="F36" i="14"/>
  <c r="G36" i="14"/>
  <c r="T37" i="23" s="1"/>
  <c r="A37" i="23" s="1"/>
  <c r="H36" i="14"/>
  <c r="V37" i="23" s="1"/>
  <c r="I36" i="14"/>
  <c r="J36" i="14"/>
  <c r="L48" i="6" s="1"/>
  <c r="K36" i="14"/>
  <c r="L36" i="14"/>
  <c r="M36" i="14"/>
  <c r="N36" i="14"/>
  <c r="O36" i="14"/>
  <c r="P36" i="14"/>
  <c r="Q36" i="14"/>
  <c r="R36" i="14"/>
  <c r="A37" i="14"/>
  <c r="C37" i="14"/>
  <c r="D37" i="14"/>
  <c r="E37" i="14"/>
  <c r="F37" i="14"/>
  <c r="G37" i="14"/>
  <c r="T38" i="23" s="1"/>
  <c r="H37" i="14"/>
  <c r="V38" i="23" s="1"/>
  <c r="I37" i="14"/>
  <c r="J37" i="14"/>
  <c r="L49" i="6" s="1"/>
  <c r="K37" i="14"/>
  <c r="L37" i="14"/>
  <c r="M37" i="14"/>
  <c r="N37" i="14"/>
  <c r="O37" i="14"/>
  <c r="P37" i="14"/>
  <c r="Q37" i="14"/>
  <c r="R37" i="14"/>
  <c r="A38" i="14"/>
  <c r="C38" i="14"/>
  <c r="D38" i="14"/>
  <c r="E38" i="14"/>
  <c r="F38" i="14"/>
  <c r="G38" i="14"/>
  <c r="T39" i="23" s="1"/>
  <c r="H38" i="14"/>
  <c r="V39" i="23" s="1"/>
  <c r="I38" i="14"/>
  <c r="J38" i="14"/>
  <c r="L50" i="6" s="1"/>
  <c r="K38" i="14"/>
  <c r="L38" i="14"/>
  <c r="M38" i="14"/>
  <c r="N38" i="14"/>
  <c r="O38" i="14"/>
  <c r="P38" i="14"/>
  <c r="Q38" i="14"/>
  <c r="R38" i="14"/>
  <c r="A39" i="14"/>
  <c r="C39" i="14"/>
  <c r="D39" i="14"/>
  <c r="E39" i="14"/>
  <c r="F39" i="14"/>
  <c r="G39" i="14"/>
  <c r="T40" i="23" s="1"/>
  <c r="H39" i="14"/>
  <c r="V40" i="23" s="1"/>
  <c r="I39" i="14"/>
  <c r="J39" i="14"/>
  <c r="L51" i="6" s="1"/>
  <c r="K39" i="14"/>
  <c r="L39" i="14"/>
  <c r="M39" i="14"/>
  <c r="N39" i="14"/>
  <c r="O39" i="14"/>
  <c r="P39" i="14"/>
  <c r="Q39" i="14"/>
  <c r="R39" i="14"/>
  <c r="A40" i="14"/>
  <c r="C40" i="14"/>
  <c r="D40" i="14"/>
  <c r="E40" i="14"/>
  <c r="F40" i="14"/>
  <c r="G40" i="14"/>
  <c r="T41" i="23" s="1"/>
  <c r="H40" i="14"/>
  <c r="V41" i="23" s="1"/>
  <c r="I40" i="14"/>
  <c r="J40" i="14"/>
  <c r="L52" i="6" s="1"/>
  <c r="K40" i="14"/>
  <c r="L40" i="14"/>
  <c r="M40" i="14"/>
  <c r="N40" i="14"/>
  <c r="O40" i="14"/>
  <c r="P40" i="14"/>
  <c r="Q40" i="14"/>
  <c r="R40" i="14"/>
  <c r="A41" i="14"/>
  <c r="C41" i="14"/>
  <c r="D41" i="14"/>
  <c r="E41" i="14"/>
  <c r="F41" i="14"/>
  <c r="G41" i="14"/>
  <c r="T42" i="23" s="1"/>
  <c r="H41" i="14"/>
  <c r="V42" i="23" s="1"/>
  <c r="I41" i="14"/>
  <c r="J41" i="14"/>
  <c r="L53" i="6" s="1"/>
  <c r="K41" i="14"/>
  <c r="L41" i="14"/>
  <c r="M41" i="14"/>
  <c r="N41" i="14"/>
  <c r="O41" i="14"/>
  <c r="P41" i="14"/>
  <c r="Q41" i="14"/>
  <c r="R41" i="14"/>
  <c r="A42" i="14"/>
  <c r="C42" i="14"/>
  <c r="D42" i="14"/>
  <c r="E42" i="14"/>
  <c r="F42" i="14"/>
  <c r="G42" i="14"/>
  <c r="T43" i="23" s="1"/>
  <c r="A43" i="23" s="1"/>
  <c r="H42" i="14"/>
  <c r="V43" i="23" s="1"/>
  <c r="I42" i="14"/>
  <c r="J42" i="14"/>
  <c r="L54" i="6" s="1"/>
  <c r="K42" i="14"/>
  <c r="L42" i="14"/>
  <c r="M42" i="14"/>
  <c r="N42" i="14"/>
  <c r="O42" i="14"/>
  <c r="P42" i="14"/>
  <c r="Q42" i="14"/>
  <c r="R42" i="14"/>
  <c r="A43" i="14"/>
  <c r="C43" i="14"/>
  <c r="D43" i="14"/>
  <c r="E43" i="14"/>
  <c r="F43" i="14"/>
  <c r="G43" i="14"/>
  <c r="T44" i="23" s="1"/>
  <c r="H43" i="14"/>
  <c r="V44" i="23" s="1"/>
  <c r="I43" i="14"/>
  <c r="J43" i="14"/>
  <c r="L55" i="6" s="1"/>
  <c r="K43" i="14"/>
  <c r="L43" i="14"/>
  <c r="M43" i="14"/>
  <c r="N43" i="14"/>
  <c r="O43" i="14"/>
  <c r="P43" i="14"/>
  <c r="Q43" i="14"/>
  <c r="R43" i="14"/>
  <c r="A44" i="14"/>
  <c r="C44" i="14"/>
  <c r="D44" i="14"/>
  <c r="E44" i="14"/>
  <c r="F44" i="14"/>
  <c r="G44" i="14"/>
  <c r="T45" i="23" s="1"/>
  <c r="H44" i="14"/>
  <c r="V45" i="23" s="1"/>
  <c r="I44" i="14"/>
  <c r="J44" i="14"/>
  <c r="L56" i="6" s="1"/>
  <c r="K44" i="14"/>
  <c r="L44" i="14"/>
  <c r="M44" i="14"/>
  <c r="N44" i="14"/>
  <c r="O44" i="14"/>
  <c r="P44" i="14"/>
  <c r="Q44" i="14"/>
  <c r="R44" i="14"/>
  <c r="A45" i="14"/>
  <c r="C45" i="14"/>
  <c r="D45" i="14"/>
  <c r="E45" i="14"/>
  <c r="F45" i="14"/>
  <c r="G45" i="14"/>
  <c r="T46" i="23" s="1"/>
  <c r="H45" i="14"/>
  <c r="V46" i="23" s="1"/>
  <c r="I45" i="14"/>
  <c r="J45" i="14"/>
  <c r="L57" i="6" s="1"/>
  <c r="K45" i="14"/>
  <c r="L45" i="14"/>
  <c r="M45" i="14"/>
  <c r="N45" i="14"/>
  <c r="O45" i="14"/>
  <c r="P45" i="14"/>
  <c r="Q45" i="14"/>
  <c r="R45" i="14"/>
  <c r="A46" i="14"/>
  <c r="C46" i="14"/>
  <c r="D46" i="14"/>
  <c r="E46" i="14"/>
  <c r="F46" i="14"/>
  <c r="G46" i="14"/>
  <c r="T47" i="23" s="1"/>
  <c r="H46" i="14"/>
  <c r="V47" i="23" s="1"/>
  <c r="I46" i="14"/>
  <c r="J46" i="14"/>
  <c r="L58" i="6" s="1"/>
  <c r="K46" i="14"/>
  <c r="L46" i="14"/>
  <c r="M46" i="14"/>
  <c r="N46" i="14"/>
  <c r="O46" i="14"/>
  <c r="P46" i="14"/>
  <c r="Q46" i="14"/>
  <c r="R46" i="14"/>
  <c r="A47" i="14"/>
  <c r="C47" i="14"/>
  <c r="D47" i="14"/>
  <c r="E47" i="14"/>
  <c r="F47" i="14"/>
  <c r="G47" i="14"/>
  <c r="T48" i="23" s="1"/>
  <c r="H47" i="14"/>
  <c r="V48" i="23" s="1"/>
  <c r="I47" i="14"/>
  <c r="J47" i="14"/>
  <c r="L59" i="6" s="1"/>
  <c r="K47" i="14"/>
  <c r="L47" i="14"/>
  <c r="M47" i="14"/>
  <c r="N47" i="14"/>
  <c r="O47" i="14"/>
  <c r="P47" i="14"/>
  <c r="Q47" i="14"/>
  <c r="R47" i="14"/>
  <c r="C33" i="14"/>
  <c r="D33" i="14"/>
  <c r="E33" i="14"/>
  <c r="F33" i="14"/>
  <c r="G33" i="14"/>
  <c r="T34" i="23" s="1"/>
  <c r="H33" i="14"/>
  <c r="V34" i="23" s="1"/>
  <c r="I33" i="14"/>
  <c r="J33" i="14"/>
  <c r="L45" i="6" s="1"/>
  <c r="K33" i="14"/>
  <c r="L33" i="14"/>
  <c r="M33" i="14"/>
  <c r="N33" i="14"/>
  <c r="O33" i="14"/>
  <c r="P33" i="14"/>
  <c r="Q33" i="14"/>
  <c r="R33" i="14"/>
  <c r="A33" i="14"/>
  <c r="A18" i="14"/>
  <c r="C18" i="14"/>
  <c r="D18" i="14"/>
  <c r="E18" i="14"/>
  <c r="F18" i="14"/>
  <c r="G18" i="14"/>
  <c r="T19" i="23" s="1"/>
  <c r="H18" i="14"/>
  <c r="V19" i="23" s="1"/>
  <c r="I18" i="14"/>
  <c r="J18" i="14"/>
  <c r="L30" i="6" s="1"/>
  <c r="K18" i="14"/>
  <c r="L18" i="14"/>
  <c r="M18" i="14"/>
  <c r="N18" i="14"/>
  <c r="O18" i="14"/>
  <c r="P18" i="14"/>
  <c r="Q18" i="14"/>
  <c r="R18" i="14"/>
  <c r="A19" i="14"/>
  <c r="C19" i="14"/>
  <c r="D19" i="14"/>
  <c r="E19" i="14"/>
  <c r="F19" i="14"/>
  <c r="G19" i="14"/>
  <c r="T20" i="23" s="1"/>
  <c r="A20" i="23" s="1"/>
  <c r="H19" i="14"/>
  <c r="V20" i="23" s="1"/>
  <c r="I19" i="14"/>
  <c r="J19" i="14"/>
  <c r="L31" i="6" s="1"/>
  <c r="K19" i="14"/>
  <c r="L19" i="14"/>
  <c r="M19" i="14"/>
  <c r="N19" i="14"/>
  <c r="O19" i="14"/>
  <c r="P19" i="14"/>
  <c r="Q19" i="14"/>
  <c r="R19" i="14"/>
  <c r="A20" i="14"/>
  <c r="C20" i="14"/>
  <c r="D20" i="14"/>
  <c r="E20" i="14"/>
  <c r="F20" i="14"/>
  <c r="G20" i="14"/>
  <c r="T21" i="23" s="1"/>
  <c r="H20" i="14"/>
  <c r="V21" i="23" s="1"/>
  <c r="I20" i="14"/>
  <c r="J20" i="14"/>
  <c r="L32" i="6" s="1"/>
  <c r="K20" i="14"/>
  <c r="L20" i="14"/>
  <c r="M20" i="14"/>
  <c r="N20" i="14"/>
  <c r="O20" i="14"/>
  <c r="P20" i="14"/>
  <c r="Q20" i="14"/>
  <c r="R20" i="14"/>
  <c r="A21" i="14"/>
  <c r="C21" i="14"/>
  <c r="D21" i="14"/>
  <c r="E21" i="14"/>
  <c r="F21" i="14"/>
  <c r="G21" i="14"/>
  <c r="T22" i="23" s="1"/>
  <c r="H21" i="14"/>
  <c r="V22" i="23" s="1"/>
  <c r="I21" i="14"/>
  <c r="J21" i="14"/>
  <c r="L33" i="6" s="1"/>
  <c r="K21" i="14"/>
  <c r="L21" i="14"/>
  <c r="M21" i="14"/>
  <c r="N21" i="14"/>
  <c r="O21" i="14"/>
  <c r="P21" i="14"/>
  <c r="Q21" i="14"/>
  <c r="R21" i="14"/>
  <c r="A22" i="14"/>
  <c r="C22" i="14"/>
  <c r="D22" i="14"/>
  <c r="E22" i="14"/>
  <c r="F22" i="14"/>
  <c r="G22" i="14"/>
  <c r="T23" i="23" s="1"/>
  <c r="H22" i="14"/>
  <c r="V23" i="23" s="1"/>
  <c r="I22" i="14"/>
  <c r="J22" i="14"/>
  <c r="L34" i="6" s="1"/>
  <c r="K22" i="14"/>
  <c r="L22" i="14"/>
  <c r="M22" i="14"/>
  <c r="N22" i="14"/>
  <c r="O22" i="14"/>
  <c r="P22" i="14"/>
  <c r="Q22" i="14"/>
  <c r="R22" i="14"/>
  <c r="A23" i="14"/>
  <c r="C23" i="14"/>
  <c r="D23" i="14"/>
  <c r="E23" i="14"/>
  <c r="F23" i="14"/>
  <c r="G23" i="14"/>
  <c r="T24" i="23" s="1"/>
  <c r="H23" i="14"/>
  <c r="V24" i="23" s="1"/>
  <c r="I23" i="14"/>
  <c r="J23" i="14"/>
  <c r="L35" i="6" s="1"/>
  <c r="K23" i="14"/>
  <c r="L23" i="14"/>
  <c r="M23" i="14"/>
  <c r="N23" i="14"/>
  <c r="O23" i="14"/>
  <c r="P23" i="14"/>
  <c r="Q23" i="14"/>
  <c r="R23" i="14"/>
  <c r="A24" i="14"/>
  <c r="C24" i="14"/>
  <c r="D24" i="14"/>
  <c r="E24" i="14"/>
  <c r="F24" i="14"/>
  <c r="G24" i="14"/>
  <c r="T25" i="23" s="1"/>
  <c r="H24" i="14"/>
  <c r="V25" i="23" s="1"/>
  <c r="I24" i="14"/>
  <c r="J24" i="14"/>
  <c r="L36" i="6" s="1"/>
  <c r="K24" i="14"/>
  <c r="L24" i="14"/>
  <c r="M24" i="14"/>
  <c r="N24" i="14"/>
  <c r="O24" i="14"/>
  <c r="P24" i="14"/>
  <c r="Q24" i="14"/>
  <c r="R24" i="14"/>
  <c r="A25" i="14"/>
  <c r="C25" i="14"/>
  <c r="D25" i="14"/>
  <c r="E25" i="14"/>
  <c r="F25" i="14"/>
  <c r="G25" i="14"/>
  <c r="T26" i="23" s="1"/>
  <c r="H25" i="14"/>
  <c r="V26" i="23" s="1"/>
  <c r="I25" i="14"/>
  <c r="J25" i="14"/>
  <c r="L37" i="6" s="1"/>
  <c r="K25" i="14"/>
  <c r="L25" i="14"/>
  <c r="M25" i="14"/>
  <c r="N25" i="14"/>
  <c r="O25" i="14"/>
  <c r="P25" i="14"/>
  <c r="Q25" i="14"/>
  <c r="R25" i="14"/>
  <c r="A26" i="14"/>
  <c r="C26" i="14"/>
  <c r="D26" i="14"/>
  <c r="E26" i="14"/>
  <c r="F26" i="14"/>
  <c r="G26" i="14"/>
  <c r="T27" i="23" s="1"/>
  <c r="A27" i="23" s="1"/>
  <c r="H26" i="14"/>
  <c r="V27" i="23" s="1"/>
  <c r="I26" i="14"/>
  <c r="J26" i="14"/>
  <c r="L38" i="6" s="1"/>
  <c r="K26" i="14"/>
  <c r="L26" i="14"/>
  <c r="M26" i="14"/>
  <c r="N26" i="14"/>
  <c r="O26" i="14"/>
  <c r="P26" i="14"/>
  <c r="Q26" i="14"/>
  <c r="R26" i="14"/>
  <c r="A27" i="14"/>
  <c r="C27" i="14"/>
  <c r="D27" i="14"/>
  <c r="E27" i="14"/>
  <c r="F27" i="14"/>
  <c r="G27" i="14"/>
  <c r="T28" i="23" s="1"/>
  <c r="H27" i="14"/>
  <c r="V28" i="23" s="1"/>
  <c r="I27" i="14"/>
  <c r="J27" i="14"/>
  <c r="L39" i="6" s="1"/>
  <c r="K27" i="14"/>
  <c r="L27" i="14"/>
  <c r="M27" i="14"/>
  <c r="N27" i="14"/>
  <c r="O27" i="14"/>
  <c r="P27" i="14"/>
  <c r="Q27" i="14"/>
  <c r="R27" i="14"/>
  <c r="A28" i="14"/>
  <c r="C28" i="14"/>
  <c r="D28" i="14"/>
  <c r="E28" i="14"/>
  <c r="F28" i="14"/>
  <c r="G28" i="14"/>
  <c r="T29" i="23" s="1"/>
  <c r="H28" i="14"/>
  <c r="V29" i="23" s="1"/>
  <c r="I28" i="14"/>
  <c r="J28" i="14"/>
  <c r="L40" i="6" s="1"/>
  <c r="K28" i="14"/>
  <c r="L28" i="14"/>
  <c r="M28" i="14"/>
  <c r="N28" i="14"/>
  <c r="O28" i="14"/>
  <c r="P28" i="14"/>
  <c r="Q28" i="14"/>
  <c r="R28" i="14"/>
  <c r="A29" i="14"/>
  <c r="C29" i="14"/>
  <c r="D29" i="14"/>
  <c r="E29" i="14"/>
  <c r="F29" i="14"/>
  <c r="G29" i="14"/>
  <c r="T30" i="23" s="1"/>
  <c r="A30" i="23" s="1"/>
  <c r="H29" i="14"/>
  <c r="V30" i="23" s="1"/>
  <c r="I29" i="14"/>
  <c r="J29" i="14"/>
  <c r="L41" i="6" s="1"/>
  <c r="K29" i="14"/>
  <c r="L29" i="14"/>
  <c r="M29" i="14"/>
  <c r="N29" i="14"/>
  <c r="O29" i="14"/>
  <c r="P29" i="14"/>
  <c r="Q29" i="14"/>
  <c r="R29" i="14"/>
  <c r="A30" i="14"/>
  <c r="C30" i="14"/>
  <c r="D30" i="14"/>
  <c r="E30" i="14"/>
  <c r="F30" i="14"/>
  <c r="G30" i="14"/>
  <c r="T31" i="23" s="1"/>
  <c r="H30" i="14"/>
  <c r="V31" i="23" s="1"/>
  <c r="I30" i="14"/>
  <c r="J30" i="14"/>
  <c r="L42" i="6" s="1"/>
  <c r="K30" i="14"/>
  <c r="L30" i="14"/>
  <c r="M30" i="14"/>
  <c r="N30" i="14"/>
  <c r="O30" i="14"/>
  <c r="P30" i="14"/>
  <c r="Q30" i="14"/>
  <c r="R30" i="14"/>
  <c r="A31" i="14"/>
  <c r="C31" i="14"/>
  <c r="D31" i="14"/>
  <c r="E31" i="14"/>
  <c r="F31" i="14"/>
  <c r="G31" i="14"/>
  <c r="T32" i="23" s="1"/>
  <c r="A32" i="23" s="1"/>
  <c r="H31" i="14"/>
  <c r="V32" i="23" s="1"/>
  <c r="I31" i="14"/>
  <c r="J31" i="14"/>
  <c r="L43" i="6" s="1"/>
  <c r="K31" i="14"/>
  <c r="L31" i="14"/>
  <c r="M31" i="14"/>
  <c r="N31" i="14"/>
  <c r="O31" i="14"/>
  <c r="P31" i="14"/>
  <c r="Q31" i="14"/>
  <c r="R31" i="14"/>
  <c r="A32" i="14"/>
  <c r="C32" i="14"/>
  <c r="D32" i="14"/>
  <c r="E32" i="14"/>
  <c r="F32" i="14"/>
  <c r="G32" i="14"/>
  <c r="T33" i="23" s="1"/>
  <c r="H32" i="14"/>
  <c r="V33" i="23" s="1"/>
  <c r="I32" i="14"/>
  <c r="J32" i="14"/>
  <c r="L44" i="6" s="1"/>
  <c r="K32" i="14"/>
  <c r="L32" i="14"/>
  <c r="M32" i="14"/>
  <c r="N32" i="14"/>
  <c r="O32" i="14"/>
  <c r="P32" i="14"/>
  <c r="Q32" i="14"/>
  <c r="R32" i="14"/>
  <c r="C17" i="14"/>
  <c r="D17" i="14"/>
  <c r="E17" i="14"/>
  <c r="F17" i="14"/>
  <c r="G17" i="14"/>
  <c r="T18" i="23" s="1"/>
  <c r="H17" i="14"/>
  <c r="V18" i="23" s="1"/>
  <c r="I17" i="14"/>
  <c r="J17" i="14"/>
  <c r="L29" i="6" s="1"/>
  <c r="K17" i="14"/>
  <c r="L17" i="14"/>
  <c r="M17" i="14"/>
  <c r="N17" i="14"/>
  <c r="O17" i="14"/>
  <c r="P17" i="14"/>
  <c r="Q17" i="14"/>
  <c r="R17" i="14"/>
  <c r="A17" i="14"/>
  <c r="A3" i="14"/>
  <c r="C3" i="14"/>
  <c r="D3" i="14"/>
  <c r="E3" i="14"/>
  <c r="F3" i="14"/>
  <c r="G3" i="14"/>
  <c r="T4" i="23" s="1"/>
  <c r="H3" i="14"/>
  <c r="V4" i="23" s="1"/>
  <c r="I3" i="14"/>
  <c r="J3" i="14"/>
  <c r="L15" i="6" s="1"/>
  <c r="K3" i="14"/>
  <c r="L3" i="14"/>
  <c r="M3" i="14"/>
  <c r="N3" i="14"/>
  <c r="O3" i="14"/>
  <c r="P3" i="14"/>
  <c r="Q3" i="14"/>
  <c r="R3" i="14"/>
  <c r="A4" i="14"/>
  <c r="C4" i="14"/>
  <c r="D4" i="14"/>
  <c r="E4" i="14"/>
  <c r="F4" i="14"/>
  <c r="G4" i="14"/>
  <c r="T5" i="23" s="1"/>
  <c r="A5" i="23" s="1"/>
  <c r="H4" i="14"/>
  <c r="V5" i="23" s="1"/>
  <c r="I4" i="14"/>
  <c r="J4" i="14"/>
  <c r="L16" i="6" s="1"/>
  <c r="K4" i="14"/>
  <c r="L4" i="14"/>
  <c r="M4" i="14"/>
  <c r="N4" i="14"/>
  <c r="O4" i="14"/>
  <c r="P4" i="14"/>
  <c r="Q4" i="14"/>
  <c r="R4" i="14"/>
  <c r="A5" i="14"/>
  <c r="C5" i="14"/>
  <c r="D5" i="14"/>
  <c r="E5" i="14"/>
  <c r="F5" i="14"/>
  <c r="G5" i="14"/>
  <c r="T6" i="23" s="1"/>
  <c r="A6" i="23" s="1"/>
  <c r="H5" i="14"/>
  <c r="V6" i="23" s="1"/>
  <c r="I5" i="14"/>
  <c r="J5" i="14"/>
  <c r="L17" i="6" s="1"/>
  <c r="K5" i="14"/>
  <c r="L5" i="14"/>
  <c r="M5" i="14"/>
  <c r="N5" i="14"/>
  <c r="O5" i="14"/>
  <c r="P5" i="14"/>
  <c r="Q5" i="14"/>
  <c r="R5" i="14"/>
  <c r="A6" i="14"/>
  <c r="C6" i="14"/>
  <c r="D6" i="14"/>
  <c r="E6" i="14"/>
  <c r="F6" i="14"/>
  <c r="G6" i="14"/>
  <c r="T7" i="23" s="1"/>
  <c r="H6" i="14"/>
  <c r="V7" i="23" s="1"/>
  <c r="I6" i="14"/>
  <c r="J6" i="14"/>
  <c r="L18" i="6" s="1"/>
  <c r="K6" i="14"/>
  <c r="L6" i="14"/>
  <c r="M6" i="14"/>
  <c r="N6" i="14"/>
  <c r="O6" i="14"/>
  <c r="P6" i="14"/>
  <c r="Q6" i="14"/>
  <c r="R6" i="14"/>
  <c r="A7" i="14"/>
  <c r="C7" i="14"/>
  <c r="D7" i="14"/>
  <c r="E7" i="14"/>
  <c r="F7" i="14"/>
  <c r="G7" i="14"/>
  <c r="T8" i="23" s="1"/>
  <c r="H7" i="14"/>
  <c r="V8" i="23" s="1"/>
  <c r="I7" i="14"/>
  <c r="J7" i="14"/>
  <c r="L19" i="6" s="1"/>
  <c r="K7" i="14"/>
  <c r="L7" i="14"/>
  <c r="M7" i="14"/>
  <c r="N7" i="14"/>
  <c r="O7" i="14"/>
  <c r="P7" i="14"/>
  <c r="Q7" i="14"/>
  <c r="R7" i="14"/>
  <c r="A8" i="14"/>
  <c r="C8" i="14"/>
  <c r="D8" i="14"/>
  <c r="E8" i="14"/>
  <c r="F8" i="14"/>
  <c r="G8" i="14"/>
  <c r="T9" i="23" s="1"/>
  <c r="H8" i="14"/>
  <c r="V9" i="23" s="1"/>
  <c r="I8" i="14"/>
  <c r="J8" i="14"/>
  <c r="L20" i="6" s="1"/>
  <c r="K8" i="14"/>
  <c r="L8" i="14"/>
  <c r="M8" i="14"/>
  <c r="N8" i="14"/>
  <c r="O8" i="14"/>
  <c r="P8" i="14"/>
  <c r="Q8" i="14"/>
  <c r="R8" i="14"/>
  <c r="A9" i="14"/>
  <c r="C9" i="14"/>
  <c r="D9" i="14"/>
  <c r="E9" i="14"/>
  <c r="F9" i="14"/>
  <c r="G9" i="14"/>
  <c r="T10" i="23" s="1"/>
  <c r="H9" i="14"/>
  <c r="V10" i="23" s="1"/>
  <c r="I9" i="14"/>
  <c r="J9" i="14"/>
  <c r="L21" i="6" s="1"/>
  <c r="K9" i="14"/>
  <c r="L9" i="14"/>
  <c r="M9" i="14"/>
  <c r="N9" i="14"/>
  <c r="O9" i="14"/>
  <c r="P9" i="14"/>
  <c r="Q9" i="14"/>
  <c r="R9" i="14"/>
  <c r="A10" i="14"/>
  <c r="C10" i="14"/>
  <c r="D10" i="14"/>
  <c r="E10" i="14"/>
  <c r="F10" i="14"/>
  <c r="G10" i="14"/>
  <c r="T11" i="23" s="1"/>
  <c r="H10" i="14"/>
  <c r="V11" i="23" s="1"/>
  <c r="I10" i="14"/>
  <c r="J10" i="14"/>
  <c r="L22" i="6" s="1"/>
  <c r="K10" i="14"/>
  <c r="L10" i="14"/>
  <c r="M10" i="14"/>
  <c r="N10" i="14"/>
  <c r="O10" i="14"/>
  <c r="P10" i="14"/>
  <c r="Q10" i="14"/>
  <c r="R10" i="14"/>
  <c r="A11" i="14"/>
  <c r="C11" i="14"/>
  <c r="D11" i="14"/>
  <c r="E11" i="14"/>
  <c r="F11" i="14"/>
  <c r="G11" i="14"/>
  <c r="T12" i="23" s="1"/>
  <c r="H11" i="14"/>
  <c r="V12" i="23" s="1"/>
  <c r="I11" i="14"/>
  <c r="J11" i="14"/>
  <c r="L23" i="6" s="1"/>
  <c r="K11" i="14"/>
  <c r="L11" i="14"/>
  <c r="M11" i="14"/>
  <c r="N11" i="14"/>
  <c r="O11" i="14"/>
  <c r="P11" i="14"/>
  <c r="Q11" i="14"/>
  <c r="R11" i="14"/>
  <c r="A12" i="14"/>
  <c r="C12" i="14"/>
  <c r="D12" i="14"/>
  <c r="E12" i="14"/>
  <c r="F12" i="14"/>
  <c r="G12" i="14"/>
  <c r="T13" i="23" s="1"/>
  <c r="H12" i="14"/>
  <c r="V13" i="23" s="1"/>
  <c r="I12" i="14"/>
  <c r="J12" i="14"/>
  <c r="L24" i="6" s="1"/>
  <c r="K12" i="14"/>
  <c r="L12" i="14"/>
  <c r="M12" i="14"/>
  <c r="N12" i="14"/>
  <c r="O12" i="14"/>
  <c r="P12" i="14"/>
  <c r="Q12" i="14"/>
  <c r="R12" i="14"/>
  <c r="A13" i="14"/>
  <c r="C13" i="14"/>
  <c r="D13" i="14"/>
  <c r="E13" i="14"/>
  <c r="F13" i="14"/>
  <c r="G13" i="14"/>
  <c r="T14" i="23" s="1"/>
  <c r="H13" i="14"/>
  <c r="V14" i="23" s="1"/>
  <c r="I13" i="14"/>
  <c r="J13" i="14"/>
  <c r="L25" i="6" s="1"/>
  <c r="K13" i="14"/>
  <c r="L13" i="14"/>
  <c r="M13" i="14"/>
  <c r="N13" i="14"/>
  <c r="O13" i="14"/>
  <c r="P13" i="14"/>
  <c r="Q13" i="14"/>
  <c r="R13" i="14"/>
  <c r="A14" i="14"/>
  <c r="C14" i="14"/>
  <c r="D14" i="14"/>
  <c r="E14" i="14"/>
  <c r="F14" i="14"/>
  <c r="G14" i="14"/>
  <c r="T15" i="23" s="1"/>
  <c r="H14" i="14"/>
  <c r="V15" i="23" s="1"/>
  <c r="I14" i="14"/>
  <c r="J14" i="14"/>
  <c r="L26" i="6" s="1"/>
  <c r="K14" i="14"/>
  <c r="L14" i="14"/>
  <c r="M14" i="14"/>
  <c r="N14" i="14"/>
  <c r="O14" i="14"/>
  <c r="P14" i="14"/>
  <c r="Q14" i="14"/>
  <c r="R14" i="14"/>
  <c r="A15" i="14"/>
  <c r="C15" i="14"/>
  <c r="D15" i="14"/>
  <c r="E15" i="14"/>
  <c r="F15" i="14"/>
  <c r="G15" i="14"/>
  <c r="T16" i="23" s="1"/>
  <c r="H15" i="14"/>
  <c r="V16" i="23" s="1"/>
  <c r="I15" i="14"/>
  <c r="J15" i="14"/>
  <c r="L27" i="6" s="1"/>
  <c r="K15" i="14"/>
  <c r="L15" i="14"/>
  <c r="M15" i="14"/>
  <c r="N15" i="14"/>
  <c r="O15" i="14"/>
  <c r="P15" i="14"/>
  <c r="Q15" i="14"/>
  <c r="R15" i="14"/>
  <c r="A16" i="14"/>
  <c r="C16" i="14"/>
  <c r="D16" i="14"/>
  <c r="E16" i="14"/>
  <c r="F16" i="14"/>
  <c r="G16" i="14"/>
  <c r="T17" i="23" s="1"/>
  <c r="H16" i="14"/>
  <c r="V17" i="23" s="1"/>
  <c r="I16" i="14"/>
  <c r="J16" i="14"/>
  <c r="L28" i="6" s="1"/>
  <c r="K16" i="14"/>
  <c r="L16" i="14"/>
  <c r="M16" i="14"/>
  <c r="N16" i="14"/>
  <c r="O16" i="14"/>
  <c r="P16" i="14"/>
  <c r="Q16" i="14"/>
  <c r="R16" i="14"/>
  <c r="C2" i="14"/>
  <c r="D2" i="14"/>
  <c r="E2" i="14"/>
  <c r="F2" i="14"/>
  <c r="G2" i="14"/>
  <c r="T3" i="23" s="1"/>
  <c r="A3" i="23" s="1"/>
  <c r="H2" i="14"/>
  <c r="V3" i="23" s="1"/>
  <c r="I2" i="14"/>
  <c r="J2" i="14"/>
  <c r="L14" i="6" s="1"/>
  <c r="K2" i="14"/>
  <c r="L2" i="14"/>
  <c r="M2" i="14"/>
  <c r="N2" i="14"/>
  <c r="O2" i="14"/>
  <c r="P2" i="14"/>
  <c r="Q2" i="14"/>
  <c r="R2" i="14"/>
  <c r="A2" i="14"/>
  <c r="A199" i="13"/>
  <c r="B199" i="13"/>
  <c r="G212" i="7" s="1"/>
  <c r="C199" i="13"/>
  <c r="D199" i="13"/>
  <c r="AI212" i="7" s="1"/>
  <c r="E199" i="13"/>
  <c r="F199" i="13"/>
  <c r="I199" i="13"/>
  <c r="J199" i="13"/>
  <c r="Q212" i="7" s="1"/>
  <c r="K199" i="13"/>
  <c r="AH212" i="7" s="1"/>
  <c r="L199" i="13"/>
  <c r="M199" i="13"/>
  <c r="AB212" i="7" s="1"/>
  <c r="N199" i="13"/>
  <c r="AC212" i="7" s="1"/>
  <c r="O199" i="13"/>
  <c r="AD212" i="7" s="1"/>
  <c r="P199" i="13"/>
  <c r="AE212" i="7" s="1"/>
  <c r="Q199" i="13"/>
  <c r="AS214" i="8" s="1"/>
  <c r="R199" i="13"/>
  <c r="S199" i="13"/>
  <c r="AV214" i="8" s="1"/>
  <c r="T199" i="13"/>
  <c r="AN212" i="7" s="1"/>
  <c r="U199" i="13"/>
  <c r="V199" i="13"/>
  <c r="W199" i="13"/>
  <c r="L212" i="7" s="1"/>
  <c r="A200" i="13"/>
  <c r="B200" i="13"/>
  <c r="G213" i="7" s="1"/>
  <c r="C200" i="13"/>
  <c r="D200" i="13"/>
  <c r="AI213" i="7" s="1"/>
  <c r="E200" i="13"/>
  <c r="F200" i="13"/>
  <c r="I200" i="13"/>
  <c r="J200" i="13"/>
  <c r="Q213" i="7" s="1"/>
  <c r="K200" i="13"/>
  <c r="AH213" i="7" s="1"/>
  <c r="L200" i="13"/>
  <c r="M200" i="13"/>
  <c r="AB213" i="7" s="1"/>
  <c r="N200" i="13"/>
  <c r="AC213" i="7" s="1"/>
  <c r="O200" i="13"/>
  <c r="AD213" i="7" s="1"/>
  <c r="P200" i="13"/>
  <c r="AE213" i="7" s="1"/>
  <c r="Q200" i="13"/>
  <c r="AS215" i="8" s="1"/>
  <c r="R200" i="13"/>
  <c r="S200" i="13"/>
  <c r="AV215" i="8" s="1"/>
  <c r="T200" i="13"/>
  <c r="AN213" i="7" s="1"/>
  <c r="U200" i="13"/>
  <c r="V200" i="13"/>
  <c r="W200" i="13"/>
  <c r="I213" i="7" s="1"/>
  <c r="A201" i="13"/>
  <c r="B201" i="13"/>
  <c r="G214" i="7" s="1"/>
  <c r="C201" i="13"/>
  <c r="D201" i="13"/>
  <c r="AI214" i="7" s="1"/>
  <c r="E201" i="13"/>
  <c r="F201" i="13"/>
  <c r="I201" i="13"/>
  <c r="J201" i="13"/>
  <c r="Q214" i="7" s="1"/>
  <c r="K201" i="13"/>
  <c r="AH214" i="7" s="1"/>
  <c r="L201" i="13"/>
  <c r="M201" i="13"/>
  <c r="AB214" i="7" s="1"/>
  <c r="N201" i="13"/>
  <c r="AC214" i="7" s="1"/>
  <c r="O201" i="13"/>
  <c r="AD214" i="7" s="1"/>
  <c r="P201" i="13"/>
  <c r="AE214" i="7" s="1"/>
  <c r="Q201" i="13"/>
  <c r="AS216" i="8" s="1"/>
  <c r="R201" i="13"/>
  <c r="S201" i="13"/>
  <c r="AV216" i="8" s="1"/>
  <c r="T201" i="13"/>
  <c r="AN214" i="7" s="1"/>
  <c r="U201" i="13"/>
  <c r="V201" i="13"/>
  <c r="D216" i="8" s="1"/>
  <c r="W201" i="13"/>
  <c r="A202" i="13"/>
  <c r="B202" i="13"/>
  <c r="G215" i="7" s="1"/>
  <c r="C202" i="13"/>
  <c r="D202" i="13"/>
  <c r="AI215" i="7" s="1"/>
  <c r="E202" i="13"/>
  <c r="F202" i="13"/>
  <c r="I202" i="13"/>
  <c r="J202" i="13"/>
  <c r="Q215" i="7" s="1"/>
  <c r="K202" i="13"/>
  <c r="AH215" i="7" s="1"/>
  <c r="L202" i="13"/>
  <c r="M202" i="13"/>
  <c r="AB215" i="7" s="1"/>
  <c r="N202" i="13"/>
  <c r="AC215" i="7" s="1"/>
  <c r="O202" i="13"/>
  <c r="AD215" i="7" s="1"/>
  <c r="P202" i="13"/>
  <c r="AE215" i="7" s="1"/>
  <c r="Q202" i="13"/>
  <c r="AS217" i="8" s="1"/>
  <c r="R202" i="13"/>
  <c r="S202" i="13"/>
  <c r="AV217" i="8" s="1"/>
  <c r="T202" i="13"/>
  <c r="AN215" i="7" s="1"/>
  <c r="U202" i="13"/>
  <c r="V202" i="13"/>
  <c r="D217" i="8" s="1"/>
  <c r="W202" i="13"/>
  <c r="A203" i="13"/>
  <c r="B203" i="13"/>
  <c r="G216" i="7" s="1"/>
  <c r="C203" i="13"/>
  <c r="D203" i="13"/>
  <c r="AI216" i="7" s="1"/>
  <c r="E203" i="13"/>
  <c r="F203" i="13"/>
  <c r="I203" i="13"/>
  <c r="J203" i="13"/>
  <c r="Q216" i="7" s="1"/>
  <c r="K203" i="13"/>
  <c r="AH216" i="7" s="1"/>
  <c r="L203" i="13"/>
  <c r="M203" i="13"/>
  <c r="AB216" i="7" s="1"/>
  <c r="N203" i="13"/>
  <c r="AC216" i="7" s="1"/>
  <c r="O203" i="13"/>
  <c r="AD216" i="7" s="1"/>
  <c r="P203" i="13"/>
  <c r="AE216" i="7" s="1"/>
  <c r="Q203" i="13"/>
  <c r="AS218" i="8" s="1"/>
  <c r="R203" i="13"/>
  <c r="S203" i="13"/>
  <c r="AV218" i="8" s="1"/>
  <c r="T203" i="13"/>
  <c r="AN216" i="7" s="1"/>
  <c r="U203" i="13"/>
  <c r="V203" i="13"/>
  <c r="W203" i="13"/>
  <c r="A204" i="13"/>
  <c r="B204" i="13"/>
  <c r="G217" i="7" s="1"/>
  <c r="C204" i="13"/>
  <c r="D204" i="13"/>
  <c r="AI217" i="7" s="1"/>
  <c r="E204" i="13"/>
  <c r="Y219" i="8" s="1"/>
  <c r="F204" i="13"/>
  <c r="I204" i="13"/>
  <c r="J204" i="13"/>
  <c r="Q217" i="7" s="1"/>
  <c r="K204" i="13"/>
  <c r="AH217" i="7" s="1"/>
  <c r="L204" i="13"/>
  <c r="M204" i="13"/>
  <c r="AB217" i="7" s="1"/>
  <c r="N204" i="13"/>
  <c r="AC217" i="7" s="1"/>
  <c r="O204" i="13"/>
  <c r="AD217" i="7" s="1"/>
  <c r="P204" i="13"/>
  <c r="AE217" i="7" s="1"/>
  <c r="Q204" i="13"/>
  <c r="AS219" i="8" s="1"/>
  <c r="R204" i="13"/>
  <c r="S204" i="13"/>
  <c r="AV219" i="8" s="1"/>
  <c r="T204" i="13"/>
  <c r="AN217" i="7" s="1"/>
  <c r="U204" i="13"/>
  <c r="V204" i="13"/>
  <c r="D219" i="8" s="1"/>
  <c r="W204" i="13"/>
  <c r="A205" i="13"/>
  <c r="B205" i="13"/>
  <c r="G218" i="7" s="1"/>
  <c r="C205" i="13"/>
  <c r="D205" i="13"/>
  <c r="AI218" i="7" s="1"/>
  <c r="E205" i="13"/>
  <c r="F205" i="13"/>
  <c r="I205" i="13"/>
  <c r="J205" i="13"/>
  <c r="Q218" i="7" s="1"/>
  <c r="K205" i="13"/>
  <c r="AH218" i="7" s="1"/>
  <c r="L205" i="13"/>
  <c r="M205" i="13"/>
  <c r="AB218" i="7" s="1"/>
  <c r="N205" i="13"/>
  <c r="AC218" i="7" s="1"/>
  <c r="O205" i="13"/>
  <c r="AD218" i="7" s="1"/>
  <c r="P205" i="13"/>
  <c r="AE218" i="7" s="1"/>
  <c r="Q205" i="13"/>
  <c r="AS220" i="8" s="1"/>
  <c r="R205" i="13"/>
  <c r="S205" i="13"/>
  <c r="AV220" i="8" s="1"/>
  <c r="T205" i="13"/>
  <c r="AN218" i="7" s="1"/>
  <c r="U205" i="13"/>
  <c r="V205" i="13"/>
  <c r="D220" i="8" s="1"/>
  <c r="W205" i="13"/>
  <c r="I218" i="7" s="1"/>
  <c r="A206" i="13"/>
  <c r="B206" i="13"/>
  <c r="G219" i="7" s="1"/>
  <c r="C206" i="13"/>
  <c r="D206" i="13"/>
  <c r="AI219" i="7" s="1"/>
  <c r="E206" i="13"/>
  <c r="F206" i="13"/>
  <c r="I206" i="13"/>
  <c r="J206" i="13"/>
  <c r="Q219" i="7" s="1"/>
  <c r="K206" i="13"/>
  <c r="AH219" i="7" s="1"/>
  <c r="L206" i="13"/>
  <c r="M206" i="13"/>
  <c r="AB219" i="7" s="1"/>
  <c r="N206" i="13"/>
  <c r="AC219" i="7" s="1"/>
  <c r="O206" i="13"/>
  <c r="AD219" i="7" s="1"/>
  <c r="P206" i="13"/>
  <c r="AE219" i="7" s="1"/>
  <c r="Q206" i="13"/>
  <c r="AS221" i="8" s="1"/>
  <c r="R206" i="13"/>
  <c r="S206" i="13"/>
  <c r="AV221" i="8" s="1"/>
  <c r="T206" i="13"/>
  <c r="AN219" i="7" s="1"/>
  <c r="U206" i="13"/>
  <c r="V206" i="13"/>
  <c r="D221" i="8" s="1"/>
  <c r="W206" i="13"/>
  <c r="A207" i="13"/>
  <c r="B207" i="13"/>
  <c r="G220" i="7" s="1"/>
  <c r="C207" i="13"/>
  <c r="D207" i="13"/>
  <c r="AI220" i="7" s="1"/>
  <c r="E207" i="13"/>
  <c r="F207" i="13"/>
  <c r="I207" i="13"/>
  <c r="J207" i="13"/>
  <c r="Q220" i="7" s="1"/>
  <c r="K207" i="13"/>
  <c r="AH220" i="7" s="1"/>
  <c r="L207" i="13"/>
  <c r="M207" i="13"/>
  <c r="AB220" i="7" s="1"/>
  <c r="N207" i="13"/>
  <c r="AC220" i="7" s="1"/>
  <c r="O207" i="13"/>
  <c r="AD220" i="7" s="1"/>
  <c r="P207" i="13"/>
  <c r="AE220" i="7" s="1"/>
  <c r="Q207" i="13"/>
  <c r="AS222" i="8" s="1"/>
  <c r="R207" i="13"/>
  <c r="S207" i="13"/>
  <c r="AV222" i="8" s="1"/>
  <c r="T207" i="13"/>
  <c r="AN220" i="7" s="1"/>
  <c r="U207" i="13"/>
  <c r="V207" i="13"/>
  <c r="D222" i="8" s="1"/>
  <c r="W207" i="13"/>
  <c r="A208" i="13"/>
  <c r="B208" i="13"/>
  <c r="G221" i="7" s="1"/>
  <c r="C208" i="13"/>
  <c r="D208" i="13"/>
  <c r="AI221" i="7" s="1"/>
  <c r="E208" i="13"/>
  <c r="F208" i="13"/>
  <c r="I208" i="13"/>
  <c r="J208" i="13"/>
  <c r="Q221" i="7" s="1"/>
  <c r="K208" i="13"/>
  <c r="AH221" i="7" s="1"/>
  <c r="L208" i="13"/>
  <c r="M208" i="13"/>
  <c r="AB221" i="7" s="1"/>
  <c r="N208" i="13"/>
  <c r="AC221" i="7" s="1"/>
  <c r="O208" i="13"/>
  <c r="AD221" i="7" s="1"/>
  <c r="P208" i="13"/>
  <c r="AE221" i="7" s="1"/>
  <c r="Q208" i="13"/>
  <c r="AS223" i="8" s="1"/>
  <c r="R208" i="13"/>
  <c r="S208" i="13"/>
  <c r="AV223" i="8" s="1"/>
  <c r="T208" i="13"/>
  <c r="AN221" i="7" s="1"/>
  <c r="U208" i="13"/>
  <c r="V208" i="13"/>
  <c r="W208" i="13"/>
  <c r="I221" i="7" s="1"/>
  <c r="A209" i="13"/>
  <c r="B209" i="13"/>
  <c r="G222" i="7" s="1"/>
  <c r="C209" i="13"/>
  <c r="D209" i="13"/>
  <c r="AI222" i="7" s="1"/>
  <c r="E209" i="13"/>
  <c r="F209" i="13"/>
  <c r="I209" i="13"/>
  <c r="J209" i="13"/>
  <c r="Q222" i="7" s="1"/>
  <c r="K209" i="13"/>
  <c r="AH222" i="7" s="1"/>
  <c r="L209" i="13"/>
  <c r="M209" i="13"/>
  <c r="AB222" i="7" s="1"/>
  <c r="N209" i="13"/>
  <c r="AC222" i="7" s="1"/>
  <c r="O209" i="13"/>
  <c r="AD222" i="7" s="1"/>
  <c r="P209" i="13"/>
  <c r="AE222" i="7" s="1"/>
  <c r="Q209" i="13"/>
  <c r="AS224" i="8" s="1"/>
  <c r="R209" i="13"/>
  <c r="S209" i="13"/>
  <c r="AV224" i="8" s="1"/>
  <c r="T209" i="13"/>
  <c r="AN222" i="7" s="1"/>
  <c r="U209" i="13"/>
  <c r="V209" i="13"/>
  <c r="W209" i="13"/>
  <c r="I222" i="7" s="1"/>
  <c r="A210" i="13"/>
  <c r="B210" i="13"/>
  <c r="G223" i="7" s="1"/>
  <c r="C210" i="13"/>
  <c r="D210" i="13"/>
  <c r="AI223" i="7" s="1"/>
  <c r="E210" i="13"/>
  <c r="F210" i="13"/>
  <c r="I210" i="13"/>
  <c r="J210" i="13"/>
  <c r="Q223" i="7" s="1"/>
  <c r="K210" i="13"/>
  <c r="AH223" i="7" s="1"/>
  <c r="L210" i="13"/>
  <c r="M210" i="13"/>
  <c r="AB223" i="7" s="1"/>
  <c r="N210" i="13"/>
  <c r="AC223" i="7" s="1"/>
  <c r="O210" i="13"/>
  <c r="AD223" i="7" s="1"/>
  <c r="P210" i="13"/>
  <c r="AE223" i="7" s="1"/>
  <c r="Q210" i="13"/>
  <c r="AS225" i="8" s="1"/>
  <c r="R210" i="13"/>
  <c r="S210" i="13"/>
  <c r="AV225" i="8" s="1"/>
  <c r="T210" i="13"/>
  <c r="AN223" i="7" s="1"/>
  <c r="U210" i="13"/>
  <c r="V210" i="13"/>
  <c r="D225" i="8" s="1"/>
  <c r="W210" i="13"/>
  <c r="I223" i="7" s="1"/>
  <c r="A211" i="13"/>
  <c r="B211" i="13"/>
  <c r="M2" i="7" s="1"/>
  <c r="C211" i="13"/>
  <c r="D211" i="13"/>
  <c r="AI224" i="7" s="1"/>
  <c r="E211" i="13"/>
  <c r="F211" i="13"/>
  <c r="I211" i="13"/>
  <c r="J211" i="13"/>
  <c r="Q224" i="7" s="1"/>
  <c r="K211" i="13"/>
  <c r="AH224" i="7" s="1"/>
  <c r="L211" i="13"/>
  <c r="M211" i="13"/>
  <c r="AB224" i="7" s="1"/>
  <c r="N211" i="13"/>
  <c r="AC224" i="7" s="1"/>
  <c r="O211" i="13"/>
  <c r="AD224" i="7" s="1"/>
  <c r="P211" i="13"/>
  <c r="AE224" i="7" s="1"/>
  <c r="Q211" i="13"/>
  <c r="AS226" i="8" s="1"/>
  <c r="R211" i="13"/>
  <c r="S211" i="13"/>
  <c r="AV226" i="8" s="1"/>
  <c r="T211" i="13"/>
  <c r="AN224" i="7" s="1"/>
  <c r="U211" i="13"/>
  <c r="V211" i="13"/>
  <c r="W211" i="13"/>
  <c r="I224" i="7" s="1"/>
  <c r="A212" i="13"/>
  <c r="B212" i="13"/>
  <c r="M3" i="7" s="1"/>
  <c r="C212" i="13"/>
  <c r="D212" i="13"/>
  <c r="AI225" i="7" s="1"/>
  <c r="E212" i="13"/>
  <c r="F212" i="13"/>
  <c r="I212" i="13"/>
  <c r="P225" i="7" s="1"/>
  <c r="J212" i="13"/>
  <c r="Q225" i="7" s="1"/>
  <c r="K212" i="13"/>
  <c r="AH225" i="7" s="1"/>
  <c r="L212" i="13"/>
  <c r="M212" i="13"/>
  <c r="AB225" i="7" s="1"/>
  <c r="N212" i="13"/>
  <c r="AC225" i="7" s="1"/>
  <c r="O212" i="13"/>
  <c r="AD225" i="7" s="1"/>
  <c r="P212" i="13"/>
  <c r="AE225" i="7" s="1"/>
  <c r="Q212" i="13"/>
  <c r="V225" i="7" s="1"/>
  <c r="R212" i="13"/>
  <c r="S212" i="13"/>
  <c r="Y225" i="7" s="1"/>
  <c r="T212" i="13"/>
  <c r="AN225" i="7" s="1"/>
  <c r="U212" i="13"/>
  <c r="V212" i="13"/>
  <c r="W212" i="13"/>
  <c r="I225" i="7" s="1"/>
  <c r="A213" i="13"/>
  <c r="B213" i="13"/>
  <c r="C213" i="13"/>
  <c r="D213" i="13"/>
  <c r="AI226" i="7" s="1"/>
  <c r="E213" i="13"/>
  <c r="F213" i="13"/>
  <c r="I213" i="13"/>
  <c r="P226" i="7" s="1"/>
  <c r="J213" i="13"/>
  <c r="Q226" i="7" s="1"/>
  <c r="K213" i="13"/>
  <c r="AH226" i="7" s="1"/>
  <c r="L213" i="13"/>
  <c r="M213" i="13"/>
  <c r="AB226" i="7" s="1"/>
  <c r="N213" i="13"/>
  <c r="AC226" i="7" s="1"/>
  <c r="O213" i="13"/>
  <c r="AD226" i="7" s="1"/>
  <c r="P213" i="13"/>
  <c r="AE226" i="7" s="1"/>
  <c r="Q213" i="13"/>
  <c r="V226" i="7" s="1"/>
  <c r="R213" i="13"/>
  <c r="S213" i="13"/>
  <c r="Y226" i="7" s="1"/>
  <c r="T213" i="13"/>
  <c r="AN226" i="7" s="1"/>
  <c r="U213" i="13"/>
  <c r="V213" i="13"/>
  <c r="W213" i="13"/>
  <c r="I226" i="7" s="1"/>
  <c r="A214" i="13"/>
  <c r="B214" i="13"/>
  <c r="M6" i="7" s="1"/>
  <c r="C214" i="13"/>
  <c r="D214" i="13"/>
  <c r="AI227" i="7" s="1"/>
  <c r="E214" i="13"/>
  <c r="F214" i="13"/>
  <c r="I214" i="13"/>
  <c r="J214" i="13"/>
  <c r="Q227" i="7" s="1"/>
  <c r="K214" i="13"/>
  <c r="AH227" i="7" s="1"/>
  <c r="L214" i="13"/>
  <c r="M214" i="13"/>
  <c r="AB227" i="7" s="1"/>
  <c r="N214" i="13"/>
  <c r="AC227" i="7" s="1"/>
  <c r="O214" i="13"/>
  <c r="AD227" i="7" s="1"/>
  <c r="P214" i="13"/>
  <c r="AE227" i="7" s="1"/>
  <c r="Q214" i="13"/>
  <c r="V227" i="7" s="1"/>
  <c r="R214" i="13"/>
  <c r="S214" i="13"/>
  <c r="Y227" i="7" s="1"/>
  <c r="T214" i="13"/>
  <c r="AN227" i="7" s="1"/>
  <c r="U214" i="13"/>
  <c r="V214" i="13"/>
  <c r="W214" i="13"/>
  <c r="I227" i="7" s="1"/>
  <c r="A215" i="13"/>
  <c r="B215" i="13"/>
  <c r="M7" i="7" s="1"/>
  <c r="C215" i="13"/>
  <c r="D215" i="13"/>
  <c r="AI228" i="7" s="1"/>
  <c r="E215" i="13"/>
  <c r="F215" i="13"/>
  <c r="I215" i="13"/>
  <c r="P228" i="7" s="1"/>
  <c r="J215" i="13"/>
  <c r="Q228" i="7" s="1"/>
  <c r="K215" i="13"/>
  <c r="AH228" i="7" s="1"/>
  <c r="L215" i="13"/>
  <c r="M215" i="13"/>
  <c r="AB228" i="7" s="1"/>
  <c r="N215" i="13"/>
  <c r="AC228" i="7" s="1"/>
  <c r="O215" i="13"/>
  <c r="AD228" i="7" s="1"/>
  <c r="P215" i="13"/>
  <c r="AE228" i="7" s="1"/>
  <c r="Q215" i="13"/>
  <c r="V228" i="7" s="1"/>
  <c r="R215" i="13"/>
  <c r="S215" i="13"/>
  <c r="Y228" i="7" s="1"/>
  <c r="T215" i="13"/>
  <c r="AN228" i="7" s="1"/>
  <c r="U215" i="13"/>
  <c r="V215" i="13"/>
  <c r="W215" i="13"/>
  <c r="J228" i="7" s="1"/>
  <c r="A216" i="13"/>
  <c r="B216" i="13"/>
  <c r="M8" i="7" s="1"/>
  <c r="C216" i="13"/>
  <c r="D216" i="13"/>
  <c r="AI229" i="7" s="1"/>
  <c r="E216" i="13"/>
  <c r="F216" i="13"/>
  <c r="I216" i="13"/>
  <c r="J216" i="13"/>
  <c r="Q229" i="7" s="1"/>
  <c r="K216" i="13"/>
  <c r="AH229" i="7" s="1"/>
  <c r="L216" i="13"/>
  <c r="M216" i="13"/>
  <c r="AB229" i="7" s="1"/>
  <c r="N216" i="13"/>
  <c r="AC229" i="7" s="1"/>
  <c r="O216" i="13"/>
  <c r="AD229" i="7" s="1"/>
  <c r="P216" i="13"/>
  <c r="AE229" i="7" s="1"/>
  <c r="Q216" i="13"/>
  <c r="V229" i="7" s="1"/>
  <c r="R216" i="13"/>
  <c r="S216" i="13"/>
  <c r="Y229" i="7" s="1"/>
  <c r="T216" i="13"/>
  <c r="AN229" i="7" s="1"/>
  <c r="U216" i="13"/>
  <c r="V216" i="13"/>
  <c r="W216" i="13"/>
  <c r="I229" i="7" s="1"/>
  <c r="A217" i="13"/>
  <c r="B217" i="13"/>
  <c r="M9" i="7" s="1"/>
  <c r="C217" i="13"/>
  <c r="D217" i="13"/>
  <c r="AI230" i="7" s="1"/>
  <c r="E217" i="13"/>
  <c r="F217" i="13"/>
  <c r="I217" i="13"/>
  <c r="P230" i="7" s="1"/>
  <c r="J217" i="13"/>
  <c r="Q230" i="7" s="1"/>
  <c r="K217" i="13"/>
  <c r="AH230" i="7" s="1"/>
  <c r="L217" i="13"/>
  <c r="M217" i="13"/>
  <c r="AB230" i="7" s="1"/>
  <c r="N217" i="13"/>
  <c r="AC230" i="7" s="1"/>
  <c r="O217" i="13"/>
  <c r="AD230" i="7" s="1"/>
  <c r="P217" i="13"/>
  <c r="AE230" i="7" s="1"/>
  <c r="Q217" i="13"/>
  <c r="V230" i="7" s="1"/>
  <c r="R217" i="13"/>
  <c r="S217" i="13"/>
  <c r="Y230" i="7" s="1"/>
  <c r="T217" i="13"/>
  <c r="AN230" i="7" s="1"/>
  <c r="U217" i="13"/>
  <c r="V217" i="13"/>
  <c r="W217" i="13"/>
  <c r="M230" i="7" s="1"/>
  <c r="A218" i="13"/>
  <c r="B218" i="13"/>
  <c r="M10" i="7" s="1"/>
  <c r="C218" i="13"/>
  <c r="D218" i="13"/>
  <c r="AI231" i="7" s="1"/>
  <c r="E218" i="13"/>
  <c r="F218" i="13"/>
  <c r="I218" i="13"/>
  <c r="J218" i="13"/>
  <c r="Q231" i="7" s="1"/>
  <c r="K218" i="13"/>
  <c r="AH231" i="7" s="1"/>
  <c r="L218" i="13"/>
  <c r="M218" i="13"/>
  <c r="AB231" i="7" s="1"/>
  <c r="N218" i="13"/>
  <c r="AC231" i="7" s="1"/>
  <c r="O218" i="13"/>
  <c r="AD231" i="7" s="1"/>
  <c r="P218" i="13"/>
  <c r="AE231" i="7" s="1"/>
  <c r="Q218" i="13"/>
  <c r="V231" i="7" s="1"/>
  <c r="R218" i="13"/>
  <c r="S218" i="13"/>
  <c r="Y231" i="7" s="1"/>
  <c r="T218" i="13"/>
  <c r="AN231" i="7" s="1"/>
  <c r="U218" i="13"/>
  <c r="V218" i="13"/>
  <c r="W218" i="13"/>
  <c r="I231" i="7" s="1"/>
  <c r="A219" i="13"/>
  <c r="B219" i="13"/>
  <c r="M11" i="7" s="1"/>
  <c r="C219" i="13"/>
  <c r="D219" i="13"/>
  <c r="AI232" i="7" s="1"/>
  <c r="E219" i="13"/>
  <c r="F219" i="13"/>
  <c r="I219" i="13"/>
  <c r="J219" i="13"/>
  <c r="Q232" i="7" s="1"/>
  <c r="K219" i="13"/>
  <c r="AH232" i="7" s="1"/>
  <c r="L219" i="13"/>
  <c r="M219" i="13"/>
  <c r="AB232" i="7" s="1"/>
  <c r="N219" i="13"/>
  <c r="AC232" i="7" s="1"/>
  <c r="O219" i="13"/>
  <c r="AD232" i="7" s="1"/>
  <c r="P219" i="13"/>
  <c r="AE232" i="7" s="1"/>
  <c r="Q219" i="13"/>
  <c r="V232" i="7" s="1"/>
  <c r="R219" i="13"/>
  <c r="S219" i="13"/>
  <c r="Y232" i="7" s="1"/>
  <c r="T219" i="13"/>
  <c r="AN232" i="7" s="1"/>
  <c r="U219" i="13"/>
  <c r="V219" i="13"/>
  <c r="W219" i="13"/>
  <c r="I232" i="7" s="1"/>
  <c r="A220" i="13"/>
  <c r="B220" i="13"/>
  <c r="M12" i="7" s="1"/>
  <c r="C220" i="13"/>
  <c r="D220" i="13"/>
  <c r="AI233" i="7" s="1"/>
  <c r="E220" i="13"/>
  <c r="F220" i="13"/>
  <c r="I220" i="13"/>
  <c r="P233" i="7" s="1"/>
  <c r="J220" i="13"/>
  <c r="Q233" i="7" s="1"/>
  <c r="K220" i="13"/>
  <c r="AH233" i="7" s="1"/>
  <c r="L220" i="13"/>
  <c r="M220" i="13"/>
  <c r="AB233" i="7" s="1"/>
  <c r="N220" i="13"/>
  <c r="AC233" i="7" s="1"/>
  <c r="O220" i="13"/>
  <c r="AD233" i="7" s="1"/>
  <c r="P220" i="13"/>
  <c r="AE233" i="7" s="1"/>
  <c r="Q220" i="13"/>
  <c r="V233" i="7" s="1"/>
  <c r="R220" i="13"/>
  <c r="S220" i="13"/>
  <c r="Y233" i="7" s="1"/>
  <c r="T220" i="13"/>
  <c r="AN233" i="7" s="1"/>
  <c r="U220" i="13"/>
  <c r="V220" i="13"/>
  <c r="W220" i="13"/>
  <c r="I233" i="7" s="1"/>
  <c r="A221" i="13"/>
  <c r="B221" i="13"/>
  <c r="M13" i="7" s="1"/>
  <c r="C221" i="13"/>
  <c r="D221" i="13"/>
  <c r="AI234" i="7" s="1"/>
  <c r="E221" i="13"/>
  <c r="F221" i="13"/>
  <c r="I221" i="13"/>
  <c r="J221" i="13"/>
  <c r="Q234" i="7" s="1"/>
  <c r="K221" i="13"/>
  <c r="AH234" i="7" s="1"/>
  <c r="L221" i="13"/>
  <c r="M221" i="13"/>
  <c r="AB234" i="7" s="1"/>
  <c r="N221" i="13"/>
  <c r="AC234" i="7" s="1"/>
  <c r="O221" i="13"/>
  <c r="AD234" i="7" s="1"/>
  <c r="P221" i="13"/>
  <c r="AE234" i="7" s="1"/>
  <c r="Q221" i="13"/>
  <c r="V234" i="7" s="1"/>
  <c r="R221" i="13"/>
  <c r="S221" i="13"/>
  <c r="Y234" i="7" s="1"/>
  <c r="T221" i="13"/>
  <c r="AN234" i="7" s="1"/>
  <c r="U221" i="13"/>
  <c r="V221" i="13"/>
  <c r="W221" i="13"/>
  <c r="I234" i="7" s="1"/>
  <c r="A222" i="13"/>
  <c r="B222" i="13"/>
  <c r="M14" i="7" s="1"/>
  <c r="C222" i="13"/>
  <c r="D222" i="13"/>
  <c r="AI235" i="7" s="1"/>
  <c r="E222" i="13"/>
  <c r="F222" i="13"/>
  <c r="I222" i="13"/>
  <c r="P235" i="7" s="1"/>
  <c r="J222" i="13"/>
  <c r="Q235" i="7" s="1"/>
  <c r="K222" i="13"/>
  <c r="AH235" i="7" s="1"/>
  <c r="L222" i="13"/>
  <c r="M222" i="13"/>
  <c r="AB235" i="7" s="1"/>
  <c r="N222" i="13"/>
  <c r="AC235" i="7" s="1"/>
  <c r="O222" i="13"/>
  <c r="AD235" i="7" s="1"/>
  <c r="P222" i="13"/>
  <c r="AE235" i="7" s="1"/>
  <c r="Q222" i="13"/>
  <c r="V235" i="7" s="1"/>
  <c r="R222" i="13"/>
  <c r="S222" i="13"/>
  <c r="Y235" i="7" s="1"/>
  <c r="T222" i="13"/>
  <c r="AN235" i="7" s="1"/>
  <c r="U222" i="13"/>
  <c r="V222" i="13"/>
  <c r="W222" i="13"/>
  <c r="L235" i="7" s="1"/>
  <c r="B198" i="13"/>
  <c r="G211" i="7" s="1"/>
  <c r="C198" i="13"/>
  <c r="D198" i="13"/>
  <c r="AI211" i="7" s="1"/>
  <c r="E198" i="13"/>
  <c r="F198" i="13"/>
  <c r="I198" i="13"/>
  <c r="J198" i="13"/>
  <c r="Q211" i="7" s="1"/>
  <c r="K198" i="13"/>
  <c r="AH211" i="7" s="1"/>
  <c r="L198" i="13"/>
  <c r="M198" i="13"/>
  <c r="AB211" i="7" s="1"/>
  <c r="N198" i="13"/>
  <c r="AC211" i="7" s="1"/>
  <c r="O198" i="13"/>
  <c r="AD211" i="7" s="1"/>
  <c r="P198" i="13"/>
  <c r="AE211" i="7" s="1"/>
  <c r="Q198" i="13"/>
  <c r="AS213" i="8" s="1"/>
  <c r="R198" i="13"/>
  <c r="S198" i="13"/>
  <c r="AV213" i="8" s="1"/>
  <c r="T198" i="13"/>
  <c r="AN211" i="7" s="1"/>
  <c r="U198" i="13"/>
  <c r="V198" i="13"/>
  <c r="D213" i="8" s="1"/>
  <c r="W198" i="13"/>
  <c r="I211" i="7" s="1"/>
  <c r="A198" i="13"/>
  <c r="A179" i="13"/>
  <c r="B179" i="13"/>
  <c r="G192" i="7" s="1"/>
  <c r="C179" i="13"/>
  <c r="D179" i="13"/>
  <c r="AI192" i="7" s="1"/>
  <c r="E179" i="13"/>
  <c r="F179" i="13"/>
  <c r="I179" i="13"/>
  <c r="J179" i="13"/>
  <c r="Q192" i="7" s="1"/>
  <c r="K179" i="13"/>
  <c r="AH192" i="7" s="1"/>
  <c r="L179" i="13"/>
  <c r="M179" i="13"/>
  <c r="AB192" i="7" s="1"/>
  <c r="N179" i="13"/>
  <c r="AC192" i="7" s="1"/>
  <c r="O179" i="13"/>
  <c r="AD192" i="7" s="1"/>
  <c r="P179" i="13"/>
  <c r="AE192" i="7" s="1"/>
  <c r="Q179" i="13"/>
  <c r="AS194" i="8" s="1"/>
  <c r="R179" i="13"/>
  <c r="S179" i="13"/>
  <c r="AV194" i="8" s="1"/>
  <c r="T179" i="13"/>
  <c r="AN192" i="7" s="1"/>
  <c r="U179" i="13"/>
  <c r="AO194" i="8" s="1"/>
  <c r="V179" i="13"/>
  <c r="W179" i="13"/>
  <c r="I192" i="7" s="1"/>
  <c r="A180" i="13"/>
  <c r="B180" i="13"/>
  <c r="G193" i="7" s="1"/>
  <c r="C180" i="13"/>
  <c r="D180" i="13"/>
  <c r="AI193" i="7" s="1"/>
  <c r="E180" i="13"/>
  <c r="F180" i="13"/>
  <c r="I180" i="13"/>
  <c r="J180" i="13"/>
  <c r="Q193" i="7" s="1"/>
  <c r="K180" i="13"/>
  <c r="AH193" i="7" s="1"/>
  <c r="L180" i="13"/>
  <c r="M180" i="13"/>
  <c r="AB193" i="7" s="1"/>
  <c r="N180" i="13"/>
  <c r="AC193" i="7" s="1"/>
  <c r="O180" i="13"/>
  <c r="AD193" i="7" s="1"/>
  <c r="P180" i="13"/>
  <c r="AE193" i="7" s="1"/>
  <c r="Q180" i="13"/>
  <c r="AS195" i="8" s="1"/>
  <c r="R180" i="13"/>
  <c r="S180" i="13"/>
  <c r="AV195" i="8" s="1"/>
  <c r="T180" i="13"/>
  <c r="AN193" i="7" s="1"/>
  <c r="U180" i="13"/>
  <c r="V180" i="13"/>
  <c r="W180" i="13"/>
  <c r="A181" i="13"/>
  <c r="B181" i="13"/>
  <c r="G194" i="7" s="1"/>
  <c r="C181" i="13"/>
  <c r="D181" i="13"/>
  <c r="AI194" i="7" s="1"/>
  <c r="E181" i="13"/>
  <c r="F181" i="13"/>
  <c r="I181" i="13"/>
  <c r="J181" i="13"/>
  <c r="Q194" i="7" s="1"/>
  <c r="K181" i="13"/>
  <c r="AH194" i="7" s="1"/>
  <c r="L181" i="13"/>
  <c r="M181" i="13"/>
  <c r="AB194" i="7" s="1"/>
  <c r="N181" i="13"/>
  <c r="AC194" i="7" s="1"/>
  <c r="O181" i="13"/>
  <c r="AD194" i="7" s="1"/>
  <c r="P181" i="13"/>
  <c r="AE194" i="7" s="1"/>
  <c r="Q181" i="13"/>
  <c r="AS196" i="8" s="1"/>
  <c r="R181" i="13"/>
  <c r="S181" i="13"/>
  <c r="AV196" i="8" s="1"/>
  <c r="T181" i="13"/>
  <c r="AN194" i="7" s="1"/>
  <c r="U181" i="13"/>
  <c r="V181" i="13"/>
  <c r="W181" i="13"/>
  <c r="A182" i="13"/>
  <c r="B182" i="13"/>
  <c r="G195" i="7" s="1"/>
  <c r="C182" i="13"/>
  <c r="D182" i="13"/>
  <c r="AI195" i="7" s="1"/>
  <c r="E182" i="13"/>
  <c r="F182" i="13"/>
  <c r="I182" i="13"/>
  <c r="J182" i="13"/>
  <c r="Q195" i="7" s="1"/>
  <c r="K182" i="13"/>
  <c r="AH195" i="7" s="1"/>
  <c r="L182" i="13"/>
  <c r="M182" i="13"/>
  <c r="AB195" i="7" s="1"/>
  <c r="N182" i="13"/>
  <c r="AC195" i="7" s="1"/>
  <c r="O182" i="13"/>
  <c r="AD195" i="7" s="1"/>
  <c r="P182" i="13"/>
  <c r="AE195" i="7" s="1"/>
  <c r="Q182" i="13"/>
  <c r="AS197" i="8" s="1"/>
  <c r="R182" i="13"/>
  <c r="S182" i="13"/>
  <c r="AV197" i="8" s="1"/>
  <c r="T182" i="13"/>
  <c r="AN195" i="7" s="1"/>
  <c r="U182" i="13"/>
  <c r="AO197" i="8" s="1"/>
  <c r="V182" i="13"/>
  <c r="W182" i="13"/>
  <c r="A183" i="13"/>
  <c r="B183" i="13"/>
  <c r="G196" i="7" s="1"/>
  <c r="C183" i="13"/>
  <c r="D183" i="13"/>
  <c r="AI196" i="7" s="1"/>
  <c r="E183" i="13"/>
  <c r="F183" i="13"/>
  <c r="I183" i="13"/>
  <c r="J183" i="13"/>
  <c r="Q196" i="7" s="1"/>
  <c r="K183" i="13"/>
  <c r="AH196" i="7" s="1"/>
  <c r="L183" i="13"/>
  <c r="M183" i="13"/>
  <c r="AB196" i="7" s="1"/>
  <c r="N183" i="13"/>
  <c r="AC196" i="7" s="1"/>
  <c r="O183" i="13"/>
  <c r="AD196" i="7" s="1"/>
  <c r="P183" i="13"/>
  <c r="AE196" i="7" s="1"/>
  <c r="Q183" i="13"/>
  <c r="AS198" i="8" s="1"/>
  <c r="R183" i="13"/>
  <c r="S183" i="13"/>
  <c r="AV198" i="8" s="1"/>
  <c r="T183" i="13"/>
  <c r="AN196" i="7" s="1"/>
  <c r="U183" i="13"/>
  <c r="V183" i="13"/>
  <c r="W183" i="13"/>
  <c r="A184" i="13"/>
  <c r="B184" i="13"/>
  <c r="G197" i="7" s="1"/>
  <c r="C184" i="13"/>
  <c r="D184" i="13"/>
  <c r="AI197" i="7" s="1"/>
  <c r="E184" i="13"/>
  <c r="Y199" i="8" s="1"/>
  <c r="F184" i="13"/>
  <c r="I184" i="13"/>
  <c r="J184" i="13"/>
  <c r="Q197" i="7" s="1"/>
  <c r="K184" i="13"/>
  <c r="AH197" i="7" s="1"/>
  <c r="L184" i="13"/>
  <c r="M184" i="13"/>
  <c r="AB197" i="7" s="1"/>
  <c r="N184" i="13"/>
  <c r="AC197" i="7" s="1"/>
  <c r="O184" i="13"/>
  <c r="AD197" i="7" s="1"/>
  <c r="P184" i="13"/>
  <c r="AE197" i="7" s="1"/>
  <c r="Q184" i="13"/>
  <c r="AS199" i="8" s="1"/>
  <c r="R184" i="13"/>
  <c r="S184" i="13"/>
  <c r="AV199" i="8" s="1"/>
  <c r="T184" i="13"/>
  <c r="AN197" i="7" s="1"/>
  <c r="U184" i="13"/>
  <c r="V184" i="13"/>
  <c r="D199" i="8" s="1"/>
  <c r="W184" i="13"/>
  <c r="L197" i="7" s="1"/>
  <c r="A185" i="13"/>
  <c r="B185" i="13"/>
  <c r="G198" i="7" s="1"/>
  <c r="C185" i="13"/>
  <c r="D185" i="13"/>
  <c r="AI198" i="7" s="1"/>
  <c r="E185" i="13"/>
  <c r="F185" i="13"/>
  <c r="I185" i="13"/>
  <c r="J185" i="13"/>
  <c r="Q198" i="7" s="1"/>
  <c r="K185" i="13"/>
  <c r="AH198" i="7" s="1"/>
  <c r="L185" i="13"/>
  <c r="M185" i="13"/>
  <c r="AB198" i="7" s="1"/>
  <c r="N185" i="13"/>
  <c r="AC198" i="7" s="1"/>
  <c r="O185" i="13"/>
  <c r="AD198" i="7" s="1"/>
  <c r="P185" i="13"/>
  <c r="AE198" i="7" s="1"/>
  <c r="Q185" i="13"/>
  <c r="AS200" i="8" s="1"/>
  <c r="R185" i="13"/>
  <c r="S185" i="13"/>
  <c r="AV200" i="8" s="1"/>
  <c r="T185" i="13"/>
  <c r="AN198" i="7" s="1"/>
  <c r="U185" i="13"/>
  <c r="V185" i="13"/>
  <c r="W185" i="13"/>
  <c r="A186" i="13"/>
  <c r="B186" i="13"/>
  <c r="G199" i="7" s="1"/>
  <c r="C186" i="13"/>
  <c r="D186" i="13"/>
  <c r="AI199" i="7" s="1"/>
  <c r="E186" i="13"/>
  <c r="F186" i="13"/>
  <c r="I186" i="13"/>
  <c r="J186" i="13"/>
  <c r="Q199" i="7" s="1"/>
  <c r="K186" i="13"/>
  <c r="AH199" i="7" s="1"/>
  <c r="L186" i="13"/>
  <c r="M186" i="13"/>
  <c r="AB199" i="7" s="1"/>
  <c r="N186" i="13"/>
  <c r="AC199" i="7" s="1"/>
  <c r="O186" i="13"/>
  <c r="AD199" i="7" s="1"/>
  <c r="P186" i="13"/>
  <c r="AE199" i="7" s="1"/>
  <c r="Q186" i="13"/>
  <c r="AS201" i="8" s="1"/>
  <c r="R186" i="13"/>
  <c r="S186" i="13"/>
  <c r="AV201" i="8" s="1"/>
  <c r="T186" i="13"/>
  <c r="AN199" i="7" s="1"/>
  <c r="U186" i="13"/>
  <c r="V186" i="13"/>
  <c r="W186" i="13"/>
  <c r="A187" i="13"/>
  <c r="B187" i="13"/>
  <c r="G200" i="7" s="1"/>
  <c r="C187" i="13"/>
  <c r="D187" i="13"/>
  <c r="AI200" i="7" s="1"/>
  <c r="E187" i="13"/>
  <c r="F187" i="13"/>
  <c r="I187" i="13"/>
  <c r="J187" i="13"/>
  <c r="Q200" i="7" s="1"/>
  <c r="K187" i="13"/>
  <c r="AH200" i="7" s="1"/>
  <c r="L187" i="13"/>
  <c r="M187" i="13"/>
  <c r="AB200" i="7" s="1"/>
  <c r="N187" i="13"/>
  <c r="AC200" i="7" s="1"/>
  <c r="O187" i="13"/>
  <c r="AD200" i="7" s="1"/>
  <c r="P187" i="13"/>
  <c r="AE200" i="7" s="1"/>
  <c r="Q187" i="13"/>
  <c r="AS202" i="8" s="1"/>
  <c r="R187" i="13"/>
  <c r="S187" i="13"/>
  <c r="AV202" i="8" s="1"/>
  <c r="T187" i="13"/>
  <c r="AN200" i="7" s="1"/>
  <c r="U187" i="13"/>
  <c r="V187" i="13"/>
  <c r="W187" i="13"/>
  <c r="L200" i="7" s="1"/>
  <c r="A188" i="13"/>
  <c r="B188" i="13"/>
  <c r="G201" i="7" s="1"/>
  <c r="C188" i="13"/>
  <c r="D188" i="13"/>
  <c r="AI201" i="7" s="1"/>
  <c r="E188" i="13"/>
  <c r="F188" i="13"/>
  <c r="I188" i="13"/>
  <c r="J188" i="13"/>
  <c r="Q201" i="7" s="1"/>
  <c r="K188" i="13"/>
  <c r="AH201" i="7" s="1"/>
  <c r="L188" i="13"/>
  <c r="M188" i="13"/>
  <c r="AB201" i="7" s="1"/>
  <c r="N188" i="13"/>
  <c r="AC201" i="7" s="1"/>
  <c r="O188" i="13"/>
  <c r="AD201" i="7" s="1"/>
  <c r="P188" i="13"/>
  <c r="AE201" i="7" s="1"/>
  <c r="Q188" i="13"/>
  <c r="AS203" i="8" s="1"/>
  <c r="R188" i="13"/>
  <c r="S188" i="13"/>
  <c r="AV203" i="8" s="1"/>
  <c r="T188" i="13"/>
  <c r="AN201" i="7" s="1"/>
  <c r="U188" i="13"/>
  <c r="AO203" i="8" s="1"/>
  <c r="V188" i="13"/>
  <c r="W188" i="13"/>
  <c r="I201" i="7" s="1"/>
  <c r="A189" i="13"/>
  <c r="B189" i="13"/>
  <c r="G202" i="7" s="1"/>
  <c r="C189" i="13"/>
  <c r="D189" i="13"/>
  <c r="AI202" i="7" s="1"/>
  <c r="E189" i="13"/>
  <c r="F189" i="13"/>
  <c r="I189" i="13"/>
  <c r="J189" i="13"/>
  <c r="Q202" i="7" s="1"/>
  <c r="K189" i="13"/>
  <c r="AH202" i="7" s="1"/>
  <c r="L189" i="13"/>
  <c r="M189" i="13"/>
  <c r="AB202" i="7" s="1"/>
  <c r="N189" i="13"/>
  <c r="AC202" i="7" s="1"/>
  <c r="O189" i="13"/>
  <c r="AD202" i="7" s="1"/>
  <c r="P189" i="13"/>
  <c r="AE202" i="7" s="1"/>
  <c r="Q189" i="13"/>
  <c r="AS204" i="8" s="1"/>
  <c r="R189" i="13"/>
  <c r="S189" i="13"/>
  <c r="AV204" i="8" s="1"/>
  <c r="T189" i="13"/>
  <c r="AN202" i="7" s="1"/>
  <c r="U189" i="13"/>
  <c r="V189" i="13"/>
  <c r="W189" i="13"/>
  <c r="M202" i="7" s="1"/>
  <c r="A190" i="13"/>
  <c r="B190" i="13"/>
  <c r="G203" i="7" s="1"/>
  <c r="C190" i="13"/>
  <c r="D190" i="13"/>
  <c r="AI203" i="7" s="1"/>
  <c r="E190" i="13"/>
  <c r="F190" i="13"/>
  <c r="I190" i="13"/>
  <c r="J190" i="13"/>
  <c r="Q203" i="7" s="1"/>
  <c r="K190" i="13"/>
  <c r="AH203" i="7" s="1"/>
  <c r="L190" i="13"/>
  <c r="M190" i="13"/>
  <c r="AB203" i="7" s="1"/>
  <c r="N190" i="13"/>
  <c r="AC203" i="7" s="1"/>
  <c r="O190" i="13"/>
  <c r="AD203" i="7" s="1"/>
  <c r="P190" i="13"/>
  <c r="AE203" i="7" s="1"/>
  <c r="Q190" i="13"/>
  <c r="AS205" i="8" s="1"/>
  <c r="R190" i="13"/>
  <c r="S190" i="13"/>
  <c r="AV205" i="8" s="1"/>
  <c r="T190" i="13"/>
  <c r="AN203" i="7" s="1"/>
  <c r="U190" i="13"/>
  <c r="V190" i="13"/>
  <c r="W190" i="13"/>
  <c r="L203" i="7" s="1"/>
  <c r="A191" i="13"/>
  <c r="B191" i="13"/>
  <c r="G204" i="7" s="1"/>
  <c r="C191" i="13"/>
  <c r="D191" i="13"/>
  <c r="AI204" i="7" s="1"/>
  <c r="E191" i="13"/>
  <c r="F191" i="13"/>
  <c r="I191" i="13"/>
  <c r="J191" i="13"/>
  <c r="Q204" i="7" s="1"/>
  <c r="K191" i="13"/>
  <c r="AH204" i="7" s="1"/>
  <c r="L191" i="13"/>
  <c r="M191" i="13"/>
  <c r="AB204" i="7" s="1"/>
  <c r="N191" i="13"/>
  <c r="AC204" i="7" s="1"/>
  <c r="O191" i="13"/>
  <c r="AD204" i="7" s="1"/>
  <c r="P191" i="13"/>
  <c r="AE204" i="7" s="1"/>
  <c r="Q191" i="13"/>
  <c r="AS206" i="8" s="1"/>
  <c r="R191" i="13"/>
  <c r="S191" i="13"/>
  <c r="AV206" i="8" s="1"/>
  <c r="T191" i="13"/>
  <c r="AN204" i="7" s="1"/>
  <c r="U191" i="13"/>
  <c r="V191" i="13"/>
  <c r="W191" i="13"/>
  <c r="I204" i="7" s="1"/>
  <c r="A192" i="13"/>
  <c r="B192" i="13"/>
  <c r="G205" i="7" s="1"/>
  <c r="C192" i="13"/>
  <c r="D192" i="13"/>
  <c r="AI205" i="7" s="1"/>
  <c r="E192" i="13"/>
  <c r="F192" i="13"/>
  <c r="I192" i="13"/>
  <c r="J192" i="13"/>
  <c r="Q205" i="7" s="1"/>
  <c r="K192" i="13"/>
  <c r="AH205" i="7" s="1"/>
  <c r="L192" i="13"/>
  <c r="M192" i="13"/>
  <c r="AB205" i="7" s="1"/>
  <c r="N192" i="13"/>
  <c r="AC205" i="7" s="1"/>
  <c r="O192" i="13"/>
  <c r="AD205" i="7" s="1"/>
  <c r="P192" i="13"/>
  <c r="AE205" i="7" s="1"/>
  <c r="Q192" i="13"/>
  <c r="AS207" i="8" s="1"/>
  <c r="R192" i="13"/>
  <c r="S192" i="13"/>
  <c r="AV207" i="8" s="1"/>
  <c r="T192" i="13"/>
  <c r="AN205" i="7" s="1"/>
  <c r="U192" i="13"/>
  <c r="V192" i="13"/>
  <c r="W192" i="13"/>
  <c r="A193" i="13"/>
  <c r="B193" i="13"/>
  <c r="G206" i="7" s="1"/>
  <c r="C193" i="13"/>
  <c r="D193" i="13"/>
  <c r="AI206" i="7" s="1"/>
  <c r="E193" i="13"/>
  <c r="F193" i="13"/>
  <c r="AF208" i="8"/>
  <c r="I193" i="13"/>
  <c r="J193" i="13"/>
  <c r="Q206" i="7" s="1"/>
  <c r="K193" i="13"/>
  <c r="AH206" i="7" s="1"/>
  <c r="L193" i="13"/>
  <c r="M193" i="13"/>
  <c r="AB206" i="7" s="1"/>
  <c r="N193" i="13"/>
  <c r="AC206" i="7" s="1"/>
  <c r="O193" i="13"/>
  <c r="AD206" i="7" s="1"/>
  <c r="P193" i="13"/>
  <c r="AE206" i="7" s="1"/>
  <c r="Q193" i="13"/>
  <c r="AS208" i="8" s="1"/>
  <c r="R193" i="13"/>
  <c r="S193" i="13"/>
  <c r="AV208" i="8" s="1"/>
  <c r="T193" i="13"/>
  <c r="AN206" i="7" s="1"/>
  <c r="U193" i="13"/>
  <c r="V193" i="13"/>
  <c r="D208" i="8" s="1"/>
  <c r="W193" i="13"/>
  <c r="A194" i="13"/>
  <c r="B194" i="13"/>
  <c r="G207" i="7" s="1"/>
  <c r="C194" i="13"/>
  <c r="D194" i="13"/>
  <c r="AI207" i="7" s="1"/>
  <c r="E194" i="13"/>
  <c r="F194" i="13"/>
  <c r="I194" i="13"/>
  <c r="J194" i="13"/>
  <c r="Q207" i="7" s="1"/>
  <c r="K194" i="13"/>
  <c r="AH207" i="7" s="1"/>
  <c r="L194" i="13"/>
  <c r="M194" i="13"/>
  <c r="AB207" i="7" s="1"/>
  <c r="N194" i="13"/>
  <c r="AC207" i="7" s="1"/>
  <c r="O194" i="13"/>
  <c r="AD207" i="7" s="1"/>
  <c r="P194" i="13"/>
  <c r="AE207" i="7" s="1"/>
  <c r="Q194" i="13"/>
  <c r="AS209" i="8" s="1"/>
  <c r="R194" i="13"/>
  <c r="S194" i="13"/>
  <c r="AV209" i="8" s="1"/>
  <c r="T194" i="13"/>
  <c r="AN207" i="7" s="1"/>
  <c r="U194" i="13"/>
  <c r="V194" i="13"/>
  <c r="D209" i="8" s="1"/>
  <c r="W194" i="13"/>
  <c r="A195" i="13"/>
  <c r="B195" i="13"/>
  <c r="G208" i="7" s="1"/>
  <c r="C195" i="13"/>
  <c r="D195" i="13"/>
  <c r="AI208" i="7" s="1"/>
  <c r="E195" i="13"/>
  <c r="F195" i="13"/>
  <c r="AF210" i="8"/>
  <c r="I195" i="13"/>
  <c r="J195" i="13"/>
  <c r="Q208" i="7" s="1"/>
  <c r="K195" i="13"/>
  <c r="AH208" i="7" s="1"/>
  <c r="L195" i="13"/>
  <c r="M195" i="13"/>
  <c r="AB208" i="7" s="1"/>
  <c r="N195" i="13"/>
  <c r="AC208" i="7" s="1"/>
  <c r="O195" i="13"/>
  <c r="AD208" i="7" s="1"/>
  <c r="P195" i="13"/>
  <c r="AE208" i="7" s="1"/>
  <c r="Q195" i="13"/>
  <c r="AS210" i="8" s="1"/>
  <c r="R195" i="13"/>
  <c r="S195" i="13"/>
  <c r="AV210" i="8" s="1"/>
  <c r="T195" i="13"/>
  <c r="AN208" i="7" s="1"/>
  <c r="U195" i="13"/>
  <c r="V195" i="13"/>
  <c r="W195" i="13"/>
  <c r="A196" i="13"/>
  <c r="B196" i="13"/>
  <c r="G209" i="7" s="1"/>
  <c r="C196" i="13"/>
  <c r="D196" i="13"/>
  <c r="AI209" i="7" s="1"/>
  <c r="E196" i="13"/>
  <c r="Y211" i="8" s="1"/>
  <c r="F196" i="13"/>
  <c r="I196" i="13"/>
  <c r="J196" i="13"/>
  <c r="Q209" i="7" s="1"/>
  <c r="K196" i="13"/>
  <c r="AH209" i="7" s="1"/>
  <c r="L196" i="13"/>
  <c r="M196" i="13"/>
  <c r="AB209" i="7" s="1"/>
  <c r="N196" i="13"/>
  <c r="AC209" i="7" s="1"/>
  <c r="O196" i="13"/>
  <c r="AD209" i="7" s="1"/>
  <c r="P196" i="13"/>
  <c r="AE209" i="7" s="1"/>
  <c r="Q196" i="13"/>
  <c r="AS211" i="8" s="1"/>
  <c r="R196" i="13"/>
  <c r="S196" i="13"/>
  <c r="AV211" i="8" s="1"/>
  <c r="T196" i="13"/>
  <c r="AN209" i="7" s="1"/>
  <c r="U196" i="13"/>
  <c r="V196" i="13"/>
  <c r="D211" i="8" s="1"/>
  <c r="W196" i="13"/>
  <c r="L209" i="7" s="1"/>
  <c r="A197" i="13"/>
  <c r="B197" i="13"/>
  <c r="G210" i="7" s="1"/>
  <c r="C197" i="13"/>
  <c r="D197" i="13"/>
  <c r="AI210" i="7" s="1"/>
  <c r="E197" i="13"/>
  <c r="F197" i="13"/>
  <c r="I197" i="13"/>
  <c r="J197" i="13"/>
  <c r="Q210" i="7" s="1"/>
  <c r="K197" i="13"/>
  <c r="AH210" i="7" s="1"/>
  <c r="L197" i="13"/>
  <c r="M197" i="13"/>
  <c r="AB210" i="7" s="1"/>
  <c r="N197" i="13"/>
  <c r="AC210" i="7" s="1"/>
  <c r="O197" i="13"/>
  <c r="AD210" i="7" s="1"/>
  <c r="P197" i="13"/>
  <c r="AE210" i="7" s="1"/>
  <c r="Q197" i="13"/>
  <c r="AS212" i="8" s="1"/>
  <c r="R197" i="13"/>
  <c r="S197" i="13"/>
  <c r="AV212" i="8" s="1"/>
  <c r="T197" i="13"/>
  <c r="AN210" i="7" s="1"/>
  <c r="U197" i="13"/>
  <c r="V197" i="13"/>
  <c r="D212" i="8" s="1"/>
  <c r="W197" i="13"/>
  <c r="B178" i="13"/>
  <c r="G191" i="7" s="1"/>
  <c r="C178" i="13"/>
  <c r="D178" i="13"/>
  <c r="AI191" i="7" s="1"/>
  <c r="E178" i="13"/>
  <c r="F178" i="13"/>
  <c r="I178" i="13"/>
  <c r="J178" i="13"/>
  <c r="Q191" i="7" s="1"/>
  <c r="K178" i="13"/>
  <c r="AH191" i="7" s="1"/>
  <c r="L178" i="13"/>
  <c r="M178" i="13"/>
  <c r="AB191" i="7" s="1"/>
  <c r="N178" i="13"/>
  <c r="AC191" i="7" s="1"/>
  <c r="O178" i="13"/>
  <c r="AD191" i="7" s="1"/>
  <c r="P178" i="13"/>
  <c r="AE191" i="7" s="1"/>
  <c r="Q178" i="13"/>
  <c r="AS193" i="8" s="1"/>
  <c r="R178" i="13"/>
  <c r="S178" i="13"/>
  <c r="AV193" i="8" s="1"/>
  <c r="T178" i="13"/>
  <c r="AN191" i="7" s="1"/>
  <c r="U178" i="13"/>
  <c r="V178" i="13"/>
  <c r="W178" i="13"/>
  <c r="L191" i="7" s="1"/>
  <c r="A178" i="13"/>
  <c r="A156" i="13"/>
  <c r="B156" i="13"/>
  <c r="G169" i="7" s="1"/>
  <c r="C156" i="13"/>
  <c r="D156" i="13"/>
  <c r="AI169" i="7" s="1"/>
  <c r="E156" i="13"/>
  <c r="F156" i="13"/>
  <c r="I156" i="13"/>
  <c r="J156" i="13"/>
  <c r="Q169" i="7" s="1"/>
  <c r="K156" i="13"/>
  <c r="AH169" i="7" s="1"/>
  <c r="L156" i="13"/>
  <c r="M156" i="13"/>
  <c r="AB169" i="7" s="1"/>
  <c r="N156" i="13"/>
  <c r="AC169" i="7" s="1"/>
  <c r="O156" i="13"/>
  <c r="AD169" i="7" s="1"/>
  <c r="P156" i="13"/>
  <c r="AE169" i="7" s="1"/>
  <c r="Q156" i="13"/>
  <c r="AS171" i="8" s="1"/>
  <c r="R156" i="13"/>
  <c r="S156" i="13"/>
  <c r="AV171" i="8" s="1"/>
  <c r="T156" i="13"/>
  <c r="AN169" i="7" s="1"/>
  <c r="U156" i="13"/>
  <c r="AO171" i="8" s="1"/>
  <c r="V156" i="13"/>
  <c r="W156" i="13"/>
  <c r="I169" i="7" s="1"/>
  <c r="X156" i="13"/>
  <c r="Y156" i="13"/>
  <c r="A157" i="13"/>
  <c r="B157" i="13"/>
  <c r="G170" i="7" s="1"/>
  <c r="C157" i="13"/>
  <c r="D157" i="13"/>
  <c r="AI170" i="7" s="1"/>
  <c r="E157" i="13"/>
  <c r="F157" i="13"/>
  <c r="I157" i="13"/>
  <c r="J157" i="13"/>
  <c r="Q170" i="7" s="1"/>
  <c r="K157" i="13"/>
  <c r="AH170" i="7" s="1"/>
  <c r="L157" i="13"/>
  <c r="M157" i="13"/>
  <c r="AB170" i="7" s="1"/>
  <c r="N157" i="13"/>
  <c r="AC170" i="7" s="1"/>
  <c r="O157" i="13"/>
  <c r="AD170" i="7" s="1"/>
  <c r="P157" i="13"/>
  <c r="AE170" i="7" s="1"/>
  <c r="Q157" i="13"/>
  <c r="AS172" i="8" s="1"/>
  <c r="R157" i="13"/>
  <c r="S157" i="13"/>
  <c r="AV172" i="8" s="1"/>
  <c r="T157" i="13"/>
  <c r="AN170" i="7" s="1"/>
  <c r="U157" i="13"/>
  <c r="V157" i="13"/>
  <c r="W157" i="13"/>
  <c r="L170" i="7" s="1"/>
  <c r="X157" i="13"/>
  <c r="Y157" i="13"/>
  <c r="A158" i="13"/>
  <c r="B158" i="13"/>
  <c r="G171" i="7" s="1"/>
  <c r="C158" i="13"/>
  <c r="D158" i="13"/>
  <c r="AI171" i="7" s="1"/>
  <c r="E158" i="13"/>
  <c r="F158" i="13"/>
  <c r="I158" i="13"/>
  <c r="J158" i="13"/>
  <c r="Q171" i="7" s="1"/>
  <c r="K158" i="13"/>
  <c r="AH171" i="7" s="1"/>
  <c r="L158" i="13"/>
  <c r="M158" i="13"/>
  <c r="AB171" i="7" s="1"/>
  <c r="N158" i="13"/>
  <c r="AC171" i="7" s="1"/>
  <c r="O158" i="13"/>
  <c r="AD171" i="7" s="1"/>
  <c r="P158" i="13"/>
  <c r="AE171" i="7" s="1"/>
  <c r="Q158" i="13"/>
  <c r="AS173" i="8" s="1"/>
  <c r="R158" i="13"/>
  <c r="S158" i="13"/>
  <c r="AV173" i="8" s="1"/>
  <c r="T158" i="13"/>
  <c r="AN171" i="7" s="1"/>
  <c r="U158" i="13"/>
  <c r="V158" i="13"/>
  <c r="W158" i="13"/>
  <c r="I171" i="7" s="1"/>
  <c r="X158" i="13"/>
  <c r="Y158" i="13"/>
  <c r="A159" i="13"/>
  <c r="B159" i="13"/>
  <c r="G172" i="7" s="1"/>
  <c r="C159" i="13"/>
  <c r="D159" i="13"/>
  <c r="AI172" i="7" s="1"/>
  <c r="E159" i="13"/>
  <c r="F159" i="13"/>
  <c r="I159" i="13"/>
  <c r="J159" i="13"/>
  <c r="Q172" i="7" s="1"/>
  <c r="K159" i="13"/>
  <c r="AH172" i="7" s="1"/>
  <c r="L159" i="13"/>
  <c r="M159" i="13"/>
  <c r="AB172" i="7" s="1"/>
  <c r="N159" i="13"/>
  <c r="AC172" i="7" s="1"/>
  <c r="O159" i="13"/>
  <c r="AD172" i="7" s="1"/>
  <c r="P159" i="13"/>
  <c r="AE172" i="7" s="1"/>
  <c r="Q159" i="13"/>
  <c r="AS174" i="8" s="1"/>
  <c r="R159" i="13"/>
  <c r="S159" i="13"/>
  <c r="AV174" i="8" s="1"/>
  <c r="T159" i="13"/>
  <c r="AN172" i="7" s="1"/>
  <c r="U159" i="13"/>
  <c r="AO174" i="8" s="1"/>
  <c r="V159" i="13"/>
  <c r="W159" i="13"/>
  <c r="X159" i="13"/>
  <c r="Y159" i="13"/>
  <c r="A160" i="13"/>
  <c r="B160" i="13"/>
  <c r="G173" i="7" s="1"/>
  <c r="C160" i="13"/>
  <c r="D160" i="13"/>
  <c r="AI173" i="7" s="1"/>
  <c r="E160" i="13"/>
  <c r="F160" i="13"/>
  <c r="I160" i="13"/>
  <c r="J160" i="13"/>
  <c r="Q173" i="7" s="1"/>
  <c r="K160" i="13"/>
  <c r="AH173" i="7" s="1"/>
  <c r="L160" i="13"/>
  <c r="M160" i="13"/>
  <c r="AB173" i="7" s="1"/>
  <c r="N160" i="13"/>
  <c r="AC173" i="7" s="1"/>
  <c r="O160" i="13"/>
  <c r="AD173" i="7" s="1"/>
  <c r="P160" i="13"/>
  <c r="AE173" i="7" s="1"/>
  <c r="Q160" i="13"/>
  <c r="AS175" i="8" s="1"/>
  <c r="R160" i="13"/>
  <c r="S160" i="13"/>
  <c r="AV175" i="8" s="1"/>
  <c r="T160" i="13"/>
  <c r="AN173" i="7" s="1"/>
  <c r="U160" i="13"/>
  <c r="V160" i="13"/>
  <c r="W160" i="13"/>
  <c r="X160" i="13"/>
  <c r="Y160" i="13"/>
  <c r="A161" i="13"/>
  <c r="B161" i="13"/>
  <c r="G174" i="7" s="1"/>
  <c r="C161" i="13"/>
  <c r="D161" i="13"/>
  <c r="AI174" i="7" s="1"/>
  <c r="E161" i="13"/>
  <c r="F161" i="13"/>
  <c r="I161" i="13"/>
  <c r="J161" i="13"/>
  <c r="Q174" i="7" s="1"/>
  <c r="K161" i="13"/>
  <c r="AH174" i="7" s="1"/>
  <c r="L161" i="13"/>
  <c r="M161" i="13"/>
  <c r="AB174" i="7" s="1"/>
  <c r="N161" i="13"/>
  <c r="AC174" i="7" s="1"/>
  <c r="O161" i="13"/>
  <c r="AD174" i="7" s="1"/>
  <c r="P161" i="13"/>
  <c r="AE174" i="7" s="1"/>
  <c r="Q161" i="13"/>
  <c r="AS176" i="8" s="1"/>
  <c r="R161" i="13"/>
  <c r="S161" i="13"/>
  <c r="AV176" i="8" s="1"/>
  <c r="T161" i="13"/>
  <c r="AN174" i="7" s="1"/>
  <c r="U161" i="13"/>
  <c r="V161" i="13"/>
  <c r="W161" i="13"/>
  <c r="X161" i="13"/>
  <c r="Y161" i="13"/>
  <c r="A162" i="13"/>
  <c r="B162" i="13"/>
  <c r="G175" i="7" s="1"/>
  <c r="C162" i="13"/>
  <c r="D162" i="13"/>
  <c r="AI175" i="7" s="1"/>
  <c r="E162" i="13"/>
  <c r="Y177" i="8" s="1"/>
  <c r="F162" i="13"/>
  <c r="I162" i="13"/>
  <c r="J162" i="13"/>
  <c r="Q175" i="7" s="1"/>
  <c r="K162" i="13"/>
  <c r="AH175" i="7" s="1"/>
  <c r="L162" i="13"/>
  <c r="M162" i="13"/>
  <c r="AB175" i="7" s="1"/>
  <c r="N162" i="13"/>
  <c r="AC175" i="7" s="1"/>
  <c r="O162" i="13"/>
  <c r="AD175" i="7" s="1"/>
  <c r="P162" i="13"/>
  <c r="AE175" i="7" s="1"/>
  <c r="Q162" i="13"/>
  <c r="AS177" i="8" s="1"/>
  <c r="R162" i="13"/>
  <c r="S162" i="13"/>
  <c r="AV177" i="8" s="1"/>
  <c r="T162" i="13"/>
  <c r="AN175" i="7" s="1"/>
  <c r="U162" i="13"/>
  <c r="V162" i="13"/>
  <c r="W162" i="13"/>
  <c r="X162" i="13"/>
  <c r="Y162" i="13"/>
  <c r="A163" i="13"/>
  <c r="B163" i="13"/>
  <c r="G176" i="7" s="1"/>
  <c r="C163" i="13"/>
  <c r="D163" i="13"/>
  <c r="AI176" i="7" s="1"/>
  <c r="E163" i="13"/>
  <c r="F163" i="13"/>
  <c r="I163" i="13"/>
  <c r="J163" i="13"/>
  <c r="Q176" i="7" s="1"/>
  <c r="K163" i="13"/>
  <c r="AH176" i="7" s="1"/>
  <c r="L163" i="13"/>
  <c r="M163" i="13"/>
  <c r="AB176" i="7" s="1"/>
  <c r="N163" i="13"/>
  <c r="AC176" i="7" s="1"/>
  <c r="O163" i="13"/>
  <c r="AD176" i="7" s="1"/>
  <c r="P163" i="13"/>
  <c r="AE176" i="7" s="1"/>
  <c r="Q163" i="13"/>
  <c r="AS178" i="8" s="1"/>
  <c r="R163" i="13"/>
  <c r="S163" i="13"/>
  <c r="AV178" i="8" s="1"/>
  <c r="T163" i="13"/>
  <c r="AN176" i="7" s="1"/>
  <c r="U163" i="13"/>
  <c r="V163" i="13"/>
  <c r="F178" i="8" s="1"/>
  <c r="W163" i="13"/>
  <c r="L176" i="7" s="1"/>
  <c r="X163" i="13"/>
  <c r="Y163" i="13"/>
  <c r="A164" i="13"/>
  <c r="B164" i="13"/>
  <c r="G177" i="7" s="1"/>
  <c r="C164" i="13"/>
  <c r="D164" i="13"/>
  <c r="AI177" i="7" s="1"/>
  <c r="E164" i="13"/>
  <c r="F164" i="13"/>
  <c r="I164" i="13"/>
  <c r="J164" i="13"/>
  <c r="Q177" i="7" s="1"/>
  <c r="K164" i="13"/>
  <c r="AH177" i="7" s="1"/>
  <c r="L164" i="13"/>
  <c r="M164" i="13"/>
  <c r="AB177" i="7" s="1"/>
  <c r="N164" i="13"/>
  <c r="AC177" i="7" s="1"/>
  <c r="O164" i="13"/>
  <c r="AD177" i="7" s="1"/>
  <c r="P164" i="13"/>
  <c r="AE177" i="7" s="1"/>
  <c r="Q164" i="13"/>
  <c r="AS179" i="8" s="1"/>
  <c r="R164" i="13"/>
  <c r="S164" i="13"/>
  <c r="AV179" i="8" s="1"/>
  <c r="T164" i="13"/>
  <c r="AN177" i="7" s="1"/>
  <c r="U164" i="13"/>
  <c r="V164" i="13"/>
  <c r="W164" i="13"/>
  <c r="X164" i="13"/>
  <c r="Y164" i="13"/>
  <c r="A165" i="13"/>
  <c r="B165" i="13"/>
  <c r="G178" i="7" s="1"/>
  <c r="C165" i="13"/>
  <c r="D165" i="13"/>
  <c r="AI178" i="7" s="1"/>
  <c r="E165" i="13"/>
  <c r="F165" i="13"/>
  <c r="I165" i="13"/>
  <c r="J165" i="13"/>
  <c r="Q178" i="7" s="1"/>
  <c r="K165" i="13"/>
  <c r="AH178" i="7" s="1"/>
  <c r="L165" i="13"/>
  <c r="M165" i="13"/>
  <c r="AB178" i="7" s="1"/>
  <c r="N165" i="13"/>
  <c r="AC178" i="7" s="1"/>
  <c r="O165" i="13"/>
  <c r="AD178" i="7" s="1"/>
  <c r="P165" i="13"/>
  <c r="AE178" i="7" s="1"/>
  <c r="Q165" i="13"/>
  <c r="AS180" i="8" s="1"/>
  <c r="R165" i="13"/>
  <c r="S165" i="13"/>
  <c r="AV180" i="8" s="1"/>
  <c r="T165" i="13"/>
  <c r="AN178" i="7" s="1"/>
  <c r="U165" i="13"/>
  <c r="V165" i="13"/>
  <c r="F180" i="8" s="1"/>
  <c r="W165" i="13"/>
  <c r="X165" i="13"/>
  <c r="Y165" i="13"/>
  <c r="A166" i="13"/>
  <c r="B166" i="13"/>
  <c r="G179" i="7" s="1"/>
  <c r="C166" i="13"/>
  <c r="D166" i="13"/>
  <c r="AI179" i="7" s="1"/>
  <c r="E166" i="13"/>
  <c r="F166" i="13"/>
  <c r="I166" i="13"/>
  <c r="J166" i="13"/>
  <c r="Q179" i="7" s="1"/>
  <c r="K166" i="13"/>
  <c r="AH179" i="7" s="1"/>
  <c r="L166" i="13"/>
  <c r="M166" i="13"/>
  <c r="AB179" i="7" s="1"/>
  <c r="N166" i="13"/>
  <c r="AC179" i="7" s="1"/>
  <c r="O166" i="13"/>
  <c r="AD179" i="7" s="1"/>
  <c r="P166" i="13"/>
  <c r="AE179" i="7" s="1"/>
  <c r="Q166" i="13"/>
  <c r="AS181" i="8" s="1"/>
  <c r="R166" i="13"/>
  <c r="S166" i="13"/>
  <c r="AV181" i="8" s="1"/>
  <c r="T166" i="13"/>
  <c r="AN179" i="7" s="1"/>
  <c r="U166" i="13"/>
  <c r="AO181" i="8" s="1"/>
  <c r="V166" i="13"/>
  <c r="W166" i="13"/>
  <c r="L179" i="7" s="1"/>
  <c r="X166" i="13"/>
  <c r="Y166" i="13"/>
  <c r="A167" i="13"/>
  <c r="B167" i="13"/>
  <c r="G180" i="7" s="1"/>
  <c r="C167" i="13"/>
  <c r="D167" i="13"/>
  <c r="AI180" i="7" s="1"/>
  <c r="E167" i="13"/>
  <c r="F167" i="13"/>
  <c r="I167" i="13"/>
  <c r="J167" i="13"/>
  <c r="Q180" i="7" s="1"/>
  <c r="K167" i="13"/>
  <c r="AH180" i="7" s="1"/>
  <c r="L167" i="13"/>
  <c r="M167" i="13"/>
  <c r="AB180" i="7" s="1"/>
  <c r="N167" i="13"/>
  <c r="AC180" i="7" s="1"/>
  <c r="O167" i="13"/>
  <c r="AD180" i="7" s="1"/>
  <c r="P167" i="13"/>
  <c r="AE180" i="7" s="1"/>
  <c r="Q167" i="13"/>
  <c r="AS182" i="8" s="1"/>
  <c r="R167" i="13"/>
  <c r="S167" i="13"/>
  <c r="AV182" i="8" s="1"/>
  <c r="T167" i="13"/>
  <c r="AN180" i="7" s="1"/>
  <c r="U167" i="13"/>
  <c r="V167" i="13"/>
  <c r="W167" i="13"/>
  <c r="I180" i="7" s="1"/>
  <c r="X167" i="13"/>
  <c r="Y167" i="13"/>
  <c r="A168" i="13"/>
  <c r="B168" i="13"/>
  <c r="G181" i="7" s="1"/>
  <c r="C168" i="13"/>
  <c r="D168" i="13"/>
  <c r="AI181" i="7" s="1"/>
  <c r="E168" i="13"/>
  <c r="F168" i="13"/>
  <c r="I168" i="13"/>
  <c r="J168" i="13"/>
  <c r="Q181" i="7" s="1"/>
  <c r="K168" i="13"/>
  <c r="AH181" i="7" s="1"/>
  <c r="L168" i="13"/>
  <c r="M168" i="13"/>
  <c r="AB181" i="7" s="1"/>
  <c r="N168" i="13"/>
  <c r="AC181" i="7" s="1"/>
  <c r="O168" i="13"/>
  <c r="AD181" i="7" s="1"/>
  <c r="P168" i="13"/>
  <c r="AE181" i="7" s="1"/>
  <c r="Q168" i="13"/>
  <c r="AS183" i="8" s="1"/>
  <c r="R168" i="13"/>
  <c r="S168" i="13"/>
  <c r="AV183" i="8" s="1"/>
  <c r="T168" i="13"/>
  <c r="AN181" i="7" s="1"/>
  <c r="U168" i="13"/>
  <c r="V168" i="13"/>
  <c r="W168" i="13"/>
  <c r="I181" i="7" s="1"/>
  <c r="X168" i="13"/>
  <c r="Y168" i="13"/>
  <c r="A169" i="13"/>
  <c r="B169" i="13"/>
  <c r="G182" i="7" s="1"/>
  <c r="C169" i="13"/>
  <c r="D169" i="13"/>
  <c r="AI182" i="7" s="1"/>
  <c r="E169" i="13"/>
  <c r="F169" i="13"/>
  <c r="I169" i="13"/>
  <c r="J169" i="13"/>
  <c r="Q182" i="7" s="1"/>
  <c r="K169" i="13"/>
  <c r="AH182" i="7" s="1"/>
  <c r="L169" i="13"/>
  <c r="M169" i="13"/>
  <c r="AB182" i="7" s="1"/>
  <c r="N169" i="13"/>
  <c r="AC182" i="7" s="1"/>
  <c r="O169" i="13"/>
  <c r="AD182" i="7" s="1"/>
  <c r="P169" i="13"/>
  <c r="AE182" i="7" s="1"/>
  <c r="Q169" i="13"/>
  <c r="AS184" i="8" s="1"/>
  <c r="R169" i="13"/>
  <c r="S169" i="13"/>
  <c r="AV184" i="8" s="1"/>
  <c r="T169" i="13"/>
  <c r="AN182" i="7" s="1"/>
  <c r="U169" i="13"/>
  <c r="V169" i="13"/>
  <c r="W169" i="13"/>
  <c r="L182" i="7" s="1"/>
  <c r="X169" i="13"/>
  <c r="Y169" i="13"/>
  <c r="A170" i="13"/>
  <c r="B170" i="13"/>
  <c r="G183" i="7" s="1"/>
  <c r="C170" i="13"/>
  <c r="D170" i="13"/>
  <c r="AI183" i="7" s="1"/>
  <c r="E170" i="13"/>
  <c r="F170" i="13"/>
  <c r="I170" i="13"/>
  <c r="J170" i="13"/>
  <c r="Q183" i="7" s="1"/>
  <c r="K170" i="13"/>
  <c r="AH183" i="7" s="1"/>
  <c r="L170" i="13"/>
  <c r="M170" i="13"/>
  <c r="AB183" i="7" s="1"/>
  <c r="N170" i="13"/>
  <c r="AC183" i="7" s="1"/>
  <c r="O170" i="13"/>
  <c r="AD183" i="7" s="1"/>
  <c r="P170" i="13"/>
  <c r="AE183" i="7" s="1"/>
  <c r="Q170" i="13"/>
  <c r="AS185" i="8" s="1"/>
  <c r="R170" i="13"/>
  <c r="S170" i="13"/>
  <c r="AV185" i="8" s="1"/>
  <c r="T170" i="13"/>
  <c r="AN183" i="7" s="1"/>
  <c r="U170" i="13"/>
  <c r="V170" i="13"/>
  <c r="W170" i="13"/>
  <c r="J183" i="7" s="1"/>
  <c r="X170" i="13"/>
  <c r="Y170" i="13"/>
  <c r="A171" i="13"/>
  <c r="B171" i="13"/>
  <c r="G184" i="7" s="1"/>
  <c r="C171" i="13"/>
  <c r="D171" i="13"/>
  <c r="AI184" i="7" s="1"/>
  <c r="E171" i="13"/>
  <c r="F171" i="13"/>
  <c r="I171" i="13"/>
  <c r="J171" i="13"/>
  <c r="Q184" i="7" s="1"/>
  <c r="K171" i="13"/>
  <c r="AH184" i="7" s="1"/>
  <c r="L171" i="13"/>
  <c r="M171" i="13"/>
  <c r="AB184" i="7" s="1"/>
  <c r="N171" i="13"/>
  <c r="AC184" i="7" s="1"/>
  <c r="O171" i="13"/>
  <c r="AD184" i="7" s="1"/>
  <c r="P171" i="13"/>
  <c r="AE184" i="7" s="1"/>
  <c r="Q171" i="13"/>
  <c r="AS186" i="8" s="1"/>
  <c r="R171" i="13"/>
  <c r="S171" i="13"/>
  <c r="AV186" i="8" s="1"/>
  <c r="T171" i="13"/>
  <c r="AN184" i="7" s="1"/>
  <c r="U171" i="13"/>
  <c r="AO186" i="8" s="1"/>
  <c r="V171" i="13"/>
  <c r="W171" i="13"/>
  <c r="X171" i="13"/>
  <c r="Y171" i="13"/>
  <c r="A172" i="13"/>
  <c r="B172" i="13"/>
  <c r="G185" i="7" s="1"/>
  <c r="C172" i="13"/>
  <c r="D172" i="13"/>
  <c r="AI185" i="7" s="1"/>
  <c r="E172" i="13"/>
  <c r="F172" i="13"/>
  <c r="I172" i="13"/>
  <c r="J172" i="13"/>
  <c r="Q185" i="7" s="1"/>
  <c r="K172" i="13"/>
  <c r="AH185" i="7" s="1"/>
  <c r="L172" i="13"/>
  <c r="M172" i="13"/>
  <c r="AB185" i="7" s="1"/>
  <c r="N172" i="13"/>
  <c r="AC185" i="7" s="1"/>
  <c r="O172" i="13"/>
  <c r="AD185" i="7" s="1"/>
  <c r="P172" i="13"/>
  <c r="AE185" i="7" s="1"/>
  <c r="Q172" i="13"/>
  <c r="AS187" i="8" s="1"/>
  <c r="R172" i="13"/>
  <c r="S172" i="13"/>
  <c r="AV187" i="8" s="1"/>
  <c r="T172" i="13"/>
  <c r="AN185" i="7" s="1"/>
  <c r="U172" i="13"/>
  <c r="AO187" i="8" s="1"/>
  <c r="V172" i="13"/>
  <c r="W172" i="13"/>
  <c r="X172" i="13"/>
  <c r="Y172" i="13"/>
  <c r="A173" i="13"/>
  <c r="B173" i="13"/>
  <c r="G186" i="7" s="1"/>
  <c r="C173" i="13"/>
  <c r="D173" i="13"/>
  <c r="AI186" i="7" s="1"/>
  <c r="E173" i="13"/>
  <c r="F173" i="13"/>
  <c r="I173" i="13"/>
  <c r="J173" i="13"/>
  <c r="Q186" i="7" s="1"/>
  <c r="K173" i="13"/>
  <c r="AH186" i="7" s="1"/>
  <c r="L173" i="13"/>
  <c r="M173" i="13"/>
  <c r="AB186" i="7" s="1"/>
  <c r="N173" i="13"/>
  <c r="AC186" i="7" s="1"/>
  <c r="O173" i="13"/>
  <c r="AD186" i="7" s="1"/>
  <c r="P173" i="13"/>
  <c r="AE186" i="7" s="1"/>
  <c r="Q173" i="13"/>
  <c r="AS188" i="8" s="1"/>
  <c r="R173" i="13"/>
  <c r="S173" i="13"/>
  <c r="AV188" i="8" s="1"/>
  <c r="T173" i="13"/>
  <c r="AN186" i="7" s="1"/>
  <c r="U173" i="13"/>
  <c r="AO188" i="8" s="1"/>
  <c r="V173" i="13"/>
  <c r="W173" i="13"/>
  <c r="X173" i="13"/>
  <c r="Y173" i="13"/>
  <c r="A174" i="13"/>
  <c r="B174" i="13"/>
  <c r="G187" i="7" s="1"/>
  <c r="C174" i="13"/>
  <c r="D174" i="13"/>
  <c r="AI187" i="7" s="1"/>
  <c r="E174" i="13"/>
  <c r="F174" i="13"/>
  <c r="I174" i="13"/>
  <c r="J174" i="13"/>
  <c r="Q187" i="7" s="1"/>
  <c r="K174" i="13"/>
  <c r="AH187" i="7" s="1"/>
  <c r="L174" i="13"/>
  <c r="M174" i="13"/>
  <c r="AB187" i="7" s="1"/>
  <c r="N174" i="13"/>
  <c r="AC187" i="7" s="1"/>
  <c r="O174" i="13"/>
  <c r="AD187" i="7" s="1"/>
  <c r="P174" i="13"/>
  <c r="AE187" i="7" s="1"/>
  <c r="Q174" i="13"/>
  <c r="AS189" i="8" s="1"/>
  <c r="R174" i="13"/>
  <c r="S174" i="13"/>
  <c r="AV189" i="8" s="1"/>
  <c r="T174" i="13"/>
  <c r="AN187" i="7" s="1"/>
  <c r="U174" i="13"/>
  <c r="AO189" i="8" s="1"/>
  <c r="V174" i="13"/>
  <c r="W174" i="13"/>
  <c r="X174" i="13"/>
  <c r="Y174" i="13"/>
  <c r="A175" i="13"/>
  <c r="B175" i="13"/>
  <c r="G188" i="7" s="1"/>
  <c r="C175" i="13"/>
  <c r="D175" i="13"/>
  <c r="AI188" i="7" s="1"/>
  <c r="E175" i="13"/>
  <c r="F175" i="13"/>
  <c r="I175" i="13"/>
  <c r="J175" i="13"/>
  <c r="Q188" i="7" s="1"/>
  <c r="K175" i="13"/>
  <c r="AH188" i="7" s="1"/>
  <c r="L175" i="13"/>
  <c r="M175" i="13"/>
  <c r="AB188" i="7" s="1"/>
  <c r="N175" i="13"/>
  <c r="AC188" i="7" s="1"/>
  <c r="O175" i="13"/>
  <c r="AD188" i="7" s="1"/>
  <c r="P175" i="13"/>
  <c r="AE188" i="7" s="1"/>
  <c r="Q175" i="13"/>
  <c r="AS190" i="8" s="1"/>
  <c r="R175" i="13"/>
  <c r="S175" i="13"/>
  <c r="AV190" i="8" s="1"/>
  <c r="T175" i="13"/>
  <c r="AN188" i="7" s="1"/>
  <c r="U175" i="13"/>
  <c r="V175" i="13"/>
  <c r="D190" i="8" s="1"/>
  <c r="W175" i="13"/>
  <c r="L188" i="7" s="1"/>
  <c r="X175" i="13"/>
  <c r="Y175" i="13"/>
  <c r="A176" i="13"/>
  <c r="B176" i="13"/>
  <c r="G189" i="7" s="1"/>
  <c r="C176" i="13"/>
  <c r="D176" i="13"/>
  <c r="AI189" i="7" s="1"/>
  <c r="E176" i="13"/>
  <c r="F176" i="13"/>
  <c r="I176" i="13"/>
  <c r="J176" i="13"/>
  <c r="Q189" i="7" s="1"/>
  <c r="K176" i="13"/>
  <c r="AH189" i="7" s="1"/>
  <c r="L176" i="13"/>
  <c r="M176" i="13"/>
  <c r="AB189" i="7" s="1"/>
  <c r="N176" i="13"/>
  <c r="AC189" i="7" s="1"/>
  <c r="O176" i="13"/>
  <c r="AD189" i="7" s="1"/>
  <c r="P176" i="13"/>
  <c r="AE189" i="7" s="1"/>
  <c r="Q176" i="13"/>
  <c r="AS191" i="8" s="1"/>
  <c r="R176" i="13"/>
  <c r="S176" i="13"/>
  <c r="AV191" i="8" s="1"/>
  <c r="T176" i="13"/>
  <c r="AN189" i="7" s="1"/>
  <c r="U176" i="13"/>
  <c r="AO191" i="8" s="1"/>
  <c r="V176" i="13"/>
  <c r="W176" i="13"/>
  <c r="X176" i="13"/>
  <c r="Y176" i="13"/>
  <c r="A177" i="13"/>
  <c r="B177" i="13"/>
  <c r="G190" i="7" s="1"/>
  <c r="C177" i="13"/>
  <c r="D177" i="13"/>
  <c r="AI190" i="7" s="1"/>
  <c r="E177" i="13"/>
  <c r="F177" i="13"/>
  <c r="I177" i="13"/>
  <c r="J177" i="13"/>
  <c r="Q190" i="7" s="1"/>
  <c r="K177" i="13"/>
  <c r="AH190" i="7" s="1"/>
  <c r="L177" i="13"/>
  <c r="M177" i="13"/>
  <c r="AB190" i="7" s="1"/>
  <c r="N177" i="13"/>
  <c r="AC190" i="7" s="1"/>
  <c r="O177" i="13"/>
  <c r="AD190" i="7" s="1"/>
  <c r="P177" i="13"/>
  <c r="AE190" i="7" s="1"/>
  <c r="Q177" i="13"/>
  <c r="AS192" i="8" s="1"/>
  <c r="R177" i="13"/>
  <c r="S177" i="13"/>
  <c r="AV192" i="8" s="1"/>
  <c r="T177" i="13"/>
  <c r="AN190" i="7" s="1"/>
  <c r="U177" i="13"/>
  <c r="AO192" i="8" s="1"/>
  <c r="V177" i="13"/>
  <c r="W177" i="13"/>
  <c r="X177" i="13"/>
  <c r="Y177" i="13"/>
  <c r="B155" i="13"/>
  <c r="G168" i="7" s="1"/>
  <c r="C155" i="13"/>
  <c r="D155" i="13"/>
  <c r="AI168" i="7" s="1"/>
  <c r="E155" i="13"/>
  <c r="F155" i="13"/>
  <c r="I155" i="13"/>
  <c r="J155" i="13"/>
  <c r="Q168" i="7" s="1"/>
  <c r="K155" i="13"/>
  <c r="AH168" i="7" s="1"/>
  <c r="L155" i="13"/>
  <c r="M155" i="13"/>
  <c r="AB168" i="7" s="1"/>
  <c r="N155" i="13"/>
  <c r="AC168" i="7" s="1"/>
  <c r="O155" i="13"/>
  <c r="AD168" i="7" s="1"/>
  <c r="P155" i="13"/>
  <c r="AE168" i="7" s="1"/>
  <c r="Q155" i="13"/>
  <c r="AS170" i="8" s="1"/>
  <c r="R155" i="13"/>
  <c r="S155" i="13"/>
  <c r="AV170" i="8" s="1"/>
  <c r="T155" i="13"/>
  <c r="AN168" i="7" s="1"/>
  <c r="U155" i="13"/>
  <c r="V155" i="13"/>
  <c r="F170" i="8" s="1"/>
  <c r="W155" i="13"/>
  <c r="I168" i="7" s="1"/>
  <c r="X155" i="13"/>
  <c r="Y155" i="13"/>
  <c r="A155" i="13"/>
  <c r="A131" i="13"/>
  <c r="B131" i="13"/>
  <c r="G144" i="7" s="1"/>
  <c r="C131" i="13"/>
  <c r="D131" i="13"/>
  <c r="AI144" i="7" s="1"/>
  <c r="E131" i="13"/>
  <c r="F131" i="13"/>
  <c r="I131" i="13"/>
  <c r="J131" i="13"/>
  <c r="Q144" i="7" s="1"/>
  <c r="K131" i="13"/>
  <c r="AH144" i="7" s="1"/>
  <c r="L131" i="13"/>
  <c r="M131" i="13"/>
  <c r="AB144" i="7" s="1"/>
  <c r="N131" i="13"/>
  <c r="AC144" i="7" s="1"/>
  <c r="O131" i="13"/>
  <c r="AD144" i="7" s="1"/>
  <c r="P131" i="13"/>
  <c r="AE144" i="7" s="1"/>
  <c r="Q131" i="13"/>
  <c r="AS146" i="8" s="1"/>
  <c r="R131" i="13"/>
  <c r="S131" i="13"/>
  <c r="AV146" i="8" s="1"/>
  <c r="T131" i="13"/>
  <c r="AN144" i="7" s="1"/>
  <c r="U131" i="13"/>
  <c r="V131" i="13"/>
  <c r="W131" i="13"/>
  <c r="A132" i="13"/>
  <c r="B132" i="13"/>
  <c r="G145" i="7" s="1"/>
  <c r="C132" i="13"/>
  <c r="D132" i="13"/>
  <c r="AI145" i="7" s="1"/>
  <c r="E132" i="13"/>
  <c r="F132" i="13"/>
  <c r="I132" i="13"/>
  <c r="J132" i="13"/>
  <c r="Q145" i="7" s="1"/>
  <c r="K132" i="13"/>
  <c r="AH145" i="7" s="1"/>
  <c r="L132" i="13"/>
  <c r="M132" i="13"/>
  <c r="AB145" i="7" s="1"/>
  <c r="N132" i="13"/>
  <c r="AC145" i="7" s="1"/>
  <c r="O132" i="13"/>
  <c r="AD145" i="7" s="1"/>
  <c r="P132" i="13"/>
  <c r="AE145" i="7" s="1"/>
  <c r="Q132" i="13"/>
  <c r="AS147" i="8" s="1"/>
  <c r="R132" i="13"/>
  <c r="S132" i="13"/>
  <c r="AV147" i="8" s="1"/>
  <c r="T132" i="13"/>
  <c r="AN145" i="7" s="1"/>
  <c r="U132" i="13"/>
  <c r="V132" i="13"/>
  <c r="W132" i="13"/>
  <c r="I145" i="7" s="1"/>
  <c r="A133" i="13"/>
  <c r="B133" i="13"/>
  <c r="G146" i="7" s="1"/>
  <c r="C133" i="13"/>
  <c r="D133" i="13"/>
  <c r="AI146" i="7" s="1"/>
  <c r="E133" i="13"/>
  <c r="F133" i="13"/>
  <c r="I133" i="13"/>
  <c r="J133" i="13"/>
  <c r="Q146" i="7" s="1"/>
  <c r="K133" i="13"/>
  <c r="AH146" i="7" s="1"/>
  <c r="L133" i="13"/>
  <c r="M133" i="13"/>
  <c r="AB146" i="7" s="1"/>
  <c r="N133" i="13"/>
  <c r="AC146" i="7" s="1"/>
  <c r="O133" i="13"/>
  <c r="AD146" i="7" s="1"/>
  <c r="P133" i="13"/>
  <c r="AE146" i="7" s="1"/>
  <c r="Q133" i="13"/>
  <c r="AS148" i="8" s="1"/>
  <c r="R133" i="13"/>
  <c r="S133" i="13"/>
  <c r="AV148" i="8" s="1"/>
  <c r="T133" i="13"/>
  <c r="AN146" i="7" s="1"/>
  <c r="U133" i="13"/>
  <c r="AO148" i="8" s="1"/>
  <c r="V133" i="13"/>
  <c r="W133" i="13"/>
  <c r="L146" i="7" s="1"/>
  <c r="A134" i="13"/>
  <c r="B134" i="13"/>
  <c r="G147" i="7" s="1"/>
  <c r="C134" i="13"/>
  <c r="D134" i="13"/>
  <c r="AI147" i="7" s="1"/>
  <c r="E134" i="13"/>
  <c r="Y149" i="8" s="1"/>
  <c r="F134" i="13"/>
  <c r="I134" i="13"/>
  <c r="J134" i="13"/>
  <c r="Q147" i="7" s="1"/>
  <c r="K134" i="13"/>
  <c r="AH147" i="7" s="1"/>
  <c r="L134" i="13"/>
  <c r="M134" i="13"/>
  <c r="AB147" i="7" s="1"/>
  <c r="N134" i="13"/>
  <c r="AC147" i="7" s="1"/>
  <c r="O134" i="13"/>
  <c r="AD147" i="7" s="1"/>
  <c r="P134" i="13"/>
  <c r="AE147" i="7" s="1"/>
  <c r="Q134" i="13"/>
  <c r="AS149" i="8" s="1"/>
  <c r="R134" i="13"/>
  <c r="S134" i="13"/>
  <c r="AV149" i="8" s="1"/>
  <c r="T134" i="13"/>
  <c r="AN147" i="7" s="1"/>
  <c r="U134" i="13"/>
  <c r="AO149" i="8" s="1"/>
  <c r="O34" i="20" s="1"/>
  <c r="V134" i="13"/>
  <c r="W134" i="13"/>
  <c r="J147" i="7" s="1"/>
  <c r="A135" i="13"/>
  <c r="B135" i="13"/>
  <c r="G148" i="7" s="1"/>
  <c r="C135" i="13"/>
  <c r="D135" i="13"/>
  <c r="AI148" i="7" s="1"/>
  <c r="E135" i="13"/>
  <c r="F135" i="13"/>
  <c r="I135" i="13"/>
  <c r="J135" i="13"/>
  <c r="Q148" i="7" s="1"/>
  <c r="K135" i="13"/>
  <c r="AH148" i="7" s="1"/>
  <c r="L135" i="13"/>
  <c r="M135" i="13"/>
  <c r="AB148" i="7" s="1"/>
  <c r="N135" i="13"/>
  <c r="AC148" i="7" s="1"/>
  <c r="O135" i="13"/>
  <c r="AD148" i="7" s="1"/>
  <c r="P135" i="13"/>
  <c r="AE148" i="7" s="1"/>
  <c r="Q135" i="13"/>
  <c r="AS150" i="8" s="1"/>
  <c r="R135" i="13"/>
  <c r="S135" i="13"/>
  <c r="AV150" i="8" s="1"/>
  <c r="T135" i="13"/>
  <c r="AN148" i="7" s="1"/>
  <c r="U135" i="13"/>
  <c r="V135" i="13"/>
  <c r="W135" i="13"/>
  <c r="I148" i="7" s="1"/>
  <c r="A136" i="13"/>
  <c r="B136" i="13"/>
  <c r="G149" i="7" s="1"/>
  <c r="C136" i="13"/>
  <c r="D136" i="13"/>
  <c r="AI149" i="7" s="1"/>
  <c r="E136" i="13"/>
  <c r="F136" i="13"/>
  <c r="I136" i="13"/>
  <c r="J136" i="13"/>
  <c r="Q149" i="7" s="1"/>
  <c r="K136" i="13"/>
  <c r="AH149" i="7" s="1"/>
  <c r="L136" i="13"/>
  <c r="M136" i="13"/>
  <c r="AB149" i="7" s="1"/>
  <c r="N136" i="13"/>
  <c r="AC149" i="7" s="1"/>
  <c r="O136" i="13"/>
  <c r="AD149" i="7" s="1"/>
  <c r="P136" i="13"/>
  <c r="AE149" i="7" s="1"/>
  <c r="Q136" i="13"/>
  <c r="AS151" i="8" s="1"/>
  <c r="R136" i="13"/>
  <c r="S136" i="13"/>
  <c r="AV151" i="8" s="1"/>
  <c r="T136" i="13"/>
  <c r="AN149" i="7" s="1"/>
  <c r="U136" i="13"/>
  <c r="V136" i="13"/>
  <c r="W136" i="13"/>
  <c r="L149" i="7" s="1"/>
  <c r="A137" i="13"/>
  <c r="B137" i="13"/>
  <c r="G150" i="7" s="1"/>
  <c r="C137" i="13"/>
  <c r="D137" i="13"/>
  <c r="AI150" i="7" s="1"/>
  <c r="E137" i="13"/>
  <c r="F137" i="13"/>
  <c r="I137" i="13"/>
  <c r="J137" i="13"/>
  <c r="Q150" i="7" s="1"/>
  <c r="K137" i="13"/>
  <c r="AH150" i="7" s="1"/>
  <c r="L137" i="13"/>
  <c r="M137" i="13"/>
  <c r="AB150" i="7" s="1"/>
  <c r="N137" i="13"/>
  <c r="AC150" i="7" s="1"/>
  <c r="O137" i="13"/>
  <c r="AD150" i="7" s="1"/>
  <c r="P137" i="13"/>
  <c r="AE150" i="7" s="1"/>
  <c r="Q137" i="13"/>
  <c r="AS152" i="8" s="1"/>
  <c r="R137" i="13"/>
  <c r="S137" i="13"/>
  <c r="AV152" i="8" s="1"/>
  <c r="T137" i="13"/>
  <c r="AN150" i="7" s="1"/>
  <c r="U137" i="13"/>
  <c r="AO152" i="8" s="1"/>
  <c r="V137" i="13"/>
  <c r="W137" i="13"/>
  <c r="A138" i="13"/>
  <c r="B138" i="13"/>
  <c r="G151" i="7" s="1"/>
  <c r="C138" i="13"/>
  <c r="D138" i="13"/>
  <c r="AI151" i="7" s="1"/>
  <c r="E138" i="13"/>
  <c r="F138" i="13"/>
  <c r="I138" i="13"/>
  <c r="J138" i="13"/>
  <c r="Q151" i="7" s="1"/>
  <c r="K138" i="13"/>
  <c r="AH151" i="7" s="1"/>
  <c r="L138" i="13"/>
  <c r="M138" i="13"/>
  <c r="AB151" i="7" s="1"/>
  <c r="N138" i="13"/>
  <c r="AC151" i="7" s="1"/>
  <c r="O138" i="13"/>
  <c r="AD151" i="7" s="1"/>
  <c r="P138" i="13"/>
  <c r="AE151" i="7" s="1"/>
  <c r="Q138" i="13"/>
  <c r="AS153" i="8" s="1"/>
  <c r="R138" i="13"/>
  <c r="S138" i="13"/>
  <c r="AV153" i="8" s="1"/>
  <c r="T138" i="13"/>
  <c r="AN151" i="7" s="1"/>
  <c r="U138" i="13"/>
  <c r="V138" i="13"/>
  <c r="W138" i="13"/>
  <c r="A139" i="13"/>
  <c r="B139" i="13"/>
  <c r="G152" i="7" s="1"/>
  <c r="C139" i="13"/>
  <c r="D139" i="13"/>
  <c r="AI152" i="7" s="1"/>
  <c r="E139" i="13"/>
  <c r="Y154" i="8" s="1"/>
  <c r="F139" i="13"/>
  <c r="I139" i="13"/>
  <c r="J139" i="13"/>
  <c r="Q152" i="7" s="1"/>
  <c r="K139" i="13"/>
  <c r="AH152" i="7" s="1"/>
  <c r="L139" i="13"/>
  <c r="M139" i="13"/>
  <c r="AB152" i="7" s="1"/>
  <c r="N139" i="13"/>
  <c r="AC152" i="7" s="1"/>
  <c r="O139" i="13"/>
  <c r="AD152" i="7" s="1"/>
  <c r="P139" i="13"/>
  <c r="AE152" i="7" s="1"/>
  <c r="Q139" i="13"/>
  <c r="AS154" i="8" s="1"/>
  <c r="R139" i="13"/>
  <c r="S139" i="13"/>
  <c r="AV154" i="8" s="1"/>
  <c r="T139" i="13"/>
  <c r="AN152" i="7" s="1"/>
  <c r="U139" i="13"/>
  <c r="V139" i="13"/>
  <c r="F154" i="8" s="1"/>
  <c r="W139" i="13"/>
  <c r="A140" i="13"/>
  <c r="B140" i="13"/>
  <c r="G153" i="7" s="1"/>
  <c r="C140" i="13"/>
  <c r="D140" i="13"/>
  <c r="AI153" i="7" s="1"/>
  <c r="E140" i="13"/>
  <c r="F140" i="13"/>
  <c r="I140" i="13"/>
  <c r="J140" i="13"/>
  <c r="Q153" i="7" s="1"/>
  <c r="K140" i="13"/>
  <c r="AH153" i="7" s="1"/>
  <c r="L140" i="13"/>
  <c r="M140" i="13"/>
  <c r="AB153" i="7" s="1"/>
  <c r="N140" i="13"/>
  <c r="AC153" i="7" s="1"/>
  <c r="O140" i="13"/>
  <c r="AD153" i="7" s="1"/>
  <c r="P140" i="13"/>
  <c r="AE153" i="7" s="1"/>
  <c r="Q140" i="13"/>
  <c r="AS155" i="8" s="1"/>
  <c r="R140" i="13"/>
  <c r="S140" i="13"/>
  <c r="AV155" i="8" s="1"/>
  <c r="T140" i="13"/>
  <c r="AN153" i="7" s="1"/>
  <c r="U140" i="13"/>
  <c r="V140" i="13"/>
  <c r="W140" i="13"/>
  <c r="A141" i="13"/>
  <c r="B141" i="13"/>
  <c r="G154" i="7" s="1"/>
  <c r="C141" i="13"/>
  <c r="D141" i="13"/>
  <c r="AI154" i="7" s="1"/>
  <c r="E141" i="13"/>
  <c r="F141" i="13"/>
  <c r="I141" i="13"/>
  <c r="J141" i="13"/>
  <c r="Q154" i="7" s="1"/>
  <c r="K141" i="13"/>
  <c r="AH154" i="7" s="1"/>
  <c r="L141" i="13"/>
  <c r="M141" i="13"/>
  <c r="AB154" i="7" s="1"/>
  <c r="N141" i="13"/>
  <c r="AC154" i="7" s="1"/>
  <c r="O141" i="13"/>
  <c r="AD154" i="7" s="1"/>
  <c r="P141" i="13"/>
  <c r="AE154" i="7" s="1"/>
  <c r="Q141" i="13"/>
  <c r="AS156" i="8" s="1"/>
  <c r="R141" i="13"/>
  <c r="S141" i="13"/>
  <c r="AV156" i="8" s="1"/>
  <c r="T141" i="13"/>
  <c r="AN154" i="7" s="1"/>
  <c r="U141" i="13"/>
  <c r="V141" i="13"/>
  <c r="W141" i="13"/>
  <c r="I154" i="7" s="1"/>
  <c r="A142" i="13"/>
  <c r="B142" i="13"/>
  <c r="G155" i="7" s="1"/>
  <c r="C142" i="13"/>
  <c r="D142" i="13"/>
  <c r="AI155" i="7" s="1"/>
  <c r="E142" i="13"/>
  <c r="F142" i="13"/>
  <c r="I142" i="13"/>
  <c r="J142" i="13"/>
  <c r="Q155" i="7" s="1"/>
  <c r="K142" i="13"/>
  <c r="AH155" i="7" s="1"/>
  <c r="L142" i="13"/>
  <c r="M142" i="13"/>
  <c r="AB155" i="7" s="1"/>
  <c r="N142" i="13"/>
  <c r="AC155" i="7" s="1"/>
  <c r="O142" i="13"/>
  <c r="AD155" i="7" s="1"/>
  <c r="P142" i="13"/>
  <c r="AE155" i="7" s="1"/>
  <c r="Q142" i="13"/>
  <c r="AS157" i="8" s="1"/>
  <c r="R142" i="13"/>
  <c r="S142" i="13"/>
  <c r="AV157" i="8" s="1"/>
  <c r="T142" i="13"/>
  <c r="AN155" i="7" s="1"/>
  <c r="U142" i="13"/>
  <c r="V142" i="13"/>
  <c r="W142" i="13"/>
  <c r="A143" i="13"/>
  <c r="B143" i="13"/>
  <c r="G156" i="7" s="1"/>
  <c r="C143" i="13"/>
  <c r="D143" i="13"/>
  <c r="AI156" i="7" s="1"/>
  <c r="E143" i="13"/>
  <c r="F143" i="13"/>
  <c r="I143" i="13"/>
  <c r="J143" i="13"/>
  <c r="Q156" i="7" s="1"/>
  <c r="K143" i="13"/>
  <c r="AH156" i="7" s="1"/>
  <c r="L143" i="13"/>
  <c r="M143" i="13"/>
  <c r="AB156" i="7" s="1"/>
  <c r="N143" i="13"/>
  <c r="AC156" i="7" s="1"/>
  <c r="O143" i="13"/>
  <c r="AD156" i="7" s="1"/>
  <c r="P143" i="13"/>
  <c r="AE156" i="7" s="1"/>
  <c r="Q143" i="13"/>
  <c r="AS158" i="8" s="1"/>
  <c r="R143" i="13"/>
  <c r="S143" i="13"/>
  <c r="AV158" i="8" s="1"/>
  <c r="T143" i="13"/>
  <c r="AN156" i="7" s="1"/>
  <c r="U143" i="13"/>
  <c r="V143" i="13"/>
  <c r="F158" i="8" s="1"/>
  <c r="W143" i="13"/>
  <c r="A144" i="13"/>
  <c r="B144" i="13"/>
  <c r="G157" i="7" s="1"/>
  <c r="C144" i="13"/>
  <c r="D144" i="13"/>
  <c r="AI157" i="7" s="1"/>
  <c r="E144" i="13"/>
  <c r="F144" i="13"/>
  <c r="I144" i="13"/>
  <c r="J144" i="13"/>
  <c r="Q157" i="7" s="1"/>
  <c r="K144" i="13"/>
  <c r="AH157" i="7" s="1"/>
  <c r="L144" i="13"/>
  <c r="M144" i="13"/>
  <c r="AB157" i="7" s="1"/>
  <c r="N144" i="13"/>
  <c r="AC157" i="7" s="1"/>
  <c r="O144" i="13"/>
  <c r="AD157" i="7" s="1"/>
  <c r="P144" i="13"/>
  <c r="AE157" i="7" s="1"/>
  <c r="Q144" i="13"/>
  <c r="AS159" i="8" s="1"/>
  <c r="R144" i="13"/>
  <c r="S144" i="13"/>
  <c r="AV159" i="8" s="1"/>
  <c r="T144" i="13"/>
  <c r="AN157" i="7" s="1"/>
  <c r="U144" i="13"/>
  <c r="V144" i="13"/>
  <c r="W144" i="13"/>
  <c r="I157" i="7" s="1"/>
  <c r="A145" i="13"/>
  <c r="B145" i="13"/>
  <c r="G158" i="7" s="1"/>
  <c r="C145" i="13"/>
  <c r="D145" i="13"/>
  <c r="AI158" i="7" s="1"/>
  <c r="E145" i="13"/>
  <c r="F145" i="13"/>
  <c r="I145" i="13"/>
  <c r="J145" i="13"/>
  <c r="Q158" i="7" s="1"/>
  <c r="K145" i="13"/>
  <c r="AH158" i="7" s="1"/>
  <c r="L145" i="13"/>
  <c r="M145" i="13"/>
  <c r="AB158" i="7" s="1"/>
  <c r="N145" i="13"/>
  <c r="AC158" i="7" s="1"/>
  <c r="O145" i="13"/>
  <c r="AD158" i="7" s="1"/>
  <c r="P145" i="13"/>
  <c r="AE158" i="7" s="1"/>
  <c r="Q145" i="13"/>
  <c r="AS160" i="8" s="1"/>
  <c r="R145" i="13"/>
  <c r="S145" i="13"/>
  <c r="AV160" i="8" s="1"/>
  <c r="T145" i="13"/>
  <c r="AN158" i="7" s="1"/>
  <c r="U145" i="13"/>
  <c r="AO160" i="8" s="1"/>
  <c r="V145" i="13"/>
  <c r="W145" i="13"/>
  <c r="L158" i="7" s="1"/>
  <c r="A146" i="13"/>
  <c r="B146" i="13"/>
  <c r="G159" i="7" s="1"/>
  <c r="C146" i="13"/>
  <c r="D146" i="13"/>
  <c r="AI159" i="7" s="1"/>
  <c r="E146" i="13"/>
  <c r="F146" i="13"/>
  <c r="I146" i="13"/>
  <c r="J146" i="13"/>
  <c r="Q159" i="7" s="1"/>
  <c r="K146" i="13"/>
  <c r="AH159" i="7" s="1"/>
  <c r="L146" i="13"/>
  <c r="M146" i="13"/>
  <c r="AB159" i="7" s="1"/>
  <c r="N146" i="13"/>
  <c r="AC159" i="7" s="1"/>
  <c r="O146" i="13"/>
  <c r="AD159" i="7" s="1"/>
  <c r="P146" i="13"/>
  <c r="AE159" i="7" s="1"/>
  <c r="Q146" i="13"/>
  <c r="AS161" i="8" s="1"/>
  <c r="R146" i="13"/>
  <c r="S146" i="13"/>
  <c r="AV161" i="8" s="1"/>
  <c r="T146" i="13"/>
  <c r="AN159" i="7" s="1"/>
  <c r="U146" i="13"/>
  <c r="V146" i="13"/>
  <c r="W146" i="13"/>
  <c r="I159" i="7" s="1"/>
  <c r="A147" i="13"/>
  <c r="B147" i="13"/>
  <c r="G160" i="7" s="1"/>
  <c r="C147" i="13"/>
  <c r="D147" i="13"/>
  <c r="AI160" i="7" s="1"/>
  <c r="E147" i="13"/>
  <c r="F147" i="13"/>
  <c r="I147" i="13"/>
  <c r="J147" i="13"/>
  <c r="Q160" i="7" s="1"/>
  <c r="K147" i="13"/>
  <c r="AH160" i="7" s="1"/>
  <c r="L147" i="13"/>
  <c r="M147" i="13"/>
  <c r="AB160" i="7" s="1"/>
  <c r="N147" i="13"/>
  <c r="AC160" i="7" s="1"/>
  <c r="O147" i="13"/>
  <c r="AD160" i="7" s="1"/>
  <c r="P147" i="13"/>
  <c r="AE160" i="7" s="1"/>
  <c r="Q147" i="13"/>
  <c r="AS162" i="8" s="1"/>
  <c r="R147" i="13"/>
  <c r="S147" i="13"/>
  <c r="AV162" i="8" s="1"/>
  <c r="T147" i="13"/>
  <c r="AN160" i="7" s="1"/>
  <c r="U147" i="13"/>
  <c r="V147" i="13"/>
  <c r="W147" i="13"/>
  <c r="J160" i="7" s="1"/>
  <c r="A148" i="13"/>
  <c r="B148" i="13"/>
  <c r="G161" i="7" s="1"/>
  <c r="C148" i="13"/>
  <c r="D148" i="13"/>
  <c r="AI161" i="7" s="1"/>
  <c r="E148" i="13"/>
  <c r="F148" i="13"/>
  <c r="I148" i="13"/>
  <c r="J148" i="13"/>
  <c r="Q161" i="7" s="1"/>
  <c r="K148" i="13"/>
  <c r="AH161" i="7" s="1"/>
  <c r="L148" i="13"/>
  <c r="M148" i="13"/>
  <c r="AB161" i="7" s="1"/>
  <c r="N148" i="13"/>
  <c r="AC161" i="7" s="1"/>
  <c r="O148" i="13"/>
  <c r="AD161" i="7" s="1"/>
  <c r="P148" i="13"/>
  <c r="AE161" i="7" s="1"/>
  <c r="Q148" i="13"/>
  <c r="AS163" i="8" s="1"/>
  <c r="R148" i="13"/>
  <c r="S148" i="13"/>
  <c r="AV163" i="8" s="1"/>
  <c r="T148" i="13"/>
  <c r="AN161" i="7" s="1"/>
  <c r="U148" i="13"/>
  <c r="V148" i="13"/>
  <c r="W148" i="13"/>
  <c r="L161" i="7" s="1"/>
  <c r="A149" i="13"/>
  <c r="B149" i="13"/>
  <c r="G162" i="7" s="1"/>
  <c r="C149" i="13"/>
  <c r="D149" i="13"/>
  <c r="AI162" i="7" s="1"/>
  <c r="E149" i="13"/>
  <c r="Y164" i="8" s="1"/>
  <c r="F149" i="13"/>
  <c r="I149" i="13"/>
  <c r="J149" i="13"/>
  <c r="Q162" i="7" s="1"/>
  <c r="K149" i="13"/>
  <c r="AH162" i="7" s="1"/>
  <c r="L149" i="13"/>
  <c r="M149" i="13"/>
  <c r="AB162" i="7" s="1"/>
  <c r="N149" i="13"/>
  <c r="AC162" i="7" s="1"/>
  <c r="O149" i="13"/>
  <c r="AD162" i="7" s="1"/>
  <c r="P149" i="13"/>
  <c r="AE162" i="7" s="1"/>
  <c r="Q149" i="13"/>
  <c r="AS164" i="8" s="1"/>
  <c r="R149" i="13"/>
  <c r="S149" i="13"/>
  <c r="AV164" i="8" s="1"/>
  <c r="T149" i="13"/>
  <c r="AN162" i="7" s="1"/>
  <c r="U149" i="13"/>
  <c r="AO164" i="8" s="1"/>
  <c r="V149" i="13"/>
  <c r="W149" i="13"/>
  <c r="A150" i="13"/>
  <c r="B150" i="13"/>
  <c r="G163" i="7" s="1"/>
  <c r="C150" i="13"/>
  <c r="D150" i="13"/>
  <c r="AI163" i="7" s="1"/>
  <c r="E150" i="13"/>
  <c r="Y165" i="8" s="1"/>
  <c r="F150" i="13"/>
  <c r="AF165" i="8"/>
  <c r="I150" i="13"/>
  <c r="J150" i="13"/>
  <c r="Q163" i="7" s="1"/>
  <c r="K150" i="13"/>
  <c r="AH163" i="7" s="1"/>
  <c r="L150" i="13"/>
  <c r="M150" i="13"/>
  <c r="AB163" i="7" s="1"/>
  <c r="N150" i="13"/>
  <c r="AC163" i="7" s="1"/>
  <c r="O150" i="13"/>
  <c r="AD163" i="7" s="1"/>
  <c r="P150" i="13"/>
  <c r="AE163" i="7" s="1"/>
  <c r="Q150" i="13"/>
  <c r="AS165" i="8" s="1"/>
  <c r="R150" i="13"/>
  <c r="S150" i="13"/>
  <c r="AV165" i="8" s="1"/>
  <c r="T150" i="13"/>
  <c r="AN163" i="7" s="1"/>
  <c r="U150" i="13"/>
  <c r="AO165" i="8" s="1"/>
  <c r="V150" i="13"/>
  <c r="W150" i="13"/>
  <c r="A151" i="13"/>
  <c r="B151" i="13"/>
  <c r="G164" i="7" s="1"/>
  <c r="C151" i="13"/>
  <c r="D151" i="13"/>
  <c r="AI164" i="7" s="1"/>
  <c r="E151" i="13"/>
  <c r="Y166" i="8" s="1"/>
  <c r="F151" i="13"/>
  <c r="I151" i="13"/>
  <c r="J151" i="13"/>
  <c r="Q164" i="7" s="1"/>
  <c r="K151" i="13"/>
  <c r="AH164" i="7" s="1"/>
  <c r="L151" i="13"/>
  <c r="M151" i="13"/>
  <c r="AB164" i="7" s="1"/>
  <c r="N151" i="13"/>
  <c r="AC164" i="7" s="1"/>
  <c r="O151" i="13"/>
  <c r="AD164" i="7" s="1"/>
  <c r="P151" i="13"/>
  <c r="AE164" i="7" s="1"/>
  <c r="Q151" i="13"/>
  <c r="AS166" i="8" s="1"/>
  <c r="R151" i="13"/>
  <c r="S151" i="13"/>
  <c r="AV166" i="8" s="1"/>
  <c r="T151" i="13"/>
  <c r="AN164" i="7" s="1"/>
  <c r="U151" i="13"/>
  <c r="AO166" i="8" s="1"/>
  <c r="V151" i="13"/>
  <c r="F166" i="8" s="1"/>
  <c r="W151" i="13"/>
  <c r="A152" i="13"/>
  <c r="B152" i="13"/>
  <c r="G165" i="7" s="1"/>
  <c r="C152" i="13"/>
  <c r="D152" i="13"/>
  <c r="AI165" i="7" s="1"/>
  <c r="E152" i="13"/>
  <c r="F152" i="13"/>
  <c r="I152" i="13"/>
  <c r="J152" i="13"/>
  <c r="Q165" i="7" s="1"/>
  <c r="K152" i="13"/>
  <c r="AH165" i="7" s="1"/>
  <c r="L152" i="13"/>
  <c r="M152" i="13"/>
  <c r="AB165" i="7" s="1"/>
  <c r="N152" i="13"/>
  <c r="AC165" i="7" s="1"/>
  <c r="O152" i="13"/>
  <c r="AD165" i="7" s="1"/>
  <c r="P152" i="13"/>
  <c r="AE165" i="7" s="1"/>
  <c r="Q152" i="13"/>
  <c r="AS167" i="8" s="1"/>
  <c r="R152" i="13"/>
  <c r="S152" i="13"/>
  <c r="AV167" i="8" s="1"/>
  <c r="T152" i="13"/>
  <c r="AN165" i="7" s="1"/>
  <c r="U152" i="13"/>
  <c r="AO167" i="8" s="1"/>
  <c r="V152" i="13"/>
  <c r="W152" i="13"/>
  <c r="A153" i="13"/>
  <c r="B153" i="13"/>
  <c r="G166" i="7" s="1"/>
  <c r="C153" i="13"/>
  <c r="D153" i="13"/>
  <c r="AI166" i="7" s="1"/>
  <c r="E153" i="13"/>
  <c r="F153" i="13"/>
  <c r="I153" i="13"/>
  <c r="J153" i="13"/>
  <c r="Q166" i="7" s="1"/>
  <c r="K153" i="13"/>
  <c r="AH166" i="7" s="1"/>
  <c r="L153" i="13"/>
  <c r="M153" i="13"/>
  <c r="AB166" i="7" s="1"/>
  <c r="N153" i="13"/>
  <c r="AC166" i="7" s="1"/>
  <c r="O153" i="13"/>
  <c r="AD166" i="7" s="1"/>
  <c r="P153" i="13"/>
  <c r="AE166" i="7" s="1"/>
  <c r="Q153" i="13"/>
  <c r="AS168" i="8" s="1"/>
  <c r="R153" i="13"/>
  <c r="S153" i="13"/>
  <c r="AV168" i="8" s="1"/>
  <c r="T153" i="13"/>
  <c r="AN166" i="7" s="1"/>
  <c r="U153" i="13"/>
  <c r="AO168" i="8" s="1"/>
  <c r="V153" i="13"/>
  <c r="W153" i="13"/>
  <c r="M166" i="7" s="1"/>
  <c r="A154" i="13"/>
  <c r="B154" i="13"/>
  <c r="G167" i="7" s="1"/>
  <c r="C154" i="13"/>
  <c r="D154" i="13"/>
  <c r="AI167" i="7" s="1"/>
  <c r="E154" i="13"/>
  <c r="F154" i="13"/>
  <c r="I154" i="13"/>
  <c r="J154" i="13"/>
  <c r="Q167" i="7" s="1"/>
  <c r="K154" i="13"/>
  <c r="AH167" i="7" s="1"/>
  <c r="L154" i="13"/>
  <c r="M154" i="13"/>
  <c r="AB167" i="7" s="1"/>
  <c r="N154" i="13"/>
  <c r="AC167" i="7" s="1"/>
  <c r="O154" i="13"/>
  <c r="AD167" i="7" s="1"/>
  <c r="P154" i="13"/>
  <c r="AE167" i="7" s="1"/>
  <c r="Q154" i="13"/>
  <c r="AS169" i="8" s="1"/>
  <c r="R154" i="13"/>
  <c r="S154" i="13"/>
  <c r="AV169" i="8" s="1"/>
  <c r="T154" i="13"/>
  <c r="AN167" i="7" s="1"/>
  <c r="U154" i="13"/>
  <c r="AO169" i="8" s="1"/>
  <c r="V154" i="13"/>
  <c r="W154" i="13"/>
  <c r="B130" i="13"/>
  <c r="G143" i="7" s="1"/>
  <c r="C130" i="13"/>
  <c r="D130" i="13"/>
  <c r="AI143" i="7" s="1"/>
  <c r="E130" i="13"/>
  <c r="Y145" i="8" s="1"/>
  <c r="F130" i="13"/>
  <c r="I130" i="13"/>
  <c r="J130" i="13"/>
  <c r="Q143" i="7" s="1"/>
  <c r="K130" i="13"/>
  <c r="AH143" i="7" s="1"/>
  <c r="L130" i="13"/>
  <c r="M130" i="13"/>
  <c r="AB143" i="7" s="1"/>
  <c r="N130" i="13"/>
  <c r="AC143" i="7" s="1"/>
  <c r="O130" i="13"/>
  <c r="AD143" i="7" s="1"/>
  <c r="P130" i="13"/>
  <c r="AE143" i="7" s="1"/>
  <c r="Q130" i="13"/>
  <c r="AS145" i="8" s="1"/>
  <c r="R130" i="13"/>
  <c r="S130" i="13"/>
  <c r="AV145" i="8" s="1"/>
  <c r="T130" i="13"/>
  <c r="AN143" i="7" s="1"/>
  <c r="U130" i="13"/>
  <c r="V130" i="13"/>
  <c r="W130" i="13"/>
  <c r="L143" i="7" s="1"/>
  <c r="A130" i="13"/>
  <c r="A106" i="13"/>
  <c r="B106" i="13"/>
  <c r="G119" i="7" s="1"/>
  <c r="C106" i="13"/>
  <c r="D106" i="13"/>
  <c r="AI119" i="7" s="1"/>
  <c r="E106" i="13"/>
  <c r="F106" i="13"/>
  <c r="I106" i="13"/>
  <c r="J106" i="13"/>
  <c r="Q119" i="7" s="1"/>
  <c r="K106" i="13"/>
  <c r="AH119" i="7" s="1"/>
  <c r="L106" i="13"/>
  <c r="M106" i="13"/>
  <c r="AB119" i="7" s="1"/>
  <c r="N106" i="13"/>
  <c r="AC119" i="7" s="1"/>
  <c r="O106" i="13"/>
  <c r="AD119" i="7" s="1"/>
  <c r="P106" i="13"/>
  <c r="AE119" i="7" s="1"/>
  <c r="Q106" i="13"/>
  <c r="AS121" i="8" s="1"/>
  <c r="R106" i="13"/>
  <c r="S106" i="13"/>
  <c r="AV121" i="8" s="1"/>
  <c r="T106" i="13"/>
  <c r="AN119" i="7" s="1"/>
  <c r="U106" i="13"/>
  <c r="V106" i="13"/>
  <c r="W106" i="13"/>
  <c r="A107" i="13"/>
  <c r="B107" i="13"/>
  <c r="G120" i="7" s="1"/>
  <c r="C107" i="13"/>
  <c r="D107" i="13"/>
  <c r="AI120" i="7" s="1"/>
  <c r="E107" i="13"/>
  <c r="F107" i="13"/>
  <c r="I107" i="13"/>
  <c r="J107" i="13"/>
  <c r="Q120" i="7" s="1"/>
  <c r="K107" i="13"/>
  <c r="AH120" i="7" s="1"/>
  <c r="L107" i="13"/>
  <c r="M107" i="13"/>
  <c r="AB120" i="7" s="1"/>
  <c r="N107" i="13"/>
  <c r="AC120" i="7" s="1"/>
  <c r="O107" i="13"/>
  <c r="AD120" i="7" s="1"/>
  <c r="P107" i="13"/>
  <c r="AE120" i="7" s="1"/>
  <c r="Q107" i="13"/>
  <c r="AS122" i="8" s="1"/>
  <c r="R107" i="13"/>
  <c r="S107" i="13"/>
  <c r="AV122" i="8" s="1"/>
  <c r="T107" i="13"/>
  <c r="AN120" i="7" s="1"/>
  <c r="U107" i="13"/>
  <c r="V107" i="13"/>
  <c r="W107" i="13"/>
  <c r="I120" i="7" s="1"/>
  <c r="A108" i="13"/>
  <c r="B108" i="13"/>
  <c r="G121" i="7" s="1"/>
  <c r="C108" i="13"/>
  <c r="D108" i="13"/>
  <c r="AI121" i="7" s="1"/>
  <c r="E108" i="13"/>
  <c r="F108" i="13"/>
  <c r="I108" i="13"/>
  <c r="J108" i="13"/>
  <c r="Q121" i="7" s="1"/>
  <c r="K108" i="13"/>
  <c r="AH121" i="7" s="1"/>
  <c r="L108" i="13"/>
  <c r="M108" i="13"/>
  <c r="AB121" i="7" s="1"/>
  <c r="N108" i="13"/>
  <c r="AC121" i="7" s="1"/>
  <c r="O108" i="13"/>
  <c r="AD121" i="7" s="1"/>
  <c r="P108" i="13"/>
  <c r="AE121" i="7" s="1"/>
  <c r="Q108" i="13"/>
  <c r="AS123" i="8" s="1"/>
  <c r="R108" i="13"/>
  <c r="S108" i="13"/>
  <c r="AV123" i="8" s="1"/>
  <c r="T108" i="13"/>
  <c r="AN121" i="7" s="1"/>
  <c r="U108" i="13"/>
  <c r="AO123" i="8" s="1"/>
  <c r="V108" i="13"/>
  <c r="W108" i="13"/>
  <c r="J121" i="7" s="1"/>
  <c r="A109" i="13"/>
  <c r="B109" i="13"/>
  <c r="G122" i="7" s="1"/>
  <c r="C109" i="13"/>
  <c r="D109" i="13"/>
  <c r="AI122" i="7" s="1"/>
  <c r="E109" i="13"/>
  <c r="F109" i="13"/>
  <c r="I109" i="13"/>
  <c r="J109" i="13"/>
  <c r="Q122" i="7" s="1"/>
  <c r="K109" i="13"/>
  <c r="AH122" i="7" s="1"/>
  <c r="L109" i="13"/>
  <c r="M109" i="13"/>
  <c r="AB122" i="7" s="1"/>
  <c r="N109" i="13"/>
  <c r="AC122" i="7" s="1"/>
  <c r="O109" i="13"/>
  <c r="AD122" i="7" s="1"/>
  <c r="P109" i="13"/>
  <c r="AE122" i="7" s="1"/>
  <c r="Q109" i="13"/>
  <c r="AS124" i="8" s="1"/>
  <c r="R109" i="13"/>
  <c r="S109" i="13"/>
  <c r="AV124" i="8" s="1"/>
  <c r="T109" i="13"/>
  <c r="AN122" i="7" s="1"/>
  <c r="U109" i="13"/>
  <c r="V109" i="13"/>
  <c r="W109" i="13"/>
  <c r="A110" i="13"/>
  <c r="B110" i="13"/>
  <c r="G123" i="7" s="1"/>
  <c r="C110" i="13"/>
  <c r="D110" i="13"/>
  <c r="AI123" i="7" s="1"/>
  <c r="E110" i="13"/>
  <c r="F110" i="13"/>
  <c r="I110" i="13"/>
  <c r="J110" i="13"/>
  <c r="Q123" i="7" s="1"/>
  <c r="K110" i="13"/>
  <c r="AH123" i="7" s="1"/>
  <c r="L110" i="13"/>
  <c r="M110" i="13"/>
  <c r="AB123" i="7" s="1"/>
  <c r="N110" i="13"/>
  <c r="AC123" i="7" s="1"/>
  <c r="O110" i="13"/>
  <c r="AD123" i="7" s="1"/>
  <c r="P110" i="13"/>
  <c r="AE123" i="7" s="1"/>
  <c r="Q110" i="13"/>
  <c r="AS125" i="8" s="1"/>
  <c r="R110" i="13"/>
  <c r="S110" i="13"/>
  <c r="AV125" i="8" s="1"/>
  <c r="T110" i="13"/>
  <c r="AN123" i="7" s="1"/>
  <c r="U110" i="13"/>
  <c r="V110" i="13"/>
  <c r="W110" i="13"/>
  <c r="L123" i="7" s="1"/>
  <c r="A111" i="13"/>
  <c r="B111" i="13"/>
  <c r="G124" i="7" s="1"/>
  <c r="C111" i="13"/>
  <c r="D111" i="13"/>
  <c r="AI124" i="7" s="1"/>
  <c r="E111" i="13"/>
  <c r="F111" i="13"/>
  <c r="I111" i="13"/>
  <c r="J111" i="13"/>
  <c r="Q124" i="7" s="1"/>
  <c r="K111" i="13"/>
  <c r="AH124" i="7" s="1"/>
  <c r="L111" i="13"/>
  <c r="M111" i="13"/>
  <c r="AB124" i="7" s="1"/>
  <c r="N111" i="13"/>
  <c r="AC124" i="7" s="1"/>
  <c r="O111" i="13"/>
  <c r="AD124" i="7" s="1"/>
  <c r="P111" i="13"/>
  <c r="AE124" i="7" s="1"/>
  <c r="Q111" i="13"/>
  <c r="AS126" i="8" s="1"/>
  <c r="R111" i="13"/>
  <c r="S111" i="13"/>
  <c r="AV126" i="8" s="1"/>
  <c r="T111" i="13"/>
  <c r="AN124" i="7" s="1"/>
  <c r="U111" i="13"/>
  <c r="AO126" i="8" s="1"/>
  <c r="V111" i="13"/>
  <c r="W111" i="13"/>
  <c r="A112" i="13"/>
  <c r="B112" i="13"/>
  <c r="G125" i="7" s="1"/>
  <c r="C112" i="13"/>
  <c r="D112" i="13"/>
  <c r="AI125" i="7" s="1"/>
  <c r="E112" i="13"/>
  <c r="F112" i="13"/>
  <c r="I112" i="13"/>
  <c r="J112" i="13"/>
  <c r="Q125" i="7" s="1"/>
  <c r="K112" i="13"/>
  <c r="AH125" i="7" s="1"/>
  <c r="L112" i="13"/>
  <c r="M112" i="13"/>
  <c r="AB125" i="7" s="1"/>
  <c r="N112" i="13"/>
  <c r="AC125" i="7" s="1"/>
  <c r="O112" i="13"/>
  <c r="AD125" i="7" s="1"/>
  <c r="P112" i="13"/>
  <c r="AE125" i="7" s="1"/>
  <c r="Q112" i="13"/>
  <c r="AS127" i="8" s="1"/>
  <c r="R112" i="13"/>
  <c r="S112" i="13"/>
  <c r="AV127" i="8" s="1"/>
  <c r="T112" i="13"/>
  <c r="AN125" i="7" s="1"/>
  <c r="U112" i="13"/>
  <c r="V112" i="13"/>
  <c r="W112" i="13"/>
  <c r="A113" i="13"/>
  <c r="B113" i="13"/>
  <c r="G126" i="7" s="1"/>
  <c r="C113" i="13"/>
  <c r="D113" i="13"/>
  <c r="AI126" i="7" s="1"/>
  <c r="E113" i="13"/>
  <c r="Y128" i="8" s="1"/>
  <c r="F113" i="13"/>
  <c r="I113" i="13"/>
  <c r="J113" i="13"/>
  <c r="Q126" i="7" s="1"/>
  <c r="K113" i="13"/>
  <c r="AH126" i="7" s="1"/>
  <c r="L113" i="13"/>
  <c r="M113" i="13"/>
  <c r="AB126" i="7" s="1"/>
  <c r="N113" i="13"/>
  <c r="AC126" i="7" s="1"/>
  <c r="O113" i="13"/>
  <c r="AD126" i="7" s="1"/>
  <c r="P113" i="13"/>
  <c r="AE126" i="7" s="1"/>
  <c r="Q113" i="13"/>
  <c r="AS128" i="8" s="1"/>
  <c r="R113" i="13"/>
  <c r="S113" i="13"/>
  <c r="AV128" i="8" s="1"/>
  <c r="T113" i="13"/>
  <c r="AN126" i="7" s="1"/>
  <c r="U113" i="13"/>
  <c r="V113" i="13"/>
  <c r="W113" i="13"/>
  <c r="A114" i="13"/>
  <c r="B114" i="13"/>
  <c r="G127" i="7" s="1"/>
  <c r="C114" i="13"/>
  <c r="D114" i="13"/>
  <c r="AI127" i="7" s="1"/>
  <c r="E114" i="13"/>
  <c r="F114" i="13"/>
  <c r="I114" i="13"/>
  <c r="J114" i="13"/>
  <c r="Q127" i="7" s="1"/>
  <c r="K114" i="13"/>
  <c r="AH127" i="7" s="1"/>
  <c r="L114" i="13"/>
  <c r="M114" i="13"/>
  <c r="AB127" i="7" s="1"/>
  <c r="N114" i="13"/>
  <c r="AC127" i="7" s="1"/>
  <c r="O114" i="13"/>
  <c r="AD127" i="7" s="1"/>
  <c r="P114" i="13"/>
  <c r="AE127" i="7" s="1"/>
  <c r="Q114" i="13"/>
  <c r="AS129" i="8" s="1"/>
  <c r="R114" i="13"/>
  <c r="S114" i="13"/>
  <c r="AV129" i="8" s="1"/>
  <c r="T114" i="13"/>
  <c r="AN127" i="7" s="1"/>
  <c r="U114" i="13"/>
  <c r="V114" i="13"/>
  <c r="W114" i="13"/>
  <c r="A115" i="13"/>
  <c r="B115" i="13"/>
  <c r="G128" i="7" s="1"/>
  <c r="C115" i="13"/>
  <c r="D115" i="13"/>
  <c r="AI128" i="7" s="1"/>
  <c r="E115" i="13"/>
  <c r="F115" i="13"/>
  <c r="I115" i="13"/>
  <c r="J115" i="13"/>
  <c r="Q128" i="7" s="1"/>
  <c r="K115" i="13"/>
  <c r="AH128" i="7" s="1"/>
  <c r="L115" i="13"/>
  <c r="M115" i="13"/>
  <c r="AB128" i="7" s="1"/>
  <c r="N115" i="13"/>
  <c r="AC128" i="7" s="1"/>
  <c r="O115" i="13"/>
  <c r="AD128" i="7" s="1"/>
  <c r="P115" i="13"/>
  <c r="AE128" i="7" s="1"/>
  <c r="Q115" i="13"/>
  <c r="AS130" i="8" s="1"/>
  <c r="R115" i="13"/>
  <c r="S115" i="13"/>
  <c r="AV130" i="8" s="1"/>
  <c r="T115" i="13"/>
  <c r="AN128" i="7" s="1"/>
  <c r="U115" i="13"/>
  <c r="V115" i="13"/>
  <c r="W115" i="13"/>
  <c r="I128" i="7" s="1"/>
  <c r="A116" i="13"/>
  <c r="B116" i="13"/>
  <c r="G129" i="7" s="1"/>
  <c r="C116" i="13"/>
  <c r="D116" i="13"/>
  <c r="AI129" i="7" s="1"/>
  <c r="E116" i="13"/>
  <c r="F116" i="13"/>
  <c r="I116" i="13"/>
  <c r="J116" i="13"/>
  <c r="Q129" i="7" s="1"/>
  <c r="K116" i="13"/>
  <c r="AH129" i="7" s="1"/>
  <c r="L116" i="13"/>
  <c r="M116" i="13"/>
  <c r="AB129" i="7" s="1"/>
  <c r="N116" i="13"/>
  <c r="AC129" i="7" s="1"/>
  <c r="O116" i="13"/>
  <c r="AD129" i="7" s="1"/>
  <c r="P116" i="13"/>
  <c r="AE129" i="7" s="1"/>
  <c r="Q116" i="13"/>
  <c r="AS131" i="8" s="1"/>
  <c r="R116" i="13"/>
  <c r="S116" i="13"/>
  <c r="AV131" i="8" s="1"/>
  <c r="T116" i="13"/>
  <c r="AN129" i="7" s="1"/>
  <c r="U116" i="13"/>
  <c r="V116" i="13"/>
  <c r="W116" i="13"/>
  <c r="A117" i="13"/>
  <c r="B117" i="13"/>
  <c r="G130" i="7" s="1"/>
  <c r="C117" i="13"/>
  <c r="D117" i="13"/>
  <c r="AI130" i="7" s="1"/>
  <c r="E117" i="13"/>
  <c r="F117" i="13"/>
  <c r="I117" i="13"/>
  <c r="J117" i="13"/>
  <c r="Q130" i="7" s="1"/>
  <c r="K117" i="13"/>
  <c r="AH130" i="7" s="1"/>
  <c r="L117" i="13"/>
  <c r="M117" i="13"/>
  <c r="AB130" i="7" s="1"/>
  <c r="N117" i="13"/>
  <c r="AC130" i="7" s="1"/>
  <c r="O117" i="13"/>
  <c r="AD130" i="7" s="1"/>
  <c r="P117" i="13"/>
  <c r="AE130" i="7" s="1"/>
  <c r="Q117" i="13"/>
  <c r="AS132" i="8" s="1"/>
  <c r="R117" i="13"/>
  <c r="S117" i="13"/>
  <c r="AV132" i="8" s="1"/>
  <c r="T117" i="13"/>
  <c r="AN130" i="7" s="1"/>
  <c r="U117" i="13"/>
  <c r="V117" i="13"/>
  <c r="W117" i="13"/>
  <c r="A118" i="13"/>
  <c r="B118" i="13"/>
  <c r="G131" i="7" s="1"/>
  <c r="C118" i="13"/>
  <c r="D118" i="13"/>
  <c r="AI131" i="7" s="1"/>
  <c r="E118" i="13"/>
  <c r="F118" i="13"/>
  <c r="I118" i="13"/>
  <c r="J118" i="13"/>
  <c r="Q131" i="7" s="1"/>
  <c r="K118" i="13"/>
  <c r="AH131" i="7" s="1"/>
  <c r="L118" i="13"/>
  <c r="M118" i="13"/>
  <c r="AB131" i="7" s="1"/>
  <c r="N118" i="13"/>
  <c r="AC131" i="7" s="1"/>
  <c r="O118" i="13"/>
  <c r="AD131" i="7" s="1"/>
  <c r="P118" i="13"/>
  <c r="AE131" i="7" s="1"/>
  <c r="Q118" i="13"/>
  <c r="AS133" i="8" s="1"/>
  <c r="R118" i="13"/>
  <c r="S118" i="13"/>
  <c r="AV133" i="8" s="1"/>
  <c r="T118" i="13"/>
  <c r="AN131" i="7" s="1"/>
  <c r="U118" i="13"/>
  <c r="V118" i="13"/>
  <c r="W118" i="13"/>
  <c r="A119" i="13"/>
  <c r="B119" i="13"/>
  <c r="G132" i="7" s="1"/>
  <c r="C119" i="13"/>
  <c r="D119" i="13"/>
  <c r="AI132" i="7" s="1"/>
  <c r="E119" i="13"/>
  <c r="F119" i="13"/>
  <c r="I119" i="13"/>
  <c r="J119" i="13"/>
  <c r="Q132" i="7" s="1"/>
  <c r="K119" i="13"/>
  <c r="AH132" i="7" s="1"/>
  <c r="L119" i="13"/>
  <c r="M119" i="13"/>
  <c r="AB132" i="7" s="1"/>
  <c r="N119" i="13"/>
  <c r="AC132" i="7" s="1"/>
  <c r="O119" i="13"/>
  <c r="AD132" i="7" s="1"/>
  <c r="P119" i="13"/>
  <c r="AE132" i="7" s="1"/>
  <c r="Q119" i="13"/>
  <c r="AS134" i="8" s="1"/>
  <c r="R119" i="13"/>
  <c r="S119" i="13"/>
  <c r="AV134" i="8" s="1"/>
  <c r="T119" i="13"/>
  <c r="AN132" i="7" s="1"/>
  <c r="U119" i="13"/>
  <c r="AO134" i="8" s="1"/>
  <c r="V119" i="13"/>
  <c r="W119" i="13"/>
  <c r="M132" i="7" s="1"/>
  <c r="A120" i="13"/>
  <c r="B120" i="13"/>
  <c r="G133" i="7" s="1"/>
  <c r="C120" i="13"/>
  <c r="D120" i="13"/>
  <c r="AI133" i="7" s="1"/>
  <c r="E120" i="13"/>
  <c r="F120" i="13"/>
  <c r="I120" i="13"/>
  <c r="J120" i="13"/>
  <c r="Q133" i="7" s="1"/>
  <c r="K120" i="13"/>
  <c r="AH133" i="7" s="1"/>
  <c r="L120" i="13"/>
  <c r="M120" i="13"/>
  <c r="AB133" i="7" s="1"/>
  <c r="N120" i="13"/>
  <c r="AC133" i="7" s="1"/>
  <c r="O120" i="13"/>
  <c r="AD133" i="7" s="1"/>
  <c r="P120" i="13"/>
  <c r="AE133" i="7" s="1"/>
  <c r="Q120" i="13"/>
  <c r="AS135" i="8" s="1"/>
  <c r="R120" i="13"/>
  <c r="S120" i="13"/>
  <c r="AV135" i="8" s="1"/>
  <c r="T120" i="13"/>
  <c r="AN133" i="7" s="1"/>
  <c r="U120" i="13"/>
  <c r="V120" i="13"/>
  <c r="W120" i="13"/>
  <c r="M133" i="7" s="1"/>
  <c r="A121" i="13"/>
  <c r="B121" i="13"/>
  <c r="G134" i="7" s="1"/>
  <c r="C121" i="13"/>
  <c r="D121" i="13"/>
  <c r="AI134" i="7" s="1"/>
  <c r="E121" i="13"/>
  <c r="F121" i="13"/>
  <c r="I121" i="13"/>
  <c r="J121" i="13"/>
  <c r="Q134" i="7" s="1"/>
  <c r="K121" i="13"/>
  <c r="AH134" i="7" s="1"/>
  <c r="L121" i="13"/>
  <c r="M121" i="13"/>
  <c r="AB134" i="7" s="1"/>
  <c r="N121" i="13"/>
  <c r="AC134" i="7" s="1"/>
  <c r="O121" i="13"/>
  <c r="AD134" i="7" s="1"/>
  <c r="P121" i="13"/>
  <c r="AE134" i="7" s="1"/>
  <c r="Q121" i="13"/>
  <c r="AS136" i="8" s="1"/>
  <c r="R121" i="13"/>
  <c r="S121" i="13"/>
  <c r="AV136" i="8" s="1"/>
  <c r="T121" i="13"/>
  <c r="AN134" i="7" s="1"/>
  <c r="U121" i="13"/>
  <c r="V121" i="13"/>
  <c r="W121" i="13"/>
  <c r="A122" i="13"/>
  <c r="B122" i="13"/>
  <c r="G135" i="7" s="1"/>
  <c r="C122" i="13"/>
  <c r="D122" i="13"/>
  <c r="AI135" i="7" s="1"/>
  <c r="E122" i="13"/>
  <c r="F122" i="13"/>
  <c r="I122" i="13"/>
  <c r="J122" i="13"/>
  <c r="Q135" i="7" s="1"/>
  <c r="K122" i="13"/>
  <c r="AH135" i="7" s="1"/>
  <c r="L122" i="13"/>
  <c r="M122" i="13"/>
  <c r="AB135" i="7" s="1"/>
  <c r="N122" i="13"/>
  <c r="AC135" i="7" s="1"/>
  <c r="O122" i="13"/>
  <c r="AD135" i="7" s="1"/>
  <c r="P122" i="13"/>
  <c r="AE135" i="7" s="1"/>
  <c r="Q122" i="13"/>
  <c r="AS137" i="8" s="1"/>
  <c r="R122" i="13"/>
  <c r="S122" i="13"/>
  <c r="AV137" i="8" s="1"/>
  <c r="T122" i="13"/>
  <c r="AN135" i="7" s="1"/>
  <c r="U122" i="13"/>
  <c r="V122" i="13"/>
  <c r="W122" i="13"/>
  <c r="I135" i="7" s="1"/>
  <c r="A123" i="13"/>
  <c r="B123" i="13"/>
  <c r="G136" i="7" s="1"/>
  <c r="C123" i="13"/>
  <c r="D123" i="13"/>
  <c r="AI136" i="7" s="1"/>
  <c r="E123" i="13"/>
  <c r="F123" i="13"/>
  <c r="I123" i="13"/>
  <c r="J123" i="13"/>
  <c r="Q136" i="7" s="1"/>
  <c r="K123" i="13"/>
  <c r="AH136" i="7" s="1"/>
  <c r="L123" i="13"/>
  <c r="M123" i="13"/>
  <c r="AB136" i="7" s="1"/>
  <c r="N123" i="13"/>
  <c r="AC136" i="7" s="1"/>
  <c r="O123" i="13"/>
  <c r="AD136" i="7" s="1"/>
  <c r="P123" i="13"/>
  <c r="AE136" i="7" s="1"/>
  <c r="Q123" i="13"/>
  <c r="AS138" i="8" s="1"/>
  <c r="R123" i="13"/>
  <c r="S123" i="13"/>
  <c r="AV138" i="8" s="1"/>
  <c r="T123" i="13"/>
  <c r="AN136" i="7" s="1"/>
  <c r="U123" i="13"/>
  <c r="AO138" i="8" s="1"/>
  <c r="V123" i="13"/>
  <c r="W123" i="13"/>
  <c r="A124" i="13"/>
  <c r="B124" i="13"/>
  <c r="G137" i="7" s="1"/>
  <c r="C124" i="13"/>
  <c r="D124" i="13"/>
  <c r="AI137" i="7" s="1"/>
  <c r="E124" i="13"/>
  <c r="F124" i="13"/>
  <c r="I124" i="13"/>
  <c r="J124" i="13"/>
  <c r="Q137" i="7" s="1"/>
  <c r="K124" i="13"/>
  <c r="AH137" i="7" s="1"/>
  <c r="L124" i="13"/>
  <c r="M124" i="13"/>
  <c r="AB137" i="7" s="1"/>
  <c r="N124" i="13"/>
  <c r="AC137" i="7" s="1"/>
  <c r="O124" i="13"/>
  <c r="AD137" i="7" s="1"/>
  <c r="P124" i="13"/>
  <c r="AE137" i="7" s="1"/>
  <c r="Q124" i="13"/>
  <c r="AS139" i="8" s="1"/>
  <c r="R124" i="13"/>
  <c r="S124" i="13"/>
  <c r="AV139" i="8" s="1"/>
  <c r="T124" i="13"/>
  <c r="AN137" i="7" s="1"/>
  <c r="U124" i="13"/>
  <c r="AO139" i="8" s="1"/>
  <c r="V124" i="13"/>
  <c r="W124" i="13"/>
  <c r="A125" i="13"/>
  <c r="B125" i="13"/>
  <c r="G138" i="7" s="1"/>
  <c r="C125" i="13"/>
  <c r="D125" i="13"/>
  <c r="AI138" i="7" s="1"/>
  <c r="E125" i="13"/>
  <c r="F125" i="13"/>
  <c r="I125" i="13"/>
  <c r="J125" i="13"/>
  <c r="Q138" i="7" s="1"/>
  <c r="K125" i="13"/>
  <c r="AH138" i="7" s="1"/>
  <c r="L125" i="13"/>
  <c r="M125" i="13"/>
  <c r="AB138" i="7" s="1"/>
  <c r="N125" i="13"/>
  <c r="AC138" i="7" s="1"/>
  <c r="O125" i="13"/>
  <c r="AD138" i="7" s="1"/>
  <c r="P125" i="13"/>
  <c r="AE138" i="7" s="1"/>
  <c r="Q125" i="13"/>
  <c r="AS140" i="8" s="1"/>
  <c r="R125" i="13"/>
  <c r="S125" i="13"/>
  <c r="AV140" i="8" s="1"/>
  <c r="T125" i="13"/>
  <c r="AN138" i="7" s="1"/>
  <c r="U125" i="13"/>
  <c r="AO140" i="8" s="1"/>
  <c r="V125" i="13"/>
  <c r="W125" i="13"/>
  <c r="A126" i="13"/>
  <c r="B126" i="13"/>
  <c r="G139" i="7" s="1"/>
  <c r="C126" i="13"/>
  <c r="D126" i="13"/>
  <c r="AI139" i="7" s="1"/>
  <c r="E126" i="13"/>
  <c r="F126" i="13"/>
  <c r="I126" i="13"/>
  <c r="J126" i="13"/>
  <c r="Q139" i="7" s="1"/>
  <c r="K126" i="13"/>
  <c r="AH139" i="7" s="1"/>
  <c r="L126" i="13"/>
  <c r="M126" i="13"/>
  <c r="AB139" i="7" s="1"/>
  <c r="N126" i="13"/>
  <c r="AC139" i="7" s="1"/>
  <c r="O126" i="13"/>
  <c r="AD139" i="7" s="1"/>
  <c r="P126" i="13"/>
  <c r="AE139" i="7" s="1"/>
  <c r="Q126" i="13"/>
  <c r="AS141" i="8" s="1"/>
  <c r="R126" i="13"/>
  <c r="S126" i="13"/>
  <c r="AV141" i="8" s="1"/>
  <c r="T126" i="13"/>
  <c r="AN139" i="7" s="1"/>
  <c r="U126" i="13"/>
  <c r="AO141" i="8" s="1"/>
  <c r="V126" i="13"/>
  <c r="W126" i="13"/>
  <c r="A127" i="13"/>
  <c r="B127" i="13"/>
  <c r="G140" i="7" s="1"/>
  <c r="C127" i="13"/>
  <c r="D127" i="13"/>
  <c r="AI140" i="7" s="1"/>
  <c r="E127" i="13"/>
  <c r="F127" i="13"/>
  <c r="I127" i="13"/>
  <c r="J127" i="13"/>
  <c r="Q140" i="7" s="1"/>
  <c r="K127" i="13"/>
  <c r="AH140" i="7" s="1"/>
  <c r="L127" i="13"/>
  <c r="M127" i="13"/>
  <c r="AB140" i="7" s="1"/>
  <c r="N127" i="13"/>
  <c r="AC140" i="7" s="1"/>
  <c r="O127" i="13"/>
  <c r="AD140" i="7" s="1"/>
  <c r="P127" i="13"/>
  <c r="AE140" i="7" s="1"/>
  <c r="Q127" i="13"/>
  <c r="AS142" i="8" s="1"/>
  <c r="R127" i="13"/>
  <c r="S127" i="13"/>
  <c r="AV142" i="8" s="1"/>
  <c r="T127" i="13"/>
  <c r="AN140" i="7" s="1"/>
  <c r="U127" i="13"/>
  <c r="AO142" i="8" s="1"/>
  <c r="V127" i="13"/>
  <c r="W127" i="13"/>
  <c r="L140" i="7" s="1"/>
  <c r="A128" i="13"/>
  <c r="B128" i="13"/>
  <c r="G141" i="7" s="1"/>
  <c r="C128" i="13"/>
  <c r="D128" i="13"/>
  <c r="AI141" i="7" s="1"/>
  <c r="E128" i="13"/>
  <c r="F128" i="13"/>
  <c r="I128" i="13"/>
  <c r="J128" i="13"/>
  <c r="Q141" i="7" s="1"/>
  <c r="K128" i="13"/>
  <c r="AH141" i="7" s="1"/>
  <c r="L128" i="13"/>
  <c r="M128" i="13"/>
  <c r="AB141" i="7" s="1"/>
  <c r="N128" i="13"/>
  <c r="AC141" i="7" s="1"/>
  <c r="O128" i="13"/>
  <c r="AD141" i="7" s="1"/>
  <c r="P128" i="13"/>
  <c r="AE141" i="7" s="1"/>
  <c r="Q128" i="13"/>
  <c r="AS143" i="8" s="1"/>
  <c r="R128" i="13"/>
  <c r="S128" i="13"/>
  <c r="AV143" i="8" s="1"/>
  <c r="T128" i="13"/>
  <c r="AN141" i="7" s="1"/>
  <c r="U128" i="13"/>
  <c r="AO143" i="8" s="1"/>
  <c r="V128" i="13"/>
  <c r="W128" i="13"/>
  <c r="A129" i="13"/>
  <c r="B129" i="13"/>
  <c r="G142" i="7" s="1"/>
  <c r="C129" i="13"/>
  <c r="D129" i="13"/>
  <c r="AI142" i="7" s="1"/>
  <c r="E129" i="13"/>
  <c r="F129" i="13"/>
  <c r="AF144" i="8"/>
  <c r="I129" i="13"/>
  <c r="J129" i="13"/>
  <c r="Q142" i="7" s="1"/>
  <c r="K129" i="13"/>
  <c r="AH142" i="7" s="1"/>
  <c r="L129" i="13"/>
  <c r="M129" i="13"/>
  <c r="AB142" i="7" s="1"/>
  <c r="N129" i="13"/>
  <c r="AC142" i="7" s="1"/>
  <c r="O129" i="13"/>
  <c r="AD142" i="7" s="1"/>
  <c r="P129" i="13"/>
  <c r="AE142" i="7" s="1"/>
  <c r="Q129" i="13"/>
  <c r="AS144" i="8" s="1"/>
  <c r="R129" i="13"/>
  <c r="S129" i="13"/>
  <c r="AV144" i="8" s="1"/>
  <c r="T129" i="13"/>
  <c r="AN142" i="7" s="1"/>
  <c r="U129" i="13"/>
  <c r="AO144" i="8" s="1"/>
  <c r="V129" i="13"/>
  <c r="W129" i="13"/>
  <c r="A251" i="13"/>
  <c r="B251" i="13"/>
  <c r="C251" i="13"/>
  <c r="D251" i="13"/>
  <c r="E251" i="13"/>
  <c r="F251" i="13"/>
  <c r="G251" i="13"/>
  <c r="H251" i="13"/>
  <c r="I251" i="13"/>
  <c r="J251" i="13"/>
  <c r="K251" i="13"/>
  <c r="L251" i="13"/>
  <c r="M251" i="13"/>
  <c r="N251" i="13"/>
  <c r="O251" i="13"/>
  <c r="P251" i="13"/>
  <c r="Q251" i="13"/>
  <c r="R251" i="13"/>
  <c r="S251" i="13"/>
  <c r="T251" i="13"/>
  <c r="U251" i="13"/>
  <c r="V251" i="13"/>
  <c r="W251" i="13"/>
  <c r="A252" i="13"/>
  <c r="B252" i="13"/>
  <c r="C252" i="13"/>
  <c r="D252" i="13"/>
  <c r="E252" i="13"/>
  <c r="F252" i="13"/>
  <c r="G252" i="13"/>
  <c r="H252" i="13"/>
  <c r="I252" i="13"/>
  <c r="J252" i="13"/>
  <c r="K252" i="13"/>
  <c r="L252" i="13"/>
  <c r="M252" i="13"/>
  <c r="N252" i="13"/>
  <c r="O252" i="13"/>
  <c r="P252" i="13"/>
  <c r="Q252" i="13"/>
  <c r="R252" i="13"/>
  <c r="S252" i="13"/>
  <c r="T252" i="13"/>
  <c r="U252" i="13"/>
  <c r="V252" i="13"/>
  <c r="W252" i="13"/>
  <c r="A253" i="13"/>
  <c r="B253" i="13"/>
  <c r="C253" i="13"/>
  <c r="D253" i="13"/>
  <c r="E253" i="13"/>
  <c r="F253" i="13"/>
  <c r="G253" i="13"/>
  <c r="H253" i="13"/>
  <c r="I253" i="13"/>
  <c r="J253" i="13"/>
  <c r="K253" i="13"/>
  <c r="L253" i="13"/>
  <c r="M253" i="13"/>
  <c r="N253" i="13"/>
  <c r="O253" i="13"/>
  <c r="P253" i="13"/>
  <c r="Q253" i="13"/>
  <c r="R253" i="13"/>
  <c r="S253" i="13"/>
  <c r="T253" i="13"/>
  <c r="U253" i="13"/>
  <c r="V253" i="13"/>
  <c r="W253" i="13"/>
  <c r="A254" i="13"/>
  <c r="B254" i="13"/>
  <c r="C254" i="13"/>
  <c r="D254" i="13"/>
  <c r="E254" i="13"/>
  <c r="F254" i="13"/>
  <c r="G254" i="13"/>
  <c r="H254" i="13"/>
  <c r="I254" i="13"/>
  <c r="J254" i="13"/>
  <c r="K254" i="13"/>
  <c r="L254" i="13"/>
  <c r="M254" i="13"/>
  <c r="N254" i="13"/>
  <c r="O254" i="13"/>
  <c r="P254" i="13"/>
  <c r="Q254" i="13"/>
  <c r="R254" i="13"/>
  <c r="S254" i="13"/>
  <c r="T254" i="13"/>
  <c r="U254" i="13"/>
  <c r="V254" i="13"/>
  <c r="W254" i="13"/>
  <c r="A255" i="13"/>
  <c r="B255" i="13"/>
  <c r="C255" i="13"/>
  <c r="D255" i="13"/>
  <c r="E255" i="13"/>
  <c r="F255" i="13"/>
  <c r="G255" i="13"/>
  <c r="H255" i="13"/>
  <c r="I255" i="13"/>
  <c r="J255" i="13"/>
  <c r="K255" i="13"/>
  <c r="L255" i="13"/>
  <c r="M255" i="13"/>
  <c r="N255" i="13"/>
  <c r="O255" i="13"/>
  <c r="P255" i="13"/>
  <c r="Q255" i="13"/>
  <c r="R255" i="13"/>
  <c r="S255" i="13"/>
  <c r="T255" i="13"/>
  <c r="U255" i="13"/>
  <c r="V255" i="13"/>
  <c r="W255" i="13"/>
  <c r="A256" i="13"/>
  <c r="B256" i="13"/>
  <c r="C256" i="13"/>
  <c r="D256" i="13"/>
  <c r="E256" i="13"/>
  <c r="F256" i="13"/>
  <c r="G256" i="13"/>
  <c r="H256" i="13"/>
  <c r="I256" i="13"/>
  <c r="J256" i="13"/>
  <c r="K256" i="13"/>
  <c r="L256" i="13"/>
  <c r="M256" i="13"/>
  <c r="N256" i="13"/>
  <c r="O256" i="13"/>
  <c r="P256" i="13"/>
  <c r="Q256" i="13"/>
  <c r="R256" i="13"/>
  <c r="S256" i="13"/>
  <c r="T256" i="13"/>
  <c r="U256" i="13"/>
  <c r="V256" i="13"/>
  <c r="W256" i="13"/>
  <c r="A257" i="13"/>
  <c r="B257" i="13"/>
  <c r="C257" i="13"/>
  <c r="D257" i="13"/>
  <c r="E257" i="13"/>
  <c r="F257" i="13"/>
  <c r="G257" i="13"/>
  <c r="H257" i="13"/>
  <c r="I257" i="13"/>
  <c r="J257" i="13"/>
  <c r="K257" i="13"/>
  <c r="L257" i="13"/>
  <c r="M257" i="13"/>
  <c r="N257" i="13"/>
  <c r="O257" i="13"/>
  <c r="P257" i="13"/>
  <c r="Q257" i="13"/>
  <c r="R257" i="13"/>
  <c r="S257" i="13"/>
  <c r="T257" i="13"/>
  <c r="U257" i="13"/>
  <c r="V257" i="13"/>
  <c r="W257" i="13"/>
  <c r="A258" i="13"/>
  <c r="B258" i="13"/>
  <c r="C258" i="13"/>
  <c r="D258" i="13"/>
  <c r="E258" i="13"/>
  <c r="F258" i="13"/>
  <c r="G258" i="13"/>
  <c r="H258" i="13"/>
  <c r="I258" i="13"/>
  <c r="J258" i="13"/>
  <c r="K258" i="13"/>
  <c r="L258" i="13"/>
  <c r="M258" i="13"/>
  <c r="N258" i="13"/>
  <c r="O258" i="13"/>
  <c r="P258" i="13"/>
  <c r="Q258" i="13"/>
  <c r="R258" i="13"/>
  <c r="S258" i="13"/>
  <c r="T258" i="13"/>
  <c r="U258" i="13"/>
  <c r="V258" i="13"/>
  <c r="W258" i="13"/>
  <c r="A259" i="13"/>
  <c r="B259" i="13"/>
  <c r="C259" i="13"/>
  <c r="D259" i="13"/>
  <c r="E259" i="13"/>
  <c r="F259" i="13"/>
  <c r="G259" i="13"/>
  <c r="H259" i="13"/>
  <c r="I259" i="13"/>
  <c r="J259" i="13"/>
  <c r="K259" i="13"/>
  <c r="L259" i="13"/>
  <c r="M259" i="13"/>
  <c r="N259" i="13"/>
  <c r="O259" i="13"/>
  <c r="P259" i="13"/>
  <c r="Q259" i="13"/>
  <c r="R259" i="13"/>
  <c r="S259" i="13"/>
  <c r="T259" i="13"/>
  <c r="U259" i="13"/>
  <c r="V259" i="13"/>
  <c r="W259" i="13"/>
  <c r="A260" i="13"/>
  <c r="B260" i="13"/>
  <c r="C260" i="13"/>
  <c r="D260" i="13"/>
  <c r="E260" i="13"/>
  <c r="F260" i="13"/>
  <c r="G260" i="13"/>
  <c r="H260" i="13"/>
  <c r="I260" i="13"/>
  <c r="J260" i="13"/>
  <c r="K260" i="13"/>
  <c r="L260" i="13"/>
  <c r="M260" i="13"/>
  <c r="N260" i="13"/>
  <c r="O260" i="13"/>
  <c r="P260" i="13"/>
  <c r="Q260" i="13"/>
  <c r="R260" i="13"/>
  <c r="S260" i="13"/>
  <c r="T260" i="13"/>
  <c r="U260" i="13"/>
  <c r="V260" i="13"/>
  <c r="W260" i="13"/>
  <c r="A261" i="13"/>
  <c r="B261" i="13"/>
  <c r="C261" i="13"/>
  <c r="D261" i="13"/>
  <c r="E261" i="13"/>
  <c r="F261" i="13"/>
  <c r="G261" i="13"/>
  <c r="H261" i="13"/>
  <c r="I261" i="13"/>
  <c r="J261" i="13"/>
  <c r="K261" i="13"/>
  <c r="L261" i="13"/>
  <c r="M261" i="13"/>
  <c r="N261" i="13"/>
  <c r="O261" i="13"/>
  <c r="P261" i="13"/>
  <c r="Q261" i="13"/>
  <c r="R261" i="13"/>
  <c r="S261" i="13"/>
  <c r="T261" i="13"/>
  <c r="U261" i="13"/>
  <c r="V261" i="13"/>
  <c r="W261" i="13"/>
  <c r="A262" i="13"/>
  <c r="B262" i="13"/>
  <c r="C262" i="13"/>
  <c r="D262" i="13"/>
  <c r="E262" i="13"/>
  <c r="F262" i="13"/>
  <c r="G262" i="13"/>
  <c r="H262" i="13"/>
  <c r="I262" i="13"/>
  <c r="J262" i="13"/>
  <c r="K262" i="13"/>
  <c r="L262" i="13"/>
  <c r="M262" i="13"/>
  <c r="N262" i="13"/>
  <c r="O262" i="13"/>
  <c r="P262" i="13"/>
  <c r="Q262" i="13"/>
  <c r="R262" i="13"/>
  <c r="S262" i="13"/>
  <c r="T262" i="13"/>
  <c r="U262" i="13"/>
  <c r="V262" i="13"/>
  <c r="W262" i="13"/>
  <c r="A263" i="13"/>
  <c r="B263" i="13"/>
  <c r="C263" i="13"/>
  <c r="D263" i="13"/>
  <c r="E263" i="13"/>
  <c r="F263" i="13"/>
  <c r="G263" i="13"/>
  <c r="H263" i="13"/>
  <c r="I263" i="13"/>
  <c r="J263" i="13"/>
  <c r="K263" i="13"/>
  <c r="L263" i="13"/>
  <c r="M263" i="13"/>
  <c r="N263" i="13"/>
  <c r="O263" i="13"/>
  <c r="P263" i="13"/>
  <c r="Q263" i="13"/>
  <c r="R263" i="13"/>
  <c r="S263" i="13"/>
  <c r="T263" i="13"/>
  <c r="U263" i="13"/>
  <c r="V263" i="13"/>
  <c r="W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A265" i="13"/>
  <c r="B265" i="13"/>
  <c r="C265" i="13"/>
  <c r="D265" i="13"/>
  <c r="E265" i="13"/>
  <c r="F265" i="13"/>
  <c r="G265" i="13"/>
  <c r="H265" i="13"/>
  <c r="I265" i="13"/>
  <c r="J265" i="13"/>
  <c r="K265" i="13"/>
  <c r="L265" i="13"/>
  <c r="M265" i="13"/>
  <c r="N265" i="13"/>
  <c r="O265" i="13"/>
  <c r="P265" i="13"/>
  <c r="Q265" i="13"/>
  <c r="R265" i="13"/>
  <c r="S265" i="13"/>
  <c r="T265" i="13"/>
  <c r="U265" i="13"/>
  <c r="V265" i="13"/>
  <c r="W265" i="13"/>
  <c r="A266" i="13"/>
  <c r="B266" i="13"/>
  <c r="C266" i="13"/>
  <c r="D266" i="13"/>
  <c r="E266" i="13"/>
  <c r="F266" i="13"/>
  <c r="G266" i="13"/>
  <c r="H266" i="13"/>
  <c r="I266" i="13"/>
  <c r="J266" i="13"/>
  <c r="K266" i="13"/>
  <c r="L266" i="13"/>
  <c r="M266" i="13"/>
  <c r="N266" i="13"/>
  <c r="O266" i="13"/>
  <c r="P266" i="13"/>
  <c r="Q266" i="13"/>
  <c r="R266" i="13"/>
  <c r="S266" i="13"/>
  <c r="T266" i="13"/>
  <c r="U266" i="13"/>
  <c r="V266" i="13"/>
  <c r="W266" i="13"/>
  <c r="A267" i="13"/>
  <c r="B267" i="13"/>
  <c r="C267" i="13"/>
  <c r="D267" i="13"/>
  <c r="E267" i="13"/>
  <c r="F267" i="13"/>
  <c r="G267" i="13"/>
  <c r="H267" i="13"/>
  <c r="I267" i="13"/>
  <c r="J267" i="13"/>
  <c r="K267" i="13"/>
  <c r="L267" i="13"/>
  <c r="M267" i="13"/>
  <c r="N267" i="13"/>
  <c r="O267" i="13"/>
  <c r="P267" i="13"/>
  <c r="Q267" i="13"/>
  <c r="R267" i="13"/>
  <c r="S267" i="13"/>
  <c r="T267" i="13"/>
  <c r="U267" i="13"/>
  <c r="V267" i="13"/>
  <c r="W267" i="13"/>
  <c r="A268" i="13"/>
  <c r="B268" i="13"/>
  <c r="C268" i="13"/>
  <c r="D268" i="13"/>
  <c r="E268" i="13"/>
  <c r="F268" i="13"/>
  <c r="G268" i="13"/>
  <c r="H268" i="13"/>
  <c r="I268" i="13"/>
  <c r="J268" i="13"/>
  <c r="K268" i="13"/>
  <c r="L268" i="13"/>
  <c r="M268" i="13"/>
  <c r="N268" i="13"/>
  <c r="O268" i="13"/>
  <c r="P268" i="13"/>
  <c r="Q268" i="13"/>
  <c r="R268" i="13"/>
  <c r="S268" i="13"/>
  <c r="T268" i="13"/>
  <c r="U268" i="13"/>
  <c r="V268" i="13"/>
  <c r="W268" i="13"/>
  <c r="A269" i="13"/>
  <c r="B269" i="13"/>
  <c r="C269" i="13"/>
  <c r="D269" i="13"/>
  <c r="E269" i="13"/>
  <c r="F269" i="13"/>
  <c r="G269" i="13"/>
  <c r="H269" i="13"/>
  <c r="I269" i="13"/>
  <c r="J269" i="13"/>
  <c r="K269" i="13"/>
  <c r="L269" i="13"/>
  <c r="M269" i="13"/>
  <c r="N269" i="13"/>
  <c r="O269" i="13"/>
  <c r="P269" i="13"/>
  <c r="Q269" i="13"/>
  <c r="R269" i="13"/>
  <c r="S269" i="13"/>
  <c r="T269" i="13"/>
  <c r="U269" i="13"/>
  <c r="V269" i="13"/>
  <c r="W269" i="13"/>
  <c r="A270" i="13"/>
  <c r="B270" i="13"/>
  <c r="C270" i="13"/>
  <c r="D270" i="13"/>
  <c r="E270" i="13"/>
  <c r="F270" i="13"/>
  <c r="G270" i="13"/>
  <c r="H270" i="13"/>
  <c r="I270" i="13"/>
  <c r="J270" i="13"/>
  <c r="K270" i="13"/>
  <c r="L270" i="13"/>
  <c r="M270" i="13"/>
  <c r="N270" i="13"/>
  <c r="O270" i="13"/>
  <c r="P270" i="13"/>
  <c r="Q270" i="13"/>
  <c r="R270" i="13"/>
  <c r="S270" i="13"/>
  <c r="T270" i="13"/>
  <c r="U270" i="13"/>
  <c r="V270" i="13"/>
  <c r="W270" i="13"/>
  <c r="A271" i="13"/>
  <c r="B271" i="13"/>
  <c r="C271" i="13"/>
  <c r="D271" i="13"/>
  <c r="E271" i="13"/>
  <c r="F271" i="13"/>
  <c r="G271" i="13"/>
  <c r="H271" i="13"/>
  <c r="I271" i="13"/>
  <c r="J271" i="13"/>
  <c r="K271" i="13"/>
  <c r="L271" i="13"/>
  <c r="M271" i="13"/>
  <c r="N271" i="13"/>
  <c r="O271" i="13"/>
  <c r="P271" i="13"/>
  <c r="Q271" i="13"/>
  <c r="R271" i="13"/>
  <c r="S271" i="13"/>
  <c r="T271" i="13"/>
  <c r="U271" i="13"/>
  <c r="V271" i="13"/>
  <c r="W271" i="13"/>
  <c r="A272" i="13"/>
  <c r="B272" i="13"/>
  <c r="C272" i="13"/>
  <c r="D272" i="13"/>
  <c r="E272" i="13"/>
  <c r="F272" i="13"/>
  <c r="G272" i="13"/>
  <c r="H272" i="13"/>
  <c r="I272" i="13"/>
  <c r="J272" i="13"/>
  <c r="K272" i="13"/>
  <c r="L272" i="13"/>
  <c r="M272" i="13"/>
  <c r="N272" i="13"/>
  <c r="O272" i="13"/>
  <c r="P272" i="13"/>
  <c r="Q272" i="13"/>
  <c r="R272" i="13"/>
  <c r="S272" i="13"/>
  <c r="T272" i="13"/>
  <c r="U272" i="13"/>
  <c r="V272" i="13"/>
  <c r="W272" i="13"/>
  <c r="A273" i="13"/>
  <c r="B273" i="13"/>
  <c r="C273" i="13"/>
  <c r="D273" i="13"/>
  <c r="E273" i="13"/>
  <c r="F273" i="13"/>
  <c r="G273" i="13"/>
  <c r="H273" i="13"/>
  <c r="I273" i="13"/>
  <c r="J273" i="13"/>
  <c r="K273" i="13"/>
  <c r="L273" i="13"/>
  <c r="M273" i="13"/>
  <c r="N273" i="13"/>
  <c r="O273" i="13"/>
  <c r="P273" i="13"/>
  <c r="Q273" i="13"/>
  <c r="R273" i="13"/>
  <c r="S273" i="13"/>
  <c r="T273" i="13"/>
  <c r="U273" i="13"/>
  <c r="V273" i="13"/>
  <c r="W273" i="13"/>
  <c r="A274" i="13"/>
  <c r="B274" i="13"/>
  <c r="C274" i="13"/>
  <c r="D274" i="13"/>
  <c r="E274" i="13"/>
  <c r="F274" i="13"/>
  <c r="G274" i="13"/>
  <c r="H274" i="13"/>
  <c r="I274" i="13"/>
  <c r="J274" i="13"/>
  <c r="K274" i="13"/>
  <c r="L274" i="13"/>
  <c r="M274" i="13"/>
  <c r="N274" i="13"/>
  <c r="O274" i="13"/>
  <c r="P274" i="13"/>
  <c r="Q274" i="13"/>
  <c r="R274" i="13"/>
  <c r="S274" i="13"/>
  <c r="T274" i="13"/>
  <c r="U274" i="13"/>
  <c r="V274" i="13"/>
  <c r="W274" i="13"/>
  <c r="A275" i="13"/>
  <c r="B275" i="13"/>
  <c r="C275" i="13"/>
  <c r="D275" i="13"/>
  <c r="E275" i="13"/>
  <c r="F275" i="13"/>
  <c r="G275" i="13"/>
  <c r="H275" i="13"/>
  <c r="I275" i="13"/>
  <c r="J275" i="13"/>
  <c r="K275" i="13"/>
  <c r="L275" i="13"/>
  <c r="M275" i="13"/>
  <c r="N275" i="13"/>
  <c r="O275" i="13"/>
  <c r="P275" i="13"/>
  <c r="Q275" i="13"/>
  <c r="R275" i="13"/>
  <c r="S275" i="13"/>
  <c r="T275" i="13"/>
  <c r="U275" i="13"/>
  <c r="V275" i="13"/>
  <c r="W275" i="13"/>
  <c r="A276" i="13"/>
  <c r="B276" i="13"/>
  <c r="C276" i="13"/>
  <c r="D276" i="13"/>
  <c r="E276" i="13"/>
  <c r="F276" i="13"/>
  <c r="G276" i="13"/>
  <c r="H276" i="13"/>
  <c r="I276" i="13"/>
  <c r="J276" i="13"/>
  <c r="K276" i="13"/>
  <c r="L276" i="13"/>
  <c r="M276" i="13"/>
  <c r="N276" i="13"/>
  <c r="O276" i="13"/>
  <c r="P276" i="13"/>
  <c r="Q276" i="13"/>
  <c r="R276" i="13"/>
  <c r="S276" i="13"/>
  <c r="T276" i="13"/>
  <c r="U276" i="13"/>
  <c r="V276" i="13"/>
  <c r="W276" i="13"/>
  <c r="A277" i="13"/>
  <c r="B277" i="13"/>
  <c r="C277" i="13"/>
  <c r="D277" i="13"/>
  <c r="E277" i="13"/>
  <c r="F277" i="13"/>
  <c r="G277" i="13"/>
  <c r="H277" i="13"/>
  <c r="I277" i="13"/>
  <c r="J277" i="13"/>
  <c r="K277" i="13"/>
  <c r="L277" i="13"/>
  <c r="M277" i="13"/>
  <c r="N277" i="13"/>
  <c r="O277" i="13"/>
  <c r="P277" i="13"/>
  <c r="Q277" i="13"/>
  <c r="R277" i="13"/>
  <c r="S277" i="13"/>
  <c r="T277" i="13"/>
  <c r="U277" i="13"/>
  <c r="V277" i="13"/>
  <c r="W277" i="13"/>
  <c r="A278" i="13"/>
  <c r="B278" i="13"/>
  <c r="C278" i="13"/>
  <c r="D278" i="13"/>
  <c r="E278" i="13"/>
  <c r="F278" i="13"/>
  <c r="G278" i="13"/>
  <c r="H278" i="13"/>
  <c r="I278" i="13"/>
  <c r="J278" i="13"/>
  <c r="K278" i="13"/>
  <c r="L278" i="13"/>
  <c r="M278" i="13"/>
  <c r="N278" i="13"/>
  <c r="O278" i="13"/>
  <c r="P278" i="13"/>
  <c r="Q278" i="13"/>
  <c r="R278" i="13"/>
  <c r="S278" i="13"/>
  <c r="T278" i="13"/>
  <c r="U278" i="13"/>
  <c r="V278" i="13"/>
  <c r="W278" i="13"/>
  <c r="B105" i="13"/>
  <c r="G118" i="7" s="1"/>
  <c r="C105" i="13"/>
  <c r="D105" i="13"/>
  <c r="AI118" i="7" s="1"/>
  <c r="E105" i="13"/>
  <c r="Y120" i="8" s="1"/>
  <c r="F105" i="13"/>
  <c r="I105" i="13"/>
  <c r="J105" i="13"/>
  <c r="Q118" i="7" s="1"/>
  <c r="K105" i="13"/>
  <c r="AH118" i="7" s="1"/>
  <c r="L105" i="13"/>
  <c r="M105" i="13"/>
  <c r="AB118" i="7" s="1"/>
  <c r="N105" i="13"/>
  <c r="AC118" i="7" s="1"/>
  <c r="O105" i="13"/>
  <c r="AD118" i="7" s="1"/>
  <c r="P105" i="13"/>
  <c r="AE118" i="7" s="1"/>
  <c r="Q105" i="13"/>
  <c r="AS120" i="8" s="1"/>
  <c r="R105" i="13"/>
  <c r="S105" i="13"/>
  <c r="AV120" i="8" s="1"/>
  <c r="T105" i="13"/>
  <c r="AN118" i="7" s="1"/>
  <c r="U105" i="13"/>
  <c r="V105" i="13"/>
  <c r="W105" i="13"/>
  <c r="A105" i="13"/>
  <c r="A76" i="13"/>
  <c r="B76" i="13"/>
  <c r="G89" i="7" s="1"/>
  <c r="C76" i="13"/>
  <c r="D76" i="13"/>
  <c r="AI89" i="7" s="1"/>
  <c r="E76" i="13"/>
  <c r="F76" i="13"/>
  <c r="I76" i="13"/>
  <c r="J76" i="13"/>
  <c r="Q89" i="7" s="1"/>
  <c r="K76" i="13"/>
  <c r="AH89" i="7" s="1"/>
  <c r="L76" i="13"/>
  <c r="M76" i="13"/>
  <c r="AB89" i="7" s="1"/>
  <c r="N76" i="13"/>
  <c r="AC89" i="7" s="1"/>
  <c r="O76" i="13"/>
  <c r="AD89" i="7" s="1"/>
  <c r="P76" i="13"/>
  <c r="AE89" i="7" s="1"/>
  <c r="Q76" i="13"/>
  <c r="AS91" i="8" s="1"/>
  <c r="R76" i="13"/>
  <c r="S76" i="13"/>
  <c r="AV91" i="8" s="1"/>
  <c r="T76" i="13"/>
  <c r="AN89" i="7" s="1"/>
  <c r="U76" i="13"/>
  <c r="V76" i="13"/>
  <c r="W76" i="13"/>
  <c r="A77" i="13"/>
  <c r="B77" i="13"/>
  <c r="G90" i="7" s="1"/>
  <c r="C77" i="13"/>
  <c r="D77" i="13"/>
  <c r="AI90" i="7" s="1"/>
  <c r="E77" i="13"/>
  <c r="Y92" i="8" s="1"/>
  <c r="F77" i="13"/>
  <c r="I77" i="13"/>
  <c r="J77" i="13"/>
  <c r="Q90" i="7" s="1"/>
  <c r="K77" i="13"/>
  <c r="AH90" i="7" s="1"/>
  <c r="L77" i="13"/>
  <c r="M77" i="13"/>
  <c r="AB90" i="7" s="1"/>
  <c r="N77" i="13"/>
  <c r="AC90" i="7" s="1"/>
  <c r="O77" i="13"/>
  <c r="AD90" i="7" s="1"/>
  <c r="P77" i="13"/>
  <c r="AE90" i="7" s="1"/>
  <c r="Q77" i="13"/>
  <c r="AS92" i="8" s="1"/>
  <c r="R77" i="13"/>
  <c r="S77" i="13"/>
  <c r="AV92" i="8" s="1"/>
  <c r="T77" i="13"/>
  <c r="AN90" i="7" s="1"/>
  <c r="U77" i="13"/>
  <c r="V77" i="13"/>
  <c r="W77" i="13"/>
  <c r="A78" i="13"/>
  <c r="B78" i="13"/>
  <c r="G91" i="7" s="1"/>
  <c r="C78" i="13"/>
  <c r="D78" i="13"/>
  <c r="AI91" i="7" s="1"/>
  <c r="E78" i="13"/>
  <c r="F78" i="13"/>
  <c r="I78" i="13"/>
  <c r="J78" i="13"/>
  <c r="Q91" i="7" s="1"/>
  <c r="K78" i="13"/>
  <c r="AH91" i="7" s="1"/>
  <c r="L78" i="13"/>
  <c r="M78" i="13"/>
  <c r="AB91" i="7" s="1"/>
  <c r="N78" i="13"/>
  <c r="AC91" i="7" s="1"/>
  <c r="O78" i="13"/>
  <c r="AD91" i="7" s="1"/>
  <c r="P78" i="13"/>
  <c r="AE91" i="7" s="1"/>
  <c r="Q78" i="13"/>
  <c r="AS93" i="8" s="1"/>
  <c r="R78" i="13"/>
  <c r="S78" i="13"/>
  <c r="AV93" i="8" s="1"/>
  <c r="T78" i="13"/>
  <c r="AN91" i="7" s="1"/>
  <c r="U78" i="13"/>
  <c r="V78" i="13"/>
  <c r="W78" i="13"/>
  <c r="A79" i="13"/>
  <c r="B79" i="13"/>
  <c r="G92" i="7" s="1"/>
  <c r="C79" i="13"/>
  <c r="D79" i="13"/>
  <c r="AI92" i="7" s="1"/>
  <c r="E79" i="13"/>
  <c r="F79" i="13"/>
  <c r="I79" i="13"/>
  <c r="J79" i="13"/>
  <c r="Q92" i="7" s="1"/>
  <c r="K79" i="13"/>
  <c r="AH92" i="7" s="1"/>
  <c r="L79" i="13"/>
  <c r="M79" i="13"/>
  <c r="AB92" i="7" s="1"/>
  <c r="N79" i="13"/>
  <c r="AC92" i="7" s="1"/>
  <c r="O79" i="13"/>
  <c r="AD92" i="7" s="1"/>
  <c r="P79" i="13"/>
  <c r="AE92" i="7" s="1"/>
  <c r="Q79" i="13"/>
  <c r="AS94" i="8" s="1"/>
  <c r="R79" i="13"/>
  <c r="S79" i="13"/>
  <c r="AV94" i="8" s="1"/>
  <c r="T79" i="13"/>
  <c r="AN92" i="7" s="1"/>
  <c r="U79" i="13"/>
  <c r="V79" i="13"/>
  <c r="W79" i="13"/>
  <c r="A80" i="13"/>
  <c r="B80" i="13"/>
  <c r="G93" i="7" s="1"/>
  <c r="C80" i="13"/>
  <c r="D80" i="13"/>
  <c r="AI93" i="7" s="1"/>
  <c r="E80" i="13"/>
  <c r="F80" i="13"/>
  <c r="I80" i="13"/>
  <c r="J80" i="13"/>
  <c r="Q93" i="7" s="1"/>
  <c r="K80" i="13"/>
  <c r="AH93" i="7" s="1"/>
  <c r="L80" i="13"/>
  <c r="M80" i="13"/>
  <c r="AB93" i="7" s="1"/>
  <c r="N80" i="13"/>
  <c r="AC93" i="7" s="1"/>
  <c r="O80" i="13"/>
  <c r="AD93" i="7" s="1"/>
  <c r="P80" i="13"/>
  <c r="AE93" i="7" s="1"/>
  <c r="Q80" i="13"/>
  <c r="AS95" i="8" s="1"/>
  <c r="R80" i="13"/>
  <c r="S80" i="13"/>
  <c r="AV95" i="8" s="1"/>
  <c r="T80" i="13"/>
  <c r="AN93" i="7" s="1"/>
  <c r="U80" i="13"/>
  <c r="AO95" i="8" s="1"/>
  <c r="V80" i="13"/>
  <c r="W80" i="13"/>
  <c r="L93" i="7" s="1"/>
  <c r="A81" i="13"/>
  <c r="B81" i="13"/>
  <c r="G94" i="7" s="1"/>
  <c r="C81" i="13"/>
  <c r="D81" i="13"/>
  <c r="AI94" i="7" s="1"/>
  <c r="E81" i="13"/>
  <c r="F81" i="13"/>
  <c r="I81" i="13"/>
  <c r="J81" i="13"/>
  <c r="Q94" i="7" s="1"/>
  <c r="K81" i="13"/>
  <c r="AH94" i="7" s="1"/>
  <c r="L81" i="13"/>
  <c r="M81" i="13"/>
  <c r="AB94" i="7" s="1"/>
  <c r="N81" i="13"/>
  <c r="AC94" i="7" s="1"/>
  <c r="O81" i="13"/>
  <c r="AD94" i="7" s="1"/>
  <c r="P81" i="13"/>
  <c r="AE94" i="7" s="1"/>
  <c r="Q81" i="13"/>
  <c r="AS96" i="8" s="1"/>
  <c r="R81" i="13"/>
  <c r="S81" i="13"/>
  <c r="AV96" i="8" s="1"/>
  <c r="T81" i="13"/>
  <c r="AN94" i="7" s="1"/>
  <c r="U81" i="13"/>
  <c r="V81" i="13"/>
  <c r="W81" i="13"/>
  <c r="A82" i="13"/>
  <c r="B82" i="13"/>
  <c r="G95" i="7" s="1"/>
  <c r="C82" i="13"/>
  <c r="D82" i="13"/>
  <c r="AI95" i="7" s="1"/>
  <c r="E82" i="13"/>
  <c r="F82" i="13"/>
  <c r="I82" i="13"/>
  <c r="J82" i="13"/>
  <c r="Q95" i="7" s="1"/>
  <c r="K82" i="13"/>
  <c r="AH95" i="7" s="1"/>
  <c r="L82" i="13"/>
  <c r="M82" i="13"/>
  <c r="AB95" i="7" s="1"/>
  <c r="N82" i="13"/>
  <c r="AC95" i="7" s="1"/>
  <c r="O82" i="13"/>
  <c r="AD95" i="7" s="1"/>
  <c r="P82" i="13"/>
  <c r="AE95" i="7" s="1"/>
  <c r="Q82" i="13"/>
  <c r="AS97" i="8" s="1"/>
  <c r="R82" i="13"/>
  <c r="S82" i="13"/>
  <c r="AV97" i="8" s="1"/>
  <c r="T82" i="13"/>
  <c r="AN95" i="7" s="1"/>
  <c r="U82" i="13"/>
  <c r="V82" i="13"/>
  <c r="W82" i="13"/>
  <c r="A83" i="13"/>
  <c r="B83" i="13"/>
  <c r="G96" i="7" s="1"/>
  <c r="C83" i="13"/>
  <c r="D83" i="13"/>
  <c r="AI96" i="7" s="1"/>
  <c r="E83" i="13"/>
  <c r="F83" i="13"/>
  <c r="I83" i="13"/>
  <c r="J83" i="13"/>
  <c r="Q96" i="7" s="1"/>
  <c r="K83" i="13"/>
  <c r="AH96" i="7" s="1"/>
  <c r="L83" i="13"/>
  <c r="M83" i="13"/>
  <c r="AB96" i="7" s="1"/>
  <c r="N83" i="13"/>
  <c r="AC96" i="7" s="1"/>
  <c r="O83" i="13"/>
  <c r="AD96" i="7" s="1"/>
  <c r="P83" i="13"/>
  <c r="AE96" i="7" s="1"/>
  <c r="Q83" i="13"/>
  <c r="AS98" i="8" s="1"/>
  <c r="R83" i="13"/>
  <c r="S83" i="13"/>
  <c r="AV98" i="8" s="1"/>
  <c r="T83" i="13"/>
  <c r="AN96" i="7" s="1"/>
  <c r="U83" i="13"/>
  <c r="V83" i="13"/>
  <c r="W83" i="13"/>
  <c r="I96" i="7" s="1"/>
  <c r="A84" i="13"/>
  <c r="B84" i="13"/>
  <c r="G97" i="7" s="1"/>
  <c r="C84" i="13"/>
  <c r="D84" i="13"/>
  <c r="AI97" i="7" s="1"/>
  <c r="E84" i="13"/>
  <c r="F84" i="13"/>
  <c r="I84" i="13"/>
  <c r="J84" i="13"/>
  <c r="Q97" i="7" s="1"/>
  <c r="K84" i="13"/>
  <c r="AH97" i="7" s="1"/>
  <c r="L84" i="13"/>
  <c r="M84" i="13"/>
  <c r="AB97" i="7" s="1"/>
  <c r="N84" i="13"/>
  <c r="AC97" i="7" s="1"/>
  <c r="O84" i="13"/>
  <c r="AD97" i="7" s="1"/>
  <c r="P84" i="13"/>
  <c r="AE97" i="7" s="1"/>
  <c r="Q84" i="13"/>
  <c r="AS99" i="8" s="1"/>
  <c r="R84" i="13"/>
  <c r="S84" i="13"/>
  <c r="AV99" i="8" s="1"/>
  <c r="T84" i="13"/>
  <c r="AN97" i="7" s="1"/>
  <c r="U84" i="13"/>
  <c r="AO99" i="8" s="1"/>
  <c r="V84" i="13"/>
  <c r="W84" i="13"/>
  <c r="A85" i="13"/>
  <c r="B85" i="13"/>
  <c r="G98" i="7" s="1"/>
  <c r="C85" i="13"/>
  <c r="D85" i="13"/>
  <c r="AI98" i="7" s="1"/>
  <c r="E85" i="13"/>
  <c r="F85" i="13"/>
  <c r="I85" i="13"/>
  <c r="J85" i="13"/>
  <c r="Q98" i="7" s="1"/>
  <c r="K85" i="13"/>
  <c r="AH98" i="7" s="1"/>
  <c r="L85" i="13"/>
  <c r="M85" i="13"/>
  <c r="AB98" i="7" s="1"/>
  <c r="N85" i="13"/>
  <c r="AC98" i="7" s="1"/>
  <c r="O85" i="13"/>
  <c r="AD98" i="7" s="1"/>
  <c r="P85" i="13"/>
  <c r="AE98" i="7" s="1"/>
  <c r="Q85" i="13"/>
  <c r="AS100" i="8" s="1"/>
  <c r="R85" i="13"/>
  <c r="S85" i="13"/>
  <c r="AV100" i="8" s="1"/>
  <c r="T85" i="13"/>
  <c r="AN98" i="7" s="1"/>
  <c r="U85" i="13"/>
  <c r="V85" i="13"/>
  <c r="W85" i="13"/>
  <c r="A86" i="13"/>
  <c r="B86" i="13"/>
  <c r="G99" i="7" s="1"/>
  <c r="C86" i="13"/>
  <c r="D86" i="13"/>
  <c r="AI99" i="7" s="1"/>
  <c r="E86" i="13"/>
  <c r="F86" i="13"/>
  <c r="I86" i="13"/>
  <c r="J86" i="13"/>
  <c r="Q99" i="7" s="1"/>
  <c r="K86" i="13"/>
  <c r="AH99" i="7" s="1"/>
  <c r="L86" i="13"/>
  <c r="M86" i="13"/>
  <c r="AB99" i="7" s="1"/>
  <c r="N86" i="13"/>
  <c r="AC99" i="7" s="1"/>
  <c r="O86" i="13"/>
  <c r="AD99" i="7" s="1"/>
  <c r="P86" i="13"/>
  <c r="AE99" i="7" s="1"/>
  <c r="Q86" i="13"/>
  <c r="AS101" i="8" s="1"/>
  <c r="R86" i="13"/>
  <c r="S86" i="13"/>
  <c r="AV101" i="8" s="1"/>
  <c r="T86" i="13"/>
  <c r="AN99" i="7" s="1"/>
  <c r="U86" i="13"/>
  <c r="V86" i="13"/>
  <c r="W86" i="13"/>
  <c r="A87" i="13"/>
  <c r="B87" i="13"/>
  <c r="G100" i="7" s="1"/>
  <c r="C87" i="13"/>
  <c r="D87" i="13"/>
  <c r="AI100" i="7" s="1"/>
  <c r="E87" i="13"/>
  <c r="Y102" i="8" s="1"/>
  <c r="F87" i="13"/>
  <c r="I87" i="13"/>
  <c r="J87" i="13"/>
  <c r="Q100" i="7" s="1"/>
  <c r="K87" i="13"/>
  <c r="AH100" i="7" s="1"/>
  <c r="L87" i="13"/>
  <c r="M87" i="13"/>
  <c r="AB100" i="7" s="1"/>
  <c r="N87" i="13"/>
  <c r="AC100" i="7" s="1"/>
  <c r="O87" i="13"/>
  <c r="AD100" i="7" s="1"/>
  <c r="P87" i="13"/>
  <c r="AE100" i="7" s="1"/>
  <c r="Q87" i="13"/>
  <c r="AS102" i="8" s="1"/>
  <c r="R87" i="13"/>
  <c r="S87" i="13"/>
  <c r="AV102" i="8" s="1"/>
  <c r="T87" i="13"/>
  <c r="AN100" i="7" s="1"/>
  <c r="U87" i="13"/>
  <c r="V87" i="13"/>
  <c r="W87" i="13"/>
  <c r="I100" i="7" s="1"/>
  <c r="A88" i="13"/>
  <c r="B88" i="13"/>
  <c r="G101" i="7" s="1"/>
  <c r="C88" i="13"/>
  <c r="D88" i="13"/>
  <c r="AI101" i="7" s="1"/>
  <c r="E88" i="13"/>
  <c r="Y103" i="8" s="1"/>
  <c r="F88" i="13"/>
  <c r="I88" i="13"/>
  <c r="J88" i="13"/>
  <c r="Q101" i="7" s="1"/>
  <c r="K88" i="13"/>
  <c r="AH101" i="7" s="1"/>
  <c r="L88" i="13"/>
  <c r="M88" i="13"/>
  <c r="AB101" i="7" s="1"/>
  <c r="N88" i="13"/>
  <c r="AC101" i="7" s="1"/>
  <c r="O88" i="13"/>
  <c r="AD101" i="7" s="1"/>
  <c r="P88" i="13"/>
  <c r="AE101" i="7" s="1"/>
  <c r="Q88" i="13"/>
  <c r="AS103" i="8" s="1"/>
  <c r="R88" i="13"/>
  <c r="S88" i="13"/>
  <c r="AV103" i="8" s="1"/>
  <c r="T88" i="13"/>
  <c r="AN101" i="7" s="1"/>
  <c r="U88" i="13"/>
  <c r="V88" i="13"/>
  <c r="W88" i="13"/>
  <c r="A89" i="13"/>
  <c r="B89" i="13"/>
  <c r="G102" i="7" s="1"/>
  <c r="C89" i="13"/>
  <c r="D89" i="13"/>
  <c r="AI102" i="7" s="1"/>
  <c r="E89" i="13"/>
  <c r="F89" i="13"/>
  <c r="I89" i="13"/>
  <c r="J89" i="13"/>
  <c r="Q102" i="7" s="1"/>
  <c r="K89" i="13"/>
  <c r="AH102" i="7" s="1"/>
  <c r="L89" i="13"/>
  <c r="M89" i="13"/>
  <c r="AB102" i="7" s="1"/>
  <c r="N89" i="13"/>
  <c r="AC102" i="7" s="1"/>
  <c r="O89" i="13"/>
  <c r="AD102" i="7" s="1"/>
  <c r="P89" i="13"/>
  <c r="AE102" i="7" s="1"/>
  <c r="Q89" i="13"/>
  <c r="AS104" i="8" s="1"/>
  <c r="R89" i="13"/>
  <c r="S89" i="13"/>
  <c r="AV104" i="8" s="1"/>
  <c r="T89" i="13"/>
  <c r="AN102" i="7" s="1"/>
  <c r="U89" i="13"/>
  <c r="V89" i="13"/>
  <c r="W89" i="13"/>
  <c r="A90" i="13"/>
  <c r="B90" i="13"/>
  <c r="G103" i="7" s="1"/>
  <c r="C90" i="13"/>
  <c r="D90" i="13"/>
  <c r="AI103" i="7" s="1"/>
  <c r="E90" i="13"/>
  <c r="F90" i="13"/>
  <c r="I90" i="13"/>
  <c r="J90" i="13"/>
  <c r="Q103" i="7" s="1"/>
  <c r="K90" i="13"/>
  <c r="AH103" i="7" s="1"/>
  <c r="L90" i="13"/>
  <c r="M90" i="13"/>
  <c r="AB103" i="7" s="1"/>
  <c r="N90" i="13"/>
  <c r="AC103" i="7" s="1"/>
  <c r="O90" i="13"/>
  <c r="AD103" i="7" s="1"/>
  <c r="P90" i="13"/>
  <c r="AE103" i="7" s="1"/>
  <c r="Q90" i="13"/>
  <c r="AS105" i="8" s="1"/>
  <c r="R90" i="13"/>
  <c r="S90" i="13"/>
  <c r="AV105" i="8" s="1"/>
  <c r="T90" i="13"/>
  <c r="AN103" i="7" s="1"/>
  <c r="U90" i="13"/>
  <c r="V90" i="13"/>
  <c r="W90" i="13"/>
  <c r="A91" i="13"/>
  <c r="B91" i="13"/>
  <c r="G104" i="7" s="1"/>
  <c r="C91" i="13"/>
  <c r="D91" i="13"/>
  <c r="AI104" i="7" s="1"/>
  <c r="E91" i="13"/>
  <c r="F91" i="13"/>
  <c r="I91" i="13"/>
  <c r="J91" i="13"/>
  <c r="Q104" i="7" s="1"/>
  <c r="K91" i="13"/>
  <c r="AH104" i="7" s="1"/>
  <c r="L91" i="13"/>
  <c r="M91" i="13"/>
  <c r="AB104" i="7" s="1"/>
  <c r="N91" i="13"/>
  <c r="AC104" i="7" s="1"/>
  <c r="O91" i="13"/>
  <c r="AD104" i="7" s="1"/>
  <c r="P91" i="13"/>
  <c r="AE104" i="7" s="1"/>
  <c r="Q91" i="13"/>
  <c r="AS106" i="8" s="1"/>
  <c r="R91" i="13"/>
  <c r="S91" i="13"/>
  <c r="AV106" i="8" s="1"/>
  <c r="T91" i="13"/>
  <c r="AN104" i="7" s="1"/>
  <c r="U91" i="13"/>
  <c r="V91" i="13"/>
  <c r="W91" i="13"/>
  <c r="A92" i="13"/>
  <c r="B92" i="13"/>
  <c r="G105" i="7" s="1"/>
  <c r="C92" i="13"/>
  <c r="D92" i="13"/>
  <c r="AI105" i="7" s="1"/>
  <c r="E92" i="13"/>
  <c r="F92" i="13"/>
  <c r="I92" i="13"/>
  <c r="J92" i="13"/>
  <c r="Q105" i="7" s="1"/>
  <c r="K92" i="13"/>
  <c r="AH105" i="7" s="1"/>
  <c r="L92" i="13"/>
  <c r="M92" i="13"/>
  <c r="AB105" i="7" s="1"/>
  <c r="N92" i="13"/>
  <c r="AC105" i="7" s="1"/>
  <c r="O92" i="13"/>
  <c r="AD105" i="7" s="1"/>
  <c r="P92" i="13"/>
  <c r="AE105" i="7" s="1"/>
  <c r="Q92" i="13"/>
  <c r="AS107" i="8" s="1"/>
  <c r="R92" i="13"/>
  <c r="S92" i="13"/>
  <c r="AV107" i="8" s="1"/>
  <c r="T92" i="13"/>
  <c r="AN105" i="7" s="1"/>
  <c r="U92" i="13"/>
  <c r="V92" i="13"/>
  <c r="W92" i="13"/>
  <c r="I105" i="7" s="1"/>
  <c r="A93" i="13"/>
  <c r="B93" i="13"/>
  <c r="G106" i="7" s="1"/>
  <c r="C93" i="13"/>
  <c r="D93" i="13"/>
  <c r="AI106" i="7" s="1"/>
  <c r="E93" i="13"/>
  <c r="F93" i="13"/>
  <c r="I93" i="13"/>
  <c r="J93" i="13"/>
  <c r="Q106" i="7" s="1"/>
  <c r="K93" i="13"/>
  <c r="AH106" i="7" s="1"/>
  <c r="L93" i="13"/>
  <c r="M93" i="13"/>
  <c r="AB106" i="7" s="1"/>
  <c r="N93" i="13"/>
  <c r="AC106" i="7" s="1"/>
  <c r="O93" i="13"/>
  <c r="AD106" i="7" s="1"/>
  <c r="P93" i="13"/>
  <c r="AE106" i="7" s="1"/>
  <c r="Q93" i="13"/>
  <c r="AS108" i="8" s="1"/>
  <c r="R93" i="13"/>
  <c r="S93" i="13"/>
  <c r="AV108" i="8" s="1"/>
  <c r="T93" i="13"/>
  <c r="AN106" i="7" s="1"/>
  <c r="U93" i="13"/>
  <c r="V93" i="13"/>
  <c r="W93" i="13"/>
  <c r="A94" i="13"/>
  <c r="B94" i="13"/>
  <c r="G107" i="7" s="1"/>
  <c r="C94" i="13"/>
  <c r="D94" i="13"/>
  <c r="AI107" i="7" s="1"/>
  <c r="E94" i="13"/>
  <c r="F94" i="13"/>
  <c r="I94" i="13"/>
  <c r="J94" i="13"/>
  <c r="Q107" i="7" s="1"/>
  <c r="K94" i="13"/>
  <c r="AH107" i="7" s="1"/>
  <c r="L94" i="13"/>
  <c r="M94" i="13"/>
  <c r="AB107" i="7" s="1"/>
  <c r="N94" i="13"/>
  <c r="AC107" i="7" s="1"/>
  <c r="O94" i="13"/>
  <c r="AD107" i="7" s="1"/>
  <c r="P94" i="13"/>
  <c r="AE107" i="7" s="1"/>
  <c r="Q94" i="13"/>
  <c r="AS109" i="8" s="1"/>
  <c r="R94" i="13"/>
  <c r="S94" i="13"/>
  <c r="AV109" i="8" s="1"/>
  <c r="T94" i="13"/>
  <c r="AN107" i="7" s="1"/>
  <c r="U94" i="13"/>
  <c r="AO109" i="8" s="1"/>
  <c r="V94" i="13"/>
  <c r="W94" i="13"/>
  <c r="A95" i="13"/>
  <c r="B95" i="13"/>
  <c r="G108" i="7" s="1"/>
  <c r="C95" i="13"/>
  <c r="D95" i="13"/>
  <c r="AI108" i="7" s="1"/>
  <c r="E95" i="13"/>
  <c r="F95" i="13"/>
  <c r="I95" i="13"/>
  <c r="J95" i="13"/>
  <c r="Q108" i="7" s="1"/>
  <c r="K95" i="13"/>
  <c r="AH108" i="7" s="1"/>
  <c r="L95" i="13"/>
  <c r="M95" i="13"/>
  <c r="AB108" i="7" s="1"/>
  <c r="N95" i="13"/>
  <c r="AC108" i="7" s="1"/>
  <c r="O95" i="13"/>
  <c r="AD108" i="7" s="1"/>
  <c r="P95" i="13"/>
  <c r="AE108" i="7" s="1"/>
  <c r="Q95" i="13"/>
  <c r="AS110" i="8" s="1"/>
  <c r="R95" i="13"/>
  <c r="S95" i="13"/>
  <c r="AV110" i="8" s="1"/>
  <c r="T95" i="13"/>
  <c r="AN108" i="7" s="1"/>
  <c r="U95" i="13"/>
  <c r="V95" i="13"/>
  <c r="W95" i="13"/>
  <c r="A96" i="13"/>
  <c r="B96" i="13"/>
  <c r="G109" i="7" s="1"/>
  <c r="C96" i="13"/>
  <c r="D96" i="13"/>
  <c r="AI109" i="7" s="1"/>
  <c r="E96" i="13"/>
  <c r="F96" i="13"/>
  <c r="I96" i="13"/>
  <c r="J96" i="13"/>
  <c r="Q109" i="7" s="1"/>
  <c r="K96" i="13"/>
  <c r="AH109" i="7" s="1"/>
  <c r="L96" i="13"/>
  <c r="M96" i="13"/>
  <c r="AB109" i="7" s="1"/>
  <c r="N96" i="13"/>
  <c r="AC109" i="7" s="1"/>
  <c r="O96" i="13"/>
  <c r="AD109" i="7" s="1"/>
  <c r="P96" i="13"/>
  <c r="AE109" i="7" s="1"/>
  <c r="Q96" i="13"/>
  <c r="AS111" i="8" s="1"/>
  <c r="R96" i="13"/>
  <c r="S96" i="13"/>
  <c r="AV111" i="8" s="1"/>
  <c r="T96" i="13"/>
  <c r="AN109" i="7" s="1"/>
  <c r="U96" i="13"/>
  <c r="V96" i="13"/>
  <c r="W96" i="13"/>
  <c r="A97" i="13"/>
  <c r="B97" i="13"/>
  <c r="G110" i="7" s="1"/>
  <c r="C97" i="13"/>
  <c r="D97" i="13"/>
  <c r="AI110" i="7" s="1"/>
  <c r="E97" i="13"/>
  <c r="F97" i="13"/>
  <c r="I97" i="13"/>
  <c r="J97" i="13"/>
  <c r="Q110" i="7" s="1"/>
  <c r="K97" i="13"/>
  <c r="AH110" i="7" s="1"/>
  <c r="L97" i="13"/>
  <c r="M97" i="13"/>
  <c r="AB110" i="7" s="1"/>
  <c r="N97" i="13"/>
  <c r="AC110" i="7" s="1"/>
  <c r="O97" i="13"/>
  <c r="AD110" i="7" s="1"/>
  <c r="P97" i="13"/>
  <c r="AE110" i="7" s="1"/>
  <c r="Q97" i="13"/>
  <c r="AS112" i="8" s="1"/>
  <c r="R97" i="13"/>
  <c r="S97" i="13"/>
  <c r="AV112" i="8" s="1"/>
  <c r="T97" i="13"/>
  <c r="AN110" i="7" s="1"/>
  <c r="U97" i="13"/>
  <c r="V97" i="13"/>
  <c r="W97" i="13"/>
  <c r="A98" i="13"/>
  <c r="B98" i="13"/>
  <c r="G111" i="7" s="1"/>
  <c r="C98" i="13"/>
  <c r="D98" i="13"/>
  <c r="AI111" i="7" s="1"/>
  <c r="E98" i="13"/>
  <c r="F98" i="13"/>
  <c r="I98" i="13"/>
  <c r="J98" i="13"/>
  <c r="Q111" i="7" s="1"/>
  <c r="K98" i="13"/>
  <c r="AH111" i="7" s="1"/>
  <c r="L98" i="13"/>
  <c r="M98" i="13"/>
  <c r="AB111" i="7" s="1"/>
  <c r="N98" i="13"/>
  <c r="AC111" i="7" s="1"/>
  <c r="O98" i="13"/>
  <c r="AD111" i="7" s="1"/>
  <c r="P98" i="13"/>
  <c r="AE111" i="7" s="1"/>
  <c r="Q98" i="13"/>
  <c r="AS113" i="8" s="1"/>
  <c r="R98" i="13"/>
  <c r="S98" i="13"/>
  <c r="AV113" i="8" s="1"/>
  <c r="T98" i="13"/>
  <c r="AN111" i="7" s="1"/>
  <c r="U98" i="13"/>
  <c r="V98" i="13"/>
  <c r="W98" i="13"/>
  <c r="A99" i="13"/>
  <c r="B99" i="13"/>
  <c r="G112" i="7" s="1"/>
  <c r="C99" i="13"/>
  <c r="D99" i="13"/>
  <c r="AI112" i="7" s="1"/>
  <c r="E99" i="13"/>
  <c r="F99" i="13"/>
  <c r="I99" i="13"/>
  <c r="J99" i="13"/>
  <c r="Q112" i="7" s="1"/>
  <c r="K99" i="13"/>
  <c r="AH112" i="7" s="1"/>
  <c r="L99" i="13"/>
  <c r="M99" i="13"/>
  <c r="AB112" i="7" s="1"/>
  <c r="N99" i="13"/>
  <c r="AC112" i="7" s="1"/>
  <c r="O99" i="13"/>
  <c r="AD112" i="7" s="1"/>
  <c r="P99" i="13"/>
  <c r="AE112" i="7" s="1"/>
  <c r="Q99" i="13"/>
  <c r="AS114" i="8" s="1"/>
  <c r="R99" i="13"/>
  <c r="S99" i="13"/>
  <c r="AV114" i="8" s="1"/>
  <c r="T99" i="13"/>
  <c r="AN112" i="7" s="1"/>
  <c r="U99" i="13"/>
  <c r="AO114" i="8" s="1"/>
  <c r="V99" i="13"/>
  <c r="W99" i="13"/>
  <c r="A100" i="13"/>
  <c r="B100" i="13"/>
  <c r="G113" i="7" s="1"/>
  <c r="C100" i="13"/>
  <c r="D100" i="13"/>
  <c r="AI113" i="7" s="1"/>
  <c r="E100" i="13"/>
  <c r="F100" i="13"/>
  <c r="I100" i="13"/>
  <c r="J100" i="13"/>
  <c r="Q113" i="7" s="1"/>
  <c r="K100" i="13"/>
  <c r="AH113" i="7" s="1"/>
  <c r="L100" i="13"/>
  <c r="M100" i="13"/>
  <c r="AB113" i="7" s="1"/>
  <c r="N100" i="13"/>
  <c r="AC113" i="7" s="1"/>
  <c r="O100" i="13"/>
  <c r="AD113" i="7" s="1"/>
  <c r="P100" i="13"/>
  <c r="AE113" i="7" s="1"/>
  <c r="Q100" i="13"/>
  <c r="AS115" i="8" s="1"/>
  <c r="R100" i="13"/>
  <c r="S100" i="13"/>
  <c r="AV115" i="8" s="1"/>
  <c r="T100" i="13"/>
  <c r="AN113" i="7" s="1"/>
  <c r="U100" i="13"/>
  <c r="AO115" i="8" s="1"/>
  <c r="V100" i="13"/>
  <c r="W100" i="13"/>
  <c r="A101" i="13"/>
  <c r="B101" i="13"/>
  <c r="G114" i="7" s="1"/>
  <c r="C101" i="13"/>
  <c r="D101" i="13"/>
  <c r="AI114" i="7" s="1"/>
  <c r="E101" i="13"/>
  <c r="F101" i="13"/>
  <c r="AF116" i="8"/>
  <c r="J101" i="13"/>
  <c r="Q114" i="7" s="1"/>
  <c r="K101" i="13"/>
  <c r="AH114" i="7" s="1"/>
  <c r="L101" i="13"/>
  <c r="M101" i="13"/>
  <c r="AB114" i="7" s="1"/>
  <c r="N101" i="13"/>
  <c r="AC114" i="7" s="1"/>
  <c r="O101" i="13"/>
  <c r="AD114" i="7" s="1"/>
  <c r="P101" i="13"/>
  <c r="AE114" i="7" s="1"/>
  <c r="Q101" i="13"/>
  <c r="AS116" i="8" s="1"/>
  <c r="R101" i="13"/>
  <c r="S101" i="13"/>
  <c r="AV116" i="8" s="1"/>
  <c r="T101" i="13"/>
  <c r="AN114" i="7" s="1"/>
  <c r="U101" i="13"/>
  <c r="AO116" i="8" s="1"/>
  <c r="V101" i="13"/>
  <c r="W101" i="13"/>
  <c r="A102" i="13"/>
  <c r="B102" i="13"/>
  <c r="G115" i="7" s="1"/>
  <c r="C102" i="13"/>
  <c r="D102" i="13"/>
  <c r="AI115" i="7" s="1"/>
  <c r="E102" i="13"/>
  <c r="F102" i="13"/>
  <c r="I102" i="13"/>
  <c r="J102" i="13"/>
  <c r="Q115" i="7" s="1"/>
  <c r="K102" i="13"/>
  <c r="AH115" i="7" s="1"/>
  <c r="L102" i="13"/>
  <c r="M102" i="13"/>
  <c r="AB115" i="7" s="1"/>
  <c r="N102" i="13"/>
  <c r="AC115" i="7" s="1"/>
  <c r="O102" i="13"/>
  <c r="AD115" i="7" s="1"/>
  <c r="P102" i="13"/>
  <c r="AE115" i="7" s="1"/>
  <c r="Q102" i="13"/>
  <c r="AS117" i="8" s="1"/>
  <c r="R102" i="13"/>
  <c r="S102" i="13"/>
  <c r="AV117" i="8" s="1"/>
  <c r="T102" i="13"/>
  <c r="AN115" i="7" s="1"/>
  <c r="U102" i="13"/>
  <c r="AO117" i="8" s="1"/>
  <c r="V102" i="13"/>
  <c r="W102" i="13"/>
  <c r="A103" i="13"/>
  <c r="B103" i="13"/>
  <c r="G116" i="7" s="1"/>
  <c r="C103" i="13"/>
  <c r="D103" i="13"/>
  <c r="AI116" i="7" s="1"/>
  <c r="E103" i="13"/>
  <c r="F103" i="13"/>
  <c r="I103" i="13"/>
  <c r="J103" i="13"/>
  <c r="Q116" i="7" s="1"/>
  <c r="K103" i="13"/>
  <c r="AH116" i="7" s="1"/>
  <c r="L103" i="13"/>
  <c r="M103" i="13"/>
  <c r="AB116" i="7" s="1"/>
  <c r="N103" i="13"/>
  <c r="AC116" i="7" s="1"/>
  <c r="O103" i="13"/>
  <c r="AD116" i="7" s="1"/>
  <c r="P103" i="13"/>
  <c r="AE116" i="7" s="1"/>
  <c r="Q103" i="13"/>
  <c r="AS118" i="8" s="1"/>
  <c r="R103" i="13"/>
  <c r="S103" i="13"/>
  <c r="AV118" i="8" s="1"/>
  <c r="T103" i="13"/>
  <c r="AN116" i="7" s="1"/>
  <c r="U103" i="13"/>
  <c r="AO118" i="8" s="1"/>
  <c r="V103" i="13"/>
  <c r="W103" i="13"/>
  <c r="A104" i="13"/>
  <c r="B104" i="13"/>
  <c r="G117" i="7" s="1"/>
  <c r="C104" i="13"/>
  <c r="D104" i="13"/>
  <c r="AI117" i="7" s="1"/>
  <c r="E104" i="13"/>
  <c r="Y119" i="8" s="1"/>
  <c r="F104" i="13"/>
  <c r="AF119" i="8"/>
  <c r="I104" i="13"/>
  <c r="J104" i="13"/>
  <c r="Q117" i="7" s="1"/>
  <c r="K104" i="13"/>
  <c r="AH117" i="7" s="1"/>
  <c r="L104" i="13"/>
  <c r="M104" i="13"/>
  <c r="AB117" i="7" s="1"/>
  <c r="N104" i="13"/>
  <c r="AC117" i="7" s="1"/>
  <c r="O104" i="13"/>
  <c r="AD117" i="7" s="1"/>
  <c r="P104" i="13"/>
  <c r="AE117" i="7" s="1"/>
  <c r="Q104" i="13"/>
  <c r="AS119" i="8" s="1"/>
  <c r="R104" i="13"/>
  <c r="S104" i="13"/>
  <c r="AV119" i="8" s="1"/>
  <c r="T104" i="13"/>
  <c r="AN117" i="7" s="1"/>
  <c r="U104" i="13"/>
  <c r="AO119" i="8" s="1"/>
  <c r="V104" i="13"/>
  <c r="W104" i="13"/>
  <c r="J117" i="7" s="1"/>
  <c r="B75" i="13"/>
  <c r="G88" i="7" s="1"/>
  <c r="C75" i="13"/>
  <c r="D75" i="13"/>
  <c r="AI88" i="7" s="1"/>
  <c r="E75" i="13"/>
  <c r="F75" i="13"/>
  <c r="I75" i="13"/>
  <c r="J75" i="13"/>
  <c r="Q88" i="7" s="1"/>
  <c r="K75" i="13"/>
  <c r="AH88" i="7" s="1"/>
  <c r="L75" i="13"/>
  <c r="M75" i="13"/>
  <c r="AB88" i="7" s="1"/>
  <c r="N75" i="13"/>
  <c r="AC88" i="7" s="1"/>
  <c r="O75" i="13"/>
  <c r="AD88" i="7" s="1"/>
  <c r="P75" i="13"/>
  <c r="AE88" i="7" s="1"/>
  <c r="Q75" i="13"/>
  <c r="AS90" i="8" s="1"/>
  <c r="R75" i="13"/>
  <c r="S75" i="13"/>
  <c r="AV90" i="8" s="1"/>
  <c r="T75" i="13"/>
  <c r="AN88" i="7" s="1"/>
  <c r="U75" i="13"/>
  <c r="V75" i="13"/>
  <c r="W75" i="13"/>
  <c r="A75" i="13"/>
  <c r="A40" i="13"/>
  <c r="B40" i="13"/>
  <c r="G53" i="7" s="1"/>
  <c r="C40" i="13"/>
  <c r="D40" i="13"/>
  <c r="AI53" i="7" s="1"/>
  <c r="E40" i="13"/>
  <c r="F40" i="13"/>
  <c r="I40" i="13"/>
  <c r="J40" i="13"/>
  <c r="Q53" i="7" s="1"/>
  <c r="K40" i="13"/>
  <c r="AH53" i="7" s="1"/>
  <c r="L40" i="13"/>
  <c r="M40" i="13"/>
  <c r="AB53" i="7" s="1"/>
  <c r="N40" i="13"/>
  <c r="AC53" i="7" s="1"/>
  <c r="O40" i="13"/>
  <c r="AD53" i="7" s="1"/>
  <c r="P40" i="13"/>
  <c r="AE53" i="7" s="1"/>
  <c r="Q40" i="13"/>
  <c r="AS55" i="8" s="1"/>
  <c r="R40" i="13"/>
  <c r="S40" i="13"/>
  <c r="AV55" i="8" s="1"/>
  <c r="T40" i="13"/>
  <c r="AN53" i="7" s="1"/>
  <c r="U40" i="13"/>
  <c r="AO55" i="8" s="1"/>
  <c r="V40" i="13"/>
  <c r="W40" i="13"/>
  <c r="A41" i="13"/>
  <c r="B41" i="13"/>
  <c r="G54" i="7" s="1"/>
  <c r="C41" i="13"/>
  <c r="D41" i="13"/>
  <c r="AI54" i="7" s="1"/>
  <c r="E41" i="13"/>
  <c r="Y56" i="8" s="1"/>
  <c r="F41" i="13"/>
  <c r="I41" i="13"/>
  <c r="J41" i="13"/>
  <c r="Q54" i="7" s="1"/>
  <c r="K41" i="13"/>
  <c r="AH54" i="7" s="1"/>
  <c r="L41" i="13"/>
  <c r="M41" i="13"/>
  <c r="AB54" i="7" s="1"/>
  <c r="N41" i="13"/>
  <c r="AC54" i="7" s="1"/>
  <c r="O41" i="13"/>
  <c r="AD54" i="7" s="1"/>
  <c r="P41" i="13"/>
  <c r="AE54" i="7" s="1"/>
  <c r="Q41" i="13"/>
  <c r="AS56" i="8" s="1"/>
  <c r="R41" i="13"/>
  <c r="S41" i="13"/>
  <c r="AV56" i="8" s="1"/>
  <c r="T41" i="13"/>
  <c r="AN54" i="7" s="1"/>
  <c r="U41" i="13"/>
  <c r="AO56" i="8" s="1"/>
  <c r="V41" i="13"/>
  <c r="W41" i="13"/>
  <c r="A42" i="13"/>
  <c r="B42" i="13"/>
  <c r="G55" i="7" s="1"/>
  <c r="C42" i="13"/>
  <c r="D42" i="13"/>
  <c r="AI55" i="7" s="1"/>
  <c r="E42" i="13"/>
  <c r="F42" i="13"/>
  <c r="I42" i="13"/>
  <c r="J42" i="13"/>
  <c r="Q55" i="7" s="1"/>
  <c r="K42" i="13"/>
  <c r="AH55" i="7" s="1"/>
  <c r="L42" i="13"/>
  <c r="M42" i="13"/>
  <c r="AB55" i="7" s="1"/>
  <c r="N42" i="13"/>
  <c r="AC55" i="7" s="1"/>
  <c r="O42" i="13"/>
  <c r="AD55" i="7" s="1"/>
  <c r="P42" i="13"/>
  <c r="AE55" i="7" s="1"/>
  <c r="Q42" i="13"/>
  <c r="AS57" i="8" s="1"/>
  <c r="R42" i="13"/>
  <c r="S42" i="13"/>
  <c r="AV57" i="8" s="1"/>
  <c r="T42" i="13"/>
  <c r="AN55" i="7" s="1"/>
  <c r="U42" i="13"/>
  <c r="AO57" i="8" s="1"/>
  <c r="V42" i="13"/>
  <c r="W42" i="13"/>
  <c r="A43" i="13"/>
  <c r="B43" i="13"/>
  <c r="G56" i="7" s="1"/>
  <c r="C43" i="13"/>
  <c r="D43" i="13"/>
  <c r="AI56" i="7" s="1"/>
  <c r="E43" i="13"/>
  <c r="F43" i="13"/>
  <c r="I43" i="13"/>
  <c r="J43" i="13"/>
  <c r="Q56" i="7" s="1"/>
  <c r="K43" i="13"/>
  <c r="AH56" i="7" s="1"/>
  <c r="L43" i="13"/>
  <c r="M43" i="13"/>
  <c r="AB56" i="7" s="1"/>
  <c r="N43" i="13"/>
  <c r="AC56" i="7" s="1"/>
  <c r="O43" i="13"/>
  <c r="AD56" i="7" s="1"/>
  <c r="P43" i="13"/>
  <c r="AE56" i="7" s="1"/>
  <c r="Q43" i="13"/>
  <c r="AS58" i="8" s="1"/>
  <c r="R43" i="13"/>
  <c r="S43" i="13"/>
  <c r="AV58" i="8" s="1"/>
  <c r="T43" i="13"/>
  <c r="AN56" i="7" s="1"/>
  <c r="U43" i="13"/>
  <c r="V43" i="13"/>
  <c r="W43" i="13"/>
  <c r="A44" i="13"/>
  <c r="B44" i="13"/>
  <c r="G57" i="7" s="1"/>
  <c r="C44" i="13"/>
  <c r="D44" i="13"/>
  <c r="AI57" i="7" s="1"/>
  <c r="E44" i="13"/>
  <c r="F44" i="13"/>
  <c r="I44" i="13"/>
  <c r="J44" i="13"/>
  <c r="Q57" i="7" s="1"/>
  <c r="K44" i="13"/>
  <c r="AH57" i="7" s="1"/>
  <c r="L44" i="13"/>
  <c r="M44" i="13"/>
  <c r="AB57" i="7" s="1"/>
  <c r="N44" i="13"/>
  <c r="AC57" i="7" s="1"/>
  <c r="O44" i="13"/>
  <c r="AD57" i="7" s="1"/>
  <c r="P44" i="13"/>
  <c r="AE57" i="7" s="1"/>
  <c r="Q44" i="13"/>
  <c r="AS59" i="8" s="1"/>
  <c r="R44" i="13"/>
  <c r="S44" i="13"/>
  <c r="AV59" i="8" s="1"/>
  <c r="T44" i="13"/>
  <c r="AN57" i="7" s="1"/>
  <c r="U44" i="13"/>
  <c r="W44" i="13"/>
  <c r="A45" i="13"/>
  <c r="B45" i="13"/>
  <c r="G58" i="7" s="1"/>
  <c r="C45" i="13"/>
  <c r="D45" i="13"/>
  <c r="AI58" i="7" s="1"/>
  <c r="E45" i="13"/>
  <c r="F45" i="13"/>
  <c r="I45" i="13"/>
  <c r="J45" i="13"/>
  <c r="Q58" i="7" s="1"/>
  <c r="K45" i="13"/>
  <c r="AH58" i="7" s="1"/>
  <c r="L45" i="13"/>
  <c r="M45" i="13"/>
  <c r="AB58" i="7" s="1"/>
  <c r="N45" i="13"/>
  <c r="AC58" i="7" s="1"/>
  <c r="O45" i="13"/>
  <c r="AD58" i="7" s="1"/>
  <c r="P45" i="13"/>
  <c r="AE58" i="7" s="1"/>
  <c r="Q45" i="13"/>
  <c r="AS60" i="8" s="1"/>
  <c r="R45" i="13"/>
  <c r="S45" i="13"/>
  <c r="AV60" i="8" s="1"/>
  <c r="T45" i="13"/>
  <c r="AN58" i="7" s="1"/>
  <c r="U45" i="13"/>
  <c r="AO60" i="8" s="1"/>
  <c r="V45" i="13"/>
  <c r="W45" i="13"/>
  <c r="A46" i="13"/>
  <c r="B46" i="13"/>
  <c r="G59" i="7" s="1"/>
  <c r="C46" i="13"/>
  <c r="D46" i="13"/>
  <c r="AI59" i="7" s="1"/>
  <c r="E46" i="13"/>
  <c r="F46" i="13"/>
  <c r="I46" i="13"/>
  <c r="J46" i="13"/>
  <c r="Q59" i="7" s="1"/>
  <c r="K46" i="13"/>
  <c r="AH59" i="7" s="1"/>
  <c r="L46" i="13"/>
  <c r="M46" i="13"/>
  <c r="AB59" i="7" s="1"/>
  <c r="N46" i="13"/>
  <c r="AC59" i="7" s="1"/>
  <c r="O46" i="13"/>
  <c r="AD59" i="7" s="1"/>
  <c r="P46" i="13"/>
  <c r="AE59" i="7" s="1"/>
  <c r="Q46" i="13"/>
  <c r="AS61" i="8" s="1"/>
  <c r="R46" i="13"/>
  <c r="S46" i="13"/>
  <c r="AV61" i="8" s="1"/>
  <c r="T46" i="13"/>
  <c r="AN59" i="7" s="1"/>
  <c r="U46" i="13"/>
  <c r="AO61" i="8" s="1"/>
  <c r="V46" i="13"/>
  <c r="W46" i="13"/>
  <c r="A47" i="13"/>
  <c r="B47" i="13"/>
  <c r="G60" i="7" s="1"/>
  <c r="C47" i="13"/>
  <c r="D47" i="13"/>
  <c r="AI60" i="7" s="1"/>
  <c r="E47" i="13"/>
  <c r="F47" i="13"/>
  <c r="I47" i="13"/>
  <c r="J47" i="13"/>
  <c r="Q60" i="7" s="1"/>
  <c r="K47" i="13"/>
  <c r="AH60" i="7" s="1"/>
  <c r="L47" i="13"/>
  <c r="M47" i="13"/>
  <c r="AB60" i="7" s="1"/>
  <c r="N47" i="13"/>
  <c r="AC60" i="7" s="1"/>
  <c r="O47" i="13"/>
  <c r="AD60" i="7" s="1"/>
  <c r="P47" i="13"/>
  <c r="AE60" i="7" s="1"/>
  <c r="Q47" i="13"/>
  <c r="AS62" i="8" s="1"/>
  <c r="R47" i="13"/>
  <c r="S47" i="13"/>
  <c r="AV62" i="8" s="1"/>
  <c r="T47" i="13"/>
  <c r="AN60" i="7" s="1"/>
  <c r="U47" i="13"/>
  <c r="V47" i="13"/>
  <c r="W47" i="13"/>
  <c r="A48" i="13"/>
  <c r="B48" i="13"/>
  <c r="G61" i="7" s="1"/>
  <c r="C48" i="13"/>
  <c r="D48" i="13"/>
  <c r="AI61" i="7" s="1"/>
  <c r="E48" i="13"/>
  <c r="F48" i="13"/>
  <c r="I48" i="13"/>
  <c r="J48" i="13"/>
  <c r="Q61" i="7" s="1"/>
  <c r="K48" i="13"/>
  <c r="AH61" i="7" s="1"/>
  <c r="L48" i="13"/>
  <c r="M48" i="13"/>
  <c r="AB61" i="7" s="1"/>
  <c r="N48" i="13"/>
  <c r="AC61" i="7" s="1"/>
  <c r="O48" i="13"/>
  <c r="AD61" i="7" s="1"/>
  <c r="P48" i="13"/>
  <c r="AE61" i="7" s="1"/>
  <c r="Q48" i="13"/>
  <c r="AS63" i="8" s="1"/>
  <c r="R48" i="13"/>
  <c r="S48" i="13"/>
  <c r="AV63" i="8" s="1"/>
  <c r="T48" i="13"/>
  <c r="AN61" i="7" s="1"/>
  <c r="U48" i="13"/>
  <c r="V48" i="13"/>
  <c r="W48" i="13"/>
  <c r="A49" i="13"/>
  <c r="B49" i="13"/>
  <c r="G62" i="7" s="1"/>
  <c r="C49" i="13"/>
  <c r="D49" i="13"/>
  <c r="AI62" i="7" s="1"/>
  <c r="E49" i="13"/>
  <c r="F49" i="13"/>
  <c r="I49" i="13"/>
  <c r="J49" i="13"/>
  <c r="Q62" i="7" s="1"/>
  <c r="K49" i="13"/>
  <c r="AH62" i="7" s="1"/>
  <c r="L49" i="13"/>
  <c r="M49" i="13"/>
  <c r="AB62" i="7" s="1"/>
  <c r="N49" i="13"/>
  <c r="AC62" i="7" s="1"/>
  <c r="O49" i="13"/>
  <c r="AD62" i="7" s="1"/>
  <c r="P49" i="13"/>
  <c r="AE62" i="7" s="1"/>
  <c r="Q49" i="13"/>
  <c r="AS64" i="8" s="1"/>
  <c r="R49" i="13"/>
  <c r="S49" i="13"/>
  <c r="AV64" i="8" s="1"/>
  <c r="T49" i="13"/>
  <c r="AN62" i="7" s="1"/>
  <c r="U49" i="13"/>
  <c r="V49" i="13"/>
  <c r="W49" i="13"/>
  <c r="A50" i="13"/>
  <c r="B50" i="13"/>
  <c r="G63" i="7" s="1"/>
  <c r="C50" i="13"/>
  <c r="D50" i="13"/>
  <c r="AI63" i="7" s="1"/>
  <c r="E50" i="13"/>
  <c r="F50" i="13"/>
  <c r="I50" i="13"/>
  <c r="J50" i="13"/>
  <c r="Q63" i="7" s="1"/>
  <c r="K50" i="13"/>
  <c r="AH63" i="7" s="1"/>
  <c r="L50" i="13"/>
  <c r="M50" i="13"/>
  <c r="AB63" i="7" s="1"/>
  <c r="N50" i="13"/>
  <c r="AC63" i="7" s="1"/>
  <c r="O50" i="13"/>
  <c r="AD63" i="7" s="1"/>
  <c r="P50" i="13"/>
  <c r="AE63" i="7" s="1"/>
  <c r="Q50" i="13"/>
  <c r="AS65" i="8" s="1"/>
  <c r="R50" i="13"/>
  <c r="S50" i="13"/>
  <c r="AV65" i="8" s="1"/>
  <c r="T50" i="13"/>
  <c r="AN63" i="7" s="1"/>
  <c r="U50" i="13"/>
  <c r="AO65" i="8" s="1"/>
  <c r="V50" i="13"/>
  <c r="W50" i="13"/>
  <c r="I63" i="7" s="1"/>
  <c r="A51" i="13"/>
  <c r="B51" i="13"/>
  <c r="G64" i="7" s="1"/>
  <c r="C51" i="13"/>
  <c r="D51" i="13"/>
  <c r="AI64" i="7" s="1"/>
  <c r="E51" i="13"/>
  <c r="F51" i="13"/>
  <c r="I51" i="13"/>
  <c r="J51" i="13"/>
  <c r="Q64" i="7" s="1"/>
  <c r="K51" i="13"/>
  <c r="AH64" i="7" s="1"/>
  <c r="L51" i="13"/>
  <c r="M51" i="13"/>
  <c r="AB64" i="7" s="1"/>
  <c r="N51" i="13"/>
  <c r="AC64" i="7" s="1"/>
  <c r="O51" i="13"/>
  <c r="AD64" i="7" s="1"/>
  <c r="P51" i="13"/>
  <c r="AE64" i="7" s="1"/>
  <c r="Q51" i="13"/>
  <c r="AS66" i="8" s="1"/>
  <c r="R51" i="13"/>
  <c r="S51" i="13"/>
  <c r="AV66" i="8" s="1"/>
  <c r="T51" i="13"/>
  <c r="AN64" i="7" s="1"/>
  <c r="U51" i="13"/>
  <c r="V51" i="13"/>
  <c r="W51" i="13"/>
  <c r="A52" i="13"/>
  <c r="B52" i="13"/>
  <c r="G65" i="7" s="1"/>
  <c r="C52" i="13"/>
  <c r="D52" i="13"/>
  <c r="AI65" i="7" s="1"/>
  <c r="E52" i="13"/>
  <c r="F52" i="13"/>
  <c r="I52" i="13"/>
  <c r="J52" i="13"/>
  <c r="Q65" i="7" s="1"/>
  <c r="K52" i="13"/>
  <c r="AH65" i="7" s="1"/>
  <c r="L52" i="13"/>
  <c r="M52" i="13"/>
  <c r="AB65" i="7" s="1"/>
  <c r="N52" i="13"/>
  <c r="AC65" i="7" s="1"/>
  <c r="O52" i="13"/>
  <c r="AD65" i="7" s="1"/>
  <c r="P52" i="13"/>
  <c r="AE65" i="7" s="1"/>
  <c r="Q52" i="13"/>
  <c r="AS67" i="8" s="1"/>
  <c r="R52" i="13"/>
  <c r="S52" i="13"/>
  <c r="AV67" i="8" s="1"/>
  <c r="T52" i="13"/>
  <c r="AN65" i="7" s="1"/>
  <c r="U52" i="13"/>
  <c r="V52" i="13"/>
  <c r="W52" i="13"/>
  <c r="A53" i="13"/>
  <c r="B53" i="13"/>
  <c r="G66" i="7" s="1"/>
  <c r="C53" i="13"/>
  <c r="D53" i="13"/>
  <c r="AI66" i="7" s="1"/>
  <c r="E53" i="13"/>
  <c r="Y68" i="8" s="1"/>
  <c r="F53" i="13"/>
  <c r="I53" i="13"/>
  <c r="J53" i="13"/>
  <c r="Q66" i="7" s="1"/>
  <c r="K53" i="13"/>
  <c r="AH66" i="7" s="1"/>
  <c r="L53" i="13"/>
  <c r="M53" i="13"/>
  <c r="AB66" i="7" s="1"/>
  <c r="N53" i="13"/>
  <c r="AC66" i="7" s="1"/>
  <c r="O53" i="13"/>
  <c r="AD66" i="7" s="1"/>
  <c r="P53" i="13"/>
  <c r="AE66" i="7" s="1"/>
  <c r="Q53" i="13"/>
  <c r="AS68" i="8" s="1"/>
  <c r="R53" i="13"/>
  <c r="S53" i="13"/>
  <c r="AV68" i="8" s="1"/>
  <c r="T53" i="13"/>
  <c r="AN66" i="7" s="1"/>
  <c r="U53" i="13"/>
  <c r="V53" i="13"/>
  <c r="W53" i="13"/>
  <c r="A54" i="13"/>
  <c r="B54" i="13"/>
  <c r="G67" i="7" s="1"/>
  <c r="C54" i="13"/>
  <c r="D54" i="13"/>
  <c r="AI67" i="7" s="1"/>
  <c r="E54" i="13"/>
  <c r="Y69" i="8" s="1"/>
  <c r="F54" i="13"/>
  <c r="I54" i="13"/>
  <c r="J54" i="13"/>
  <c r="Q67" i="7" s="1"/>
  <c r="K54" i="13"/>
  <c r="AH67" i="7" s="1"/>
  <c r="L54" i="13"/>
  <c r="M54" i="13"/>
  <c r="AB67" i="7" s="1"/>
  <c r="N54" i="13"/>
  <c r="AC67" i="7" s="1"/>
  <c r="O54" i="13"/>
  <c r="AD67" i="7" s="1"/>
  <c r="P54" i="13"/>
  <c r="AE67" i="7" s="1"/>
  <c r="Q54" i="13"/>
  <c r="AS69" i="8" s="1"/>
  <c r="R54" i="13"/>
  <c r="S54" i="13"/>
  <c r="AV69" i="8" s="1"/>
  <c r="T54" i="13"/>
  <c r="AN67" i="7" s="1"/>
  <c r="U54" i="13"/>
  <c r="V54" i="13"/>
  <c r="W54" i="13"/>
  <c r="I67" i="7" s="1"/>
  <c r="A55" i="13"/>
  <c r="B55" i="13"/>
  <c r="G68" i="7" s="1"/>
  <c r="C55" i="13"/>
  <c r="D55" i="13"/>
  <c r="AI68" i="7" s="1"/>
  <c r="E55" i="13"/>
  <c r="F55" i="13"/>
  <c r="I55" i="13"/>
  <c r="J55" i="13"/>
  <c r="Q68" i="7" s="1"/>
  <c r="K55" i="13"/>
  <c r="AH68" i="7" s="1"/>
  <c r="L55" i="13"/>
  <c r="M55" i="13"/>
  <c r="AB68" i="7" s="1"/>
  <c r="N55" i="13"/>
  <c r="AC68" i="7" s="1"/>
  <c r="O55" i="13"/>
  <c r="AD68" i="7" s="1"/>
  <c r="P55" i="13"/>
  <c r="AE68" i="7" s="1"/>
  <c r="Q55" i="13"/>
  <c r="AS70" i="8" s="1"/>
  <c r="R55" i="13"/>
  <c r="S55" i="13"/>
  <c r="AV70" i="8" s="1"/>
  <c r="T55" i="13"/>
  <c r="AN68" i="7" s="1"/>
  <c r="U55" i="13"/>
  <c r="V55" i="13"/>
  <c r="W55" i="13"/>
  <c r="A56" i="13"/>
  <c r="B56" i="13"/>
  <c r="G69" i="7" s="1"/>
  <c r="C56" i="13"/>
  <c r="D56" i="13"/>
  <c r="AI69" i="7" s="1"/>
  <c r="E56" i="13"/>
  <c r="F56" i="13"/>
  <c r="I56" i="13"/>
  <c r="J56" i="13"/>
  <c r="Q69" i="7" s="1"/>
  <c r="K56" i="13"/>
  <c r="AH69" i="7" s="1"/>
  <c r="L56" i="13"/>
  <c r="M56" i="13"/>
  <c r="AB69" i="7" s="1"/>
  <c r="N56" i="13"/>
  <c r="AC69" i="7" s="1"/>
  <c r="O56" i="13"/>
  <c r="AD69" i="7" s="1"/>
  <c r="P56" i="13"/>
  <c r="AE69" i="7" s="1"/>
  <c r="Q56" i="13"/>
  <c r="AS71" i="8" s="1"/>
  <c r="R56" i="13"/>
  <c r="S56" i="13"/>
  <c r="AV71" i="8" s="1"/>
  <c r="T56" i="13"/>
  <c r="AN69" i="7" s="1"/>
  <c r="U56" i="13"/>
  <c r="V56" i="13"/>
  <c r="W56" i="13"/>
  <c r="I69" i="7" s="1"/>
  <c r="A57" i="13"/>
  <c r="B57" i="13"/>
  <c r="G70" i="7" s="1"/>
  <c r="C57" i="13"/>
  <c r="D57" i="13"/>
  <c r="AI70" i="7" s="1"/>
  <c r="E57" i="13"/>
  <c r="F57" i="13"/>
  <c r="I57" i="13"/>
  <c r="J57" i="13"/>
  <c r="Q70" i="7" s="1"/>
  <c r="K57" i="13"/>
  <c r="AH70" i="7" s="1"/>
  <c r="L57" i="13"/>
  <c r="M57" i="13"/>
  <c r="AB70" i="7" s="1"/>
  <c r="N57" i="13"/>
  <c r="AC70" i="7" s="1"/>
  <c r="O57" i="13"/>
  <c r="AD70" i="7" s="1"/>
  <c r="P57" i="13"/>
  <c r="AE70" i="7" s="1"/>
  <c r="Q57" i="13"/>
  <c r="AS72" i="8" s="1"/>
  <c r="R57" i="13"/>
  <c r="S57" i="13"/>
  <c r="AV72" i="8" s="1"/>
  <c r="T57" i="13"/>
  <c r="AN70" i="7" s="1"/>
  <c r="U57" i="13"/>
  <c r="V57" i="13"/>
  <c r="W57" i="13"/>
  <c r="A58" i="13"/>
  <c r="B58" i="13"/>
  <c r="G71" i="7" s="1"/>
  <c r="C58" i="13"/>
  <c r="D58" i="13"/>
  <c r="AI71" i="7" s="1"/>
  <c r="E58" i="13"/>
  <c r="F58" i="13"/>
  <c r="I58" i="13"/>
  <c r="J58" i="13"/>
  <c r="Q71" i="7" s="1"/>
  <c r="K58" i="13"/>
  <c r="AH71" i="7" s="1"/>
  <c r="L58" i="13"/>
  <c r="M58" i="13"/>
  <c r="AB71" i="7" s="1"/>
  <c r="N58" i="13"/>
  <c r="AC71" i="7" s="1"/>
  <c r="O58" i="13"/>
  <c r="AD71" i="7" s="1"/>
  <c r="P58" i="13"/>
  <c r="AE71" i="7" s="1"/>
  <c r="Q58" i="13"/>
  <c r="AS73" i="8" s="1"/>
  <c r="R58" i="13"/>
  <c r="S58" i="13"/>
  <c r="AV73" i="8" s="1"/>
  <c r="T58" i="13"/>
  <c r="AN71" i="7" s="1"/>
  <c r="U58" i="13"/>
  <c r="V58" i="13"/>
  <c r="W58" i="13"/>
  <c r="A59" i="13"/>
  <c r="B59" i="13"/>
  <c r="G72" i="7" s="1"/>
  <c r="C59" i="13"/>
  <c r="D59" i="13"/>
  <c r="AI72" i="7" s="1"/>
  <c r="E59" i="13"/>
  <c r="F59" i="13"/>
  <c r="I59" i="13"/>
  <c r="J59" i="13"/>
  <c r="Q72" i="7" s="1"/>
  <c r="K59" i="13"/>
  <c r="AH72" i="7" s="1"/>
  <c r="L59" i="13"/>
  <c r="M59" i="13"/>
  <c r="AB72" i="7" s="1"/>
  <c r="N59" i="13"/>
  <c r="AC72" i="7" s="1"/>
  <c r="O59" i="13"/>
  <c r="AD72" i="7" s="1"/>
  <c r="P59" i="13"/>
  <c r="AE72" i="7" s="1"/>
  <c r="Q59" i="13"/>
  <c r="AS74" i="8" s="1"/>
  <c r="R59" i="13"/>
  <c r="S59" i="13"/>
  <c r="AV74" i="8" s="1"/>
  <c r="T59" i="13"/>
  <c r="AN72" i="7" s="1"/>
  <c r="U59" i="13"/>
  <c r="V59" i="13"/>
  <c r="W59" i="13"/>
  <c r="A60" i="13"/>
  <c r="B60" i="13"/>
  <c r="G73" i="7" s="1"/>
  <c r="C60" i="13"/>
  <c r="D60" i="13"/>
  <c r="AI73" i="7" s="1"/>
  <c r="E60" i="13"/>
  <c r="F60" i="13"/>
  <c r="I60" i="13"/>
  <c r="J60" i="13"/>
  <c r="Q73" i="7" s="1"/>
  <c r="K60" i="13"/>
  <c r="AH73" i="7" s="1"/>
  <c r="L60" i="13"/>
  <c r="M60" i="13"/>
  <c r="AB73" i="7" s="1"/>
  <c r="N60" i="13"/>
  <c r="AC73" i="7" s="1"/>
  <c r="O60" i="13"/>
  <c r="AD73" i="7" s="1"/>
  <c r="P60" i="13"/>
  <c r="AE73" i="7" s="1"/>
  <c r="Q60" i="13"/>
  <c r="AS75" i="8" s="1"/>
  <c r="R60" i="13"/>
  <c r="S60" i="13"/>
  <c r="AV75" i="8" s="1"/>
  <c r="T60" i="13"/>
  <c r="AN73" i="7" s="1"/>
  <c r="U60" i="13"/>
  <c r="AO75" i="8" s="1"/>
  <c r="V60" i="13"/>
  <c r="W60" i="13"/>
  <c r="A61" i="13"/>
  <c r="B61" i="13"/>
  <c r="G74" i="7" s="1"/>
  <c r="C61" i="13"/>
  <c r="D61" i="13"/>
  <c r="AI74" i="7" s="1"/>
  <c r="E61" i="13"/>
  <c r="F61" i="13"/>
  <c r="I61" i="13"/>
  <c r="J61" i="13"/>
  <c r="Q74" i="7" s="1"/>
  <c r="K61" i="13"/>
  <c r="AH74" i="7" s="1"/>
  <c r="L61" i="13"/>
  <c r="M61" i="13"/>
  <c r="AB74" i="7" s="1"/>
  <c r="N61" i="13"/>
  <c r="AC74" i="7" s="1"/>
  <c r="O61" i="13"/>
  <c r="AD74" i="7" s="1"/>
  <c r="P61" i="13"/>
  <c r="AE74" i="7" s="1"/>
  <c r="Q61" i="13"/>
  <c r="AS76" i="8" s="1"/>
  <c r="R61" i="13"/>
  <c r="S61" i="13"/>
  <c r="AV76" i="8" s="1"/>
  <c r="T61" i="13"/>
  <c r="AN74" i="7" s="1"/>
  <c r="U61" i="13"/>
  <c r="V61" i="13"/>
  <c r="W61" i="13"/>
  <c r="A62" i="13"/>
  <c r="B62" i="13"/>
  <c r="G75" i="7" s="1"/>
  <c r="C62" i="13"/>
  <c r="D62" i="13"/>
  <c r="AI75" i="7" s="1"/>
  <c r="E62" i="13"/>
  <c r="F62" i="13"/>
  <c r="I62" i="13"/>
  <c r="J62" i="13"/>
  <c r="Q75" i="7" s="1"/>
  <c r="K62" i="13"/>
  <c r="AH75" i="7" s="1"/>
  <c r="L62" i="13"/>
  <c r="M62" i="13"/>
  <c r="AB75" i="7" s="1"/>
  <c r="N62" i="13"/>
  <c r="AC75" i="7" s="1"/>
  <c r="O62" i="13"/>
  <c r="AD75" i="7" s="1"/>
  <c r="P62" i="13"/>
  <c r="AE75" i="7" s="1"/>
  <c r="Q62" i="13"/>
  <c r="AS77" i="8" s="1"/>
  <c r="R62" i="13"/>
  <c r="S62" i="13"/>
  <c r="AV77" i="8" s="1"/>
  <c r="T62" i="13"/>
  <c r="AN75" i="7" s="1"/>
  <c r="U62" i="13"/>
  <c r="V62" i="13"/>
  <c r="W62" i="13"/>
  <c r="A63" i="13"/>
  <c r="B63" i="13"/>
  <c r="G76" i="7" s="1"/>
  <c r="C63" i="13"/>
  <c r="D63" i="13"/>
  <c r="AI76" i="7" s="1"/>
  <c r="E63" i="13"/>
  <c r="F63" i="13"/>
  <c r="I63" i="13"/>
  <c r="J63" i="13"/>
  <c r="Q76" i="7" s="1"/>
  <c r="K63" i="13"/>
  <c r="AH76" i="7" s="1"/>
  <c r="L63" i="13"/>
  <c r="M63" i="13"/>
  <c r="AB76" i="7" s="1"/>
  <c r="N63" i="13"/>
  <c r="AC76" i="7" s="1"/>
  <c r="O63" i="13"/>
  <c r="AD76" i="7" s="1"/>
  <c r="P63" i="13"/>
  <c r="AE76" i="7" s="1"/>
  <c r="Q63" i="13"/>
  <c r="AS78" i="8" s="1"/>
  <c r="R63" i="13"/>
  <c r="S63" i="13"/>
  <c r="AV78" i="8" s="1"/>
  <c r="T63" i="13"/>
  <c r="AN76" i="7" s="1"/>
  <c r="U63" i="13"/>
  <c r="V63" i="13"/>
  <c r="W63" i="13"/>
  <c r="A64" i="13"/>
  <c r="B64" i="13"/>
  <c r="G77" i="7" s="1"/>
  <c r="C64" i="13"/>
  <c r="D64" i="13"/>
  <c r="AI77" i="7" s="1"/>
  <c r="E64" i="13"/>
  <c r="F64" i="13"/>
  <c r="I64" i="13"/>
  <c r="J64" i="13"/>
  <c r="Q77" i="7" s="1"/>
  <c r="K64" i="13"/>
  <c r="AH77" i="7" s="1"/>
  <c r="L64" i="13"/>
  <c r="M64" i="13"/>
  <c r="AB77" i="7" s="1"/>
  <c r="N64" i="13"/>
  <c r="AC77" i="7" s="1"/>
  <c r="O64" i="13"/>
  <c r="AD77" i="7" s="1"/>
  <c r="P64" i="13"/>
  <c r="AE77" i="7" s="1"/>
  <c r="Q64" i="13"/>
  <c r="AS79" i="8" s="1"/>
  <c r="R64" i="13"/>
  <c r="S64" i="13"/>
  <c r="AV79" i="8" s="1"/>
  <c r="T64" i="13"/>
  <c r="AN77" i="7" s="1"/>
  <c r="U64" i="13"/>
  <c r="V64" i="13"/>
  <c r="W64" i="13"/>
  <c r="A65" i="13"/>
  <c r="B65" i="13"/>
  <c r="G78" i="7" s="1"/>
  <c r="C65" i="13"/>
  <c r="D65" i="13"/>
  <c r="AI78" i="7" s="1"/>
  <c r="E65" i="13"/>
  <c r="Y80" i="8" s="1"/>
  <c r="F65" i="13"/>
  <c r="I65" i="13"/>
  <c r="J65" i="13"/>
  <c r="Q78" i="7" s="1"/>
  <c r="K65" i="13"/>
  <c r="AH78" i="7" s="1"/>
  <c r="L65" i="13"/>
  <c r="M65" i="13"/>
  <c r="AB78" i="7" s="1"/>
  <c r="N65" i="13"/>
  <c r="AC78" i="7" s="1"/>
  <c r="O65" i="13"/>
  <c r="AD78" i="7" s="1"/>
  <c r="P65" i="13"/>
  <c r="AE78" i="7" s="1"/>
  <c r="Q65" i="13"/>
  <c r="AS80" i="8" s="1"/>
  <c r="R65" i="13"/>
  <c r="S65" i="13"/>
  <c r="AV80" i="8" s="1"/>
  <c r="T65" i="13"/>
  <c r="AN78" i="7" s="1"/>
  <c r="U65" i="13"/>
  <c r="AO80" i="8" s="1"/>
  <c r="V65" i="13"/>
  <c r="W65" i="13"/>
  <c r="I78" i="7" s="1"/>
  <c r="A66" i="13"/>
  <c r="B66" i="13"/>
  <c r="G79" i="7" s="1"/>
  <c r="C66" i="13"/>
  <c r="D66" i="13"/>
  <c r="AI79" i="7" s="1"/>
  <c r="E66" i="13"/>
  <c r="F66" i="13"/>
  <c r="I66" i="13"/>
  <c r="J66" i="13"/>
  <c r="Q79" i="7" s="1"/>
  <c r="K66" i="13"/>
  <c r="AH79" i="7" s="1"/>
  <c r="L66" i="13"/>
  <c r="M66" i="13"/>
  <c r="AB79" i="7" s="1"/>
  <c r="N66" i="13"/>
  <c r="AC79" i="7" s="1"/>
  <c r="O66" i="13"/>
  <c r="AD79" i="7" s="1"/>
  <c r="P66" i="13"/>
  <c r="AE79" i="7" s="1"/>
  <c r="Q66" i="13"/>
  <c r="AS81" i="8" s="1"/>
  <c r="R66" i="13"/>
  <c r="S66" i="13"/>
  <c r="AV81" i="8" s="1"/>
  <c r="T66" i="13"/>
  <c r="AN79" i="7" s="1"/>
  <c r="U66" i="13"/>
  <c r="AO81" i="8" s="1"/>
  <c r="V66" i="13"/>
  <c r="W66" i="13"/>
  <c r="A67" i="13"/>
  <c r="B67" i="13"/>
  <c r="G80" i="7" s="1"/>
  <c r="C67" i="13"/>
  <c r="D67" i="13"/>
  <c r="AI80" i="7" s="1"/>
  <c r="E67" i="13"/>
  <c r="F67" i="13"/>
  <c r="I67" i="13"/>
  <c r="J67" i="13"/>
  <c r="Q80" i="7" s="1"/>
  <c r="K67" i="13"/>
  <c r="AH80" i="7" s="1"/>
  <c r="L67" i="13"/>
  <c r="M67" i="13"/>
  <c r="AB80" i="7" s="1"/>
  <c r="N67" i="13"/>
  <c r="AC80" i="7" s="1"/>
  <c r="O67" i="13"/>
  <c r="AD80" i="7" s="1"/>
  <c r="P67" i="13"/>
  <c r="AE80" i="7" s="1"/>
  <c r="Q67" i="13"/>
  <c r="AS82" i="8" s="1"/>
  <c r="R67" i="13"/>
  <c r="S67" i="13"/>
  <c r="AV82" i="8" s="1"/>
  <c r="T67" i="13"/>
  <c r="AN80" i="7" s="1"/>
  <c r="U67" i="13"/>
  <c r="AO82" i="8" s="1"/>
  <c r="V67" i="13"/>
  <c r="W67" i="13"/>
  <c r="A68" i="13"/>
  <c r="B68" i="13"/>
  <c r="G81" i="7" s="1"/>
  <c r="C68" i="13"/>
  <c r="D68" i="13"/>
  <c r="AI81" i="7" s="1"/>
  <c r="E68" i="13"/>
  <c r="Y83" i="8" s="1"/>
  <c r="F68" i="13"/>
  <c r="AF83" i="8"/>
  <c r="I68" i="13"/>
  <c r="J68" i="13"/>
  <c r="Q81" i="7" s="1"/>
  <c r="K68" i="13"/>
  <c r="AH81" i="7" s="1"/>
  <c r="L68" i="13"/>
  <c r="M68" i="13"/>
  <c r="AB81" i="7" s="1"/>
  <c r="N68" i="13"/>
  <c r="AC81" i="7" s="1"/>
  <c r="O68" i="13"/>
  <c r="AD81" i="7" s="1"/>
  <c r="P68" i="13"/>
  <c r="AE81" i="7" s="1"/>
  <c r="Q68" i="13"/>
  <c r="AS83" i="8" s="1"/>
  <c r="R68" i="13"/>
  <c r="S68" i="13"/>
  <c r="AV83" i="8" s="1"/>
  <c r="T68" i="13"/>
  <c r="AN81" i="7" s="1"/>
  <c r="U68" i="13"/>
  <c r="AO83" i="8" s="1"/>
  <c r="V68" i="13"/>
  <c r="W68" i="13"/>
  <c r="I81" i="7" s="1"/>
  <c r="A69" i="13"/>
  <c r="B69" i="13"/>
  <c r="G82" i="7" s="1"/>
  <c r="C69" i="13"/>
  <c r="D69" i="13"/>
  <c r="AI82" i="7" s="1"/>
  <c r="E69" i="13"/>
  <c r="F69" i="13"/>
  <c r="I69" i="13"/>
  <c r="J69" i="13"/>
  <c r="Q82" i="7" s="1"/>
  <c r="K69" i="13"/>
  <c r="AH82" i="7" s="1"/>
  <c r="L69" i="13"/>
  <c r="M69" i="13"/>
  <c r="AB82" i="7" s="1"/>
  <c r="N69" i="13"/>
  <c r="AC82" i="7" s="1"/>
  <c r="O69" i="13"/>
  <c r="AD82" i="7" s="1"/>
  <c r="P69" i="13"/>
  <c r="AE82" i="7" s="1"/>
  <c r="Q69" i="13"/>
  <c r="AS84" i="8" s="1"/>
  <c r="R69" i="13"/>
  <c r="S69" i="13"/>
  <c r="AV84" i="8" s="1"/>
  <c r="T69" i="13"/>
  <c r="AN82" i="7" s="1"/>
  <c r="U69" i="13"/>
  <c r="AO84" i="8" s="1"/>
  <c r="V69" i="13"/>
  <c r="W69" i="13"/>
  <c r="A70" i="13"/>
  <c r="B70" i="13"/>
  <c r="G83" i="7" s="1"/>
  <c r="C70" i="13"/>
  <c r="D70" i="13"/>
  <c r="AI83" i="7" s="1"/>
  <c r="E70" i="13"/>
  <c r="Y85" i="8" s="1"/>
  <c r="F70" i="13"/>
  <c r="AF85" i="8"/>
  <c r="I70" i="13"/>
  <c r="J70" i="13"/>
  <c r="Q83" i="7" s="1"/>
  <c r="K70" i="13"/>
  <c r="AH83" i="7" s="1"/>
  <c r="L70" i="13"/>
  <c r="M70" i="13"/>
  <c r="AB83" i="7" s="1"/>
  <c r="N70" i="13"/>
  <c r="AC83" i="7" s="1"/>
  <c r="O70" i="13"/>
  <c r="AD83" i="7" s="1"/>
  <c r="P70" i="13"/>
  <c r="AE83" i="7" s="1"/>
  <c r="Q70" i="13"/>
  <c r="AS85" i="8" s="1"/>
  <c r="R70" i="13"/>
  <c r="S70" i="13"/>
  <c r="AV85" i="8" s="1"/>
  <c r="T70" i="13"/>
  <c r="AN83" i="7" s="1"/>
  <c r="U70" i="13"/>
  <c r="AO85" i="8" s="1"/>
  <c r="V70" i="13"/>
  <c r="W70" i="13"/>
  <c r="A71" i="13"/>
  <c r="B71" i="13"/>
  <c r="G84" i="7" s="1"/>
  <c r="C71" i="13"/>
  <c r="D71" i="13"/>
  <c r="AI84" i="7" s="1"/>
  <c r="E71" i="13"/>
  <c r="F71" i="13"/>
  <c r="I71" i="13"/>
  <c r="J71" i="13"/>
  <c r="Q84" i="7" s="1"/>
  <c r="K71" i="13"/>
  <c r="AH84" i="7" s="1"/>
  <c r="L71" i="13"/>
  <c r="M71" i="13"/>
  <c r="AB84" i="7" s="1"/>
  <c r="N71" i="13"/>
  <c r="AC84" i="7" s="1"/>
  <c r="O71" i="13"/>
  <c r="AD84" i="7" s="1"/>
  <c r="P71" i="13"/>
  <c r="AE84" i="7" s="1"/>
  <c r="Q71" i="13"/>
  <c r="AS86" i="8" s="1"/>
  <c r="R71" i="13"/>
  <c r="S71" i="13"/>
  <c r="AV86" i="8" s="1"/>
  <c r="T71" i="13"/>
  <c r="AN84" i="7" s="1"/>
  <c r="U71" i="13"/>
  <c r="AO86" i="8" s="1"/>
  <c r="V71" i="13"/>
  <c r="W71" i="13"/>
  <c r="A72" i="13"/>
  <c r="B72" i="13"/>
  <c r="G85" i="7" s="1"/>
  <c r="C72" i="13"/>
  <c r="D72" i="13"/>
  <c r="AI85" i="7" s="1"/>
  <c r="E72" i="13"/>
  <c r="F72" i="13"/>
  <c r="I72" i="13"/>
  <c r="J72" i="13"/>
  <c r="Q85" i="7" s="1"/>
  <c r="K72" i="13"/>
  <c r="AH85" i="7" s="1"/>
  <c r="L72" i="13"/>
  <c r="M72" i="13"/>
  <c r="AB85" i="7" s="1"/>
  <c r="N72" i="13"/>
  <c r="AC85" i="7" s="1"/>
  <c r="O72" i="13"/>
  <c r="AD85" i="7" s="1"/>
  <c r="P72" i="13"/>
  <c r="AE85" i="7" s="1"/>
  <c r="Q72" i="13"/>
  <c r="AS87" i="8" s="1"/>
  <c r="R72" i="13"/>
  <c r="S72" i="13"/>
  <c r="AV87" i="8" s="1"/>
  <c r="T72" i="13"/>
  <c r="AN85" i="7" s="1"/>
  <c r="U72" i="13"/>
  <c r="AO87" i="8" s="1"/>
  <c r="V72" i="13"/>
  <c r="W72" i="13"/>
  <c r="A73" i="13"/>
  <c r="B73" i="13"/>
  <c r="G86" i="7" s="1"/>
  <c r="C73" i="13"/>
  <c r="D73" i="13"/>
  <c r="AI86" i="7" s="1"/>
  <c r="E73" i="13"/>
  <c r="F73" i="13"/>
  <c r="I73" i="13"/>
  <c r="J73" i="13"/>
  <c r="Q86" i="7" s="1"/>
  <c r="K73" i="13"/>
  <c r="AH86" i="7" s="1"/>
  <c r="L73" i="13"/>
  <c r="M73" i="13"/>
  <c r="AB86" i="7" s="1"/>
  <c r="N73" i="13"/>
  <c r="AC86" i="7" s="1"/>
  <c r="O73" i="13"/>
  <c r="AD86" i="7" s="1"/>
  <c r="P73" i="13"/>
  <c r="AE86" i="7" s="1"/>
  <c r="Q73" i="13"/>
  <c r="AS88" i="8" s="1"/>
  <c r="R73" i="13"/>
  <c r="S73" i="13"/>
  <c r="AV88" i="8" s="1"/>
  <c r="T73" i="13"/>
  <c r="AN86" i="7" s="1"/>
  <c r="U73" i="13"/>
  <c r="AO88" i="8" s="1"/>
  <c r="V73" i="13"/>
  <c r="W73" i="13"/>
  <c r="A74" i="13"/>
  <c r="B74" i="13"/>
  <c r="G87" i="7" s="1"/>
  <c r="C74" i="13"/>
  <c r="D74" i="13"/>
  <c r="AI87" i="7" s="1"/>
  <c r="E74" i="13"/>
  <c r="F74" i="13"/>
  <c r="I74" i="13"/>
  <c r="J74" i="13"/>
  <c r="Q87" i="7" s="1"/>
  <c r="K74" i="13"/>
  <c r="AH87" i="7" s="1"/>
  <c r="L74" i="13"/>
  <c r="M74" i="13"/>
  <c r="AB87" i="7" s="1"/>
  <c r="N74" i="13"/>
  <c r="AC87" i="7" s="1"/>
  <c r="O74" i="13"/>
  <c r="AD87" i="7" s="1"/>
  <c r="P74" i="13"/>
  <c r="AE87" i="7" s="1"/>
  <c r="Q74" i="13"/>
  <c r="AS89" i="8" s="1"/>
  <c r="R74" i="13"/>
  <c r="S74" i="13"/>
  <c r="AV89" i="8" s="1"/>
  <c r="T74" i="13"/>
  <c r="AN87" i="7" s="1"/>
  <c r="U74" i="13"/>
  <c r="AO89" i="8" s="1"/>
  <c r="V74" i="13"/>
  <c r="W74" i="13"/>
  <c r="M87" i="7" s="1"/>
  <c r="U14" i="13"/>
  <c r="U15" i="13"/>
  <c r="U16" i="13"/>
  <c r="U17" i="13"/>
  <c r="U18" i="13"/>
  <c r="U19" i="13"/>
  <c r="U20" i="13"/>
  <c r="U21" i="13"/>
  <c r="U22" i="13"/>
  <c r="U23" i="13"/>
  <c r="U24" i="13"/>
  <c r="AO39" i="8" s="1"/>
  <c r="U25" i="13"/>
  <c r="AO40" i="8" s="1"/>
  <c r="U26" i="13"/>
  <c r="U27" i="13"/>
  <c r="U28" i="13"/>
  <c r="U29" i="13"/>
  <c r="AO44" i="8" s="1"/>
  <c r="U30" i="13"/>
  <c r="AO45" i="8" s="1"/>
  <c r="U31" i="13"/>
  <c r="AO46" i="8" s="1"/>
  <c r="U32" i="13"/>
  <c r="AO47" i="8" s="1"/>
  <c r="U33" i="13"/>
  <c r="AO48" i="8" s="1"/>
  <c r="U34" i="13"/>
  <c r="AO49" i="8" s="1"/>
  <c r="U35" i="13"/>
  <c r="AO50" i="8" s="1"/>
  <c r="U37" i="13"/>
  <c r="AO52" i="8" s="1"/>
  <c r="U38" i="13"/>
  <c r="AO53" i="8" s="1"/>
  <c r="U36" i="13"/>
  <c r="AO51" i="8" s="1"/>
  <c r="A39" i="13"/>
  <c r="B39" i="13"/>
  <c r="G52" i="7" s="1"/>
  <c r="C39" i="13"/>
  <c r="D39" i="13"/>
  <c r="AI52" i="7" s="1"/>
  <c r="E39" i="13"/>
  <c r="F39" i="13"/>
  <c r="I39" i="13"/>
  <c r="J39" i="13"/>
  <c r="Q52" i="7" s="1"/>
  <c r="K39" i="13"/>
  <c r="AH52" i="7" s="1"/>
  <c r="L39" i="13"/>
  <c r="M39" i="13"/>
  <c r="AB52" i="7" s="1"/>
  <c r="N39" i="13"/>
  <c r="AC52" i="7" s="1"/>
  <c r="O39" i="13"/>
  <c r="AD52" i="7" s="1"/>
  <c r="P39" i="13"/>
  <c r="AE52" i="7" s="1"/>
  <c r="Q39" i="13"/>
  <c r="AS54" i="8" s="1"/>
  <c r="R39" i="13"/>
  <c r="S39" i="13"/>
  <c r="AV54" i="8" s="1"/>
  <c r="T39" i="13"/>
  <c r="AN52" i="7" s="1"/>
  <c r="U39" i="13"/>
  <c r="V39" i="13"/>
  <c r="W39" i="13"/>
  <c r="A3" i="13"/>
  <c r="B3" i="13"/>
  <c r="G16" i="7" s="1"/>
  <c r="C3" i="13"/>
  <c r="D3" i="13"/>
  <c r="AI16" i="7" s="1"/>
  <c r="E3" i="13"/>
  <c r="F3" i="13"/>
  <c r="I3" i="13"/>
  <c r="J3" i="13"/>
  <c r="Q16" i="7" s="1"/>
  <c r="K3" i="13"/>
  <c r="AH16" i="7" s="1"/>
  <c r="L3" i="13"/>
  <c r="M3" i="13"/>
  <c r="AB16" i="7" s="1"/>
  <c r="N3" i="13"/>
  <c r="AC16" i="7" s="1"/>
  <c r="O3" i="13"/>
  <c r="AD16" i="7" s="1"/>
  <c r="P3" i="13"/>
  <c r="AE16" i="7" s="1"/>
  <c r="Q3" i="13"/>
  <c r="AS18" i="8" s="1"/>
  <c r="R3" i="13"/>
  <c r="S3" i="13"/>
  <c r="AV18" i="8" s="1"/>
  <c r="T3" i="13"/>
  <c r="AN16" i="7" s="1"/>
  <c r="V3" i="13"/>
  <c r="W3" i="13"/>
  <c r="A4" i="13"/>
  <c r="B4" i="13"/>
  <c r="G17" i="7" s="1"/>
  <c r="C4" i="13"/>
  <c r="D4" i="13"/>
  <c r="AI17" i="7" s="1"/>
  <c r="E4" i="13"/>
  <c r="F4" i="13"/>
  <c r="I4" i="13"/>
  <c r="J4" i="13"/>
  <c r="Q17" i="7" s="1"/>
  <c r="K4" i="13"/>
  <c r="AH17" i="7" s="1"/>
  <c r="L4" i="13"/>
  <c r="M4" i="13"/>
  <c r="AB17" i="7" s="1"/>
  <c r="N4" i="13"/>
  <c r="AC17" i="7" s="1"/>
  <c r="O4" i="13"/>
  <c r="AD17" i="7" s="1"/>
  <c r="P4" i="13"/>
  <c r="AE17" i="7" s="1"/>
  <c r="Q4" i="13"/>
  <c r="AS19" i="8" s="1"/>
  <c r="R4" i="13"/>
  <c r="S4" i="13"/>
  <c r="AV19" i="8" s="1"/>
  <c r="T4" i="13"/>
  <c r="AN17" i="7" s="1"/>
  <c r="V4" i="13"/>
  <c r="W4" i="13"/>
  <c r="A5" i="13"/>
  <c r="B5" i="13"/>
  <c r="G18" i="7" s="1"/>
  <c r="C5" i="13"/>
  <c r="D5" i="13"/>
  <c r="AI18" i="7" s="1"/>
  <c r="E5" i="13"/>
  <c r="Y20" i="8" s="1"/>
  <c r="F5" i="13"/>
  <c r="I5" i="13"/>
  <c r="J5" i="13"/>
  <c r="Q18" i="7" s="1"/>
  <c r="K5" i="13"/>
  <c r="AH18" i="7" s="1"/>
  <c r="L5" i="13"/>
  <c r="M5" i="13"/>
  <c r="AB18" i="7" s="1"/>
  <c r="N5" i="13"/>
  <c r="AC18" i="7" s="1"/>
  <c r="O5" i="13"/>
  <c r="AD18" i="7" s="1"/>
  <c r="P5" i="13"/>
  <c r="AE18" i="7" s="1"/>
  <c r="Q5" i="13"/>
  <c r="AS20" i="8" s="1"/>
  <c r="R5" i="13"/>
  <c r="S5" i="13"/>
  <c r="AV20" i="8" s="1"/>
  <c r="T5" i="13"/>
  <c r="AN18" i="7" s="1"/>
  <c r="V5" i="13"/>
  <c r="W5" i="13"/>
  <c r="I18" i="7" s="1"/>
  <c r="A6" i="13"/>
  <c r="B6" i="13"/>
  <c r="G19" i="7" s="1"/>
  <c r="C6" i="13"/>
  <c r="D6" i="13"/>
  <c r="AI19" i="7" s="1"/>
  <c r="E6" i="13"/>
  <c r="F6" i="13"/>
  <c r="I6" i="13"/>
  <c r="J6" i="13"/>
  <c r="Q19" i="7" s="1"/>
  <c r="K6" i="13"/>
  <c r="AH19" i="7" s="1"/>
  <c r="L6" i="13"/>
  <c r="M6" i="13"/>
  <c r="AB19" i="7" s="1"/>
  <c r="N6" i="13"/>
  <c r="AC19" i="7" s="1"/>
  <c r="O6" i="13"/>
  <c r="AD19" i="7" s="1"/>
  <c r="P6" i="13"/>
  <c r="AE19" i="7" s="1"/>
  <c r="Q6" i="13"/>
  <c r="AS21" i="8" s="1"/>
  <c r="R6" i="13"/>
  <c r="S6" i="13"/>
  <c r="AV21" i="8" s="1"/>
  <c r="T6" i="13"/>
  <c r="AN19" i="7" s="1"/>
  <c r="V6" i="13"/>
  <c r="W6" i="13"/>
  <c r="A7" i="13"/>
  <c r="B7" i="13"/>
  <c r="G20" i="7" s="1"/>
  <c r="C7" i="13"/>
  <c r="D7" i="13"/>
  <c r="AI20" i="7" s="1"/>
  <c r="E7" i="13"/>
  <c r="F7" i="13"/>
  <c r="I7" i="13"/>
  <c r="J7" i="13"/>
  <c r="Q20" i="7" s="1"/>
  <c r="K7" i="13"/>
  <c r="AH20" i="7" s="1"/>
  <c r="L7" i="13"/>
  <c r="M7" i="13"/>
  <c r="AB20" i="7" s="1"/>
  <c r="N7" i="13"/>
  <c r="AC20" i="7" s="1"/>
  <c r="O7" i="13"/>
  <c r="AD20" i="7" s="1"/>
  <c r="P7" i="13"/>
  <c r="AE20" i="7" s="1"/>
  <c r="Q7" i="13"/>
  <c r="AS22" i="8" s="1"/>
  <c r="R7" i="13"/>
  <c r="S7" i="13"/>
  <c r="AV22" i="8" s="1"/>
  <c r="T7" i="13"/>
  <c r="AN20" i="7" s="1"/>
  <c r="V7" i="13"/>
  <c r="W7" i="13"/>
  <c r="A8" i="13"/>
  <c r="B8" i="13"/>
  <c r="G21" i="7" s="1"/>
  <c r="C8" i="13"/>
  <c r="D8" i="13"/>
  <c r="AI21" i="7" s="1"/>
  <c r="E8" i="13"/>
  <c r="F8" i="13"/>
  <c r="I8" i="13"/>
  <c r="J8" i="13"/>
  <c r="Q21" i="7" s="1"/>
  <c r="K8" i="13"/>
  <c r="AH21" i="7" s="1"/>
  <c r="L8" i="13"/>
  <c r="M8" i="13"/>
  <c r="AB21" i="7" s="1"/>
  <c r="N8" i="13"/>
  <c r="AC21" i="7" s="1"/>
  <c r="O8" i="13"/>
  <c r="AD21" i="7" s="1"/>
  <c r="P8" i="13"/>
  <c r="AE21" i="7" s="1"/>
  <c r="Q8" i="13"/>
  <c r="AS23" i="8" s="1"/>
  <c r="R8" i="13"/>
  <c r="S8" i="13"/>
  <c r="AV23" i="8" s="1"/>
  <c r="T8" i="13"/>
  <c r="AN21" i="7" s="1"/>
  <c r="V8" i="13"/>
  <c r="W8" i="13"/>
  <c r="L21" i="7" s="1"/>
  <c r="A9" i="13"/>
  <c r="B9" i="13"/>
  <c r="G22" i="7" s="1"/>
  <c r="C9" i="13"/>
  <c r="D9" i="13"/>
  <c r="E9" i="13"/>
  <c r="F9" i="13"/>
  <c r="I9" i="13"/>
  <c r="J9" i="13"/>
  <c r="K9" i="13"/>
  <c r="L9" i="13"/>
  <c r="M9" i="13"/>
  <c r="AB22" i="7" s="1"/>
  <c r="N9" i="13"/>
  <c r="O9" i="13"/>
  <c r="P9" i="13"/>
  <c r="Q9" i="13"/>
  <c r="V22" i="7" s="1"/>
  <c r="R9" i="13"/>
  <c r="S9" i="13"/>
  <c r="Y22" i="7" s="1"/>
  <c r="T9" i="13"/>
  <c r="V9" i="13"/>
  <c r="W9" i="13"/>
  <c r="A10" i="13"/>
  <c r="B10" i="13"/>
  <c r="G23" i="7" s="1"/>
  <c r="C10" i="13"/>
  <c r="D10" i="13"/>
  <c r="AI23" i="7" s="1"/>
  <c r="E10" i="13"/>
  <c r="F10" i="13"/>
  <c r="I10" i="13"/>
  <c r="J10" i="13"/>
  <c r="Q23" i="7" s="1"/>
  <c r="K10" i="13"/>
  <c r="AH23" i="7" s="1"/>
  <c r="L10" i="13"/>
  <c r="M10" i="13"/>
  <c r="AB23" i="7" s="1"/>
  <c r="N10" i="13"/>
  <c r="AC23" i="7" s="1"/>
  <c r="O10" i="13"/>
  <c r="AD23" i="7" s="1"/>
  <c r="P10" i="13"/>
  <c r="AE23" i="7" s="1"/>
  <c r="Q10" i="13"/>
  <c r="AS25" i="8" s="1"/>
  <c r="R10" i="13"/>
  <c r="S10" i="13"/>
  <c r="AV25" i="8" s="1"/>
  <c r="T10" i="13"/>
  <c r="AN23" i="7" s="1"/>
  <c r="V10" i="13"/>
  <c r="W10" i="13"/>
  <c r="A11" i="13"/>
  <c r="B11" i="13"/>
  <c r="G24" i="7" s="1"/>
  <c r="C11" i="13"/>
  <c r="D11" i="13"/>
  <c r="AI24" i="7" s="1"/>
  <c r="E11" i="13"/>
  <c r="F11" i="13"/>
  <c r="I11" i="13"/>
  <c r="J11" i="13"/>
  <c r="Q24" i="7" s="1"/>
  <c r="K11" i="13"/>
  <c r="AH24" i="7" s="1"/>
  <c r="L11" i="13"/>
  <c r="M11" i="13"/>
  <c r="AB24" i="7" s="1"/>
  <c r="N11" i="13"/>
  <c r="AC24" i="7" s="1"/>
  <c r="O11" i="13"/>
  <c r="AD24" i="7" s="1"/>
  <c r="P11" i="13"/>
  <c r="AE24" i="7" s="1"/>
  <c r="Q11" i="13"/>
  <c r="AS26" i="8" s="1"/>
  <c r="R11" i="13"/>
  <c r="S11" i="13"/>
  <c r="AV26" i="8" s="1"/>
  <c r="T11" i="13"/>
  <c r="AN24" i="7" s="1"/>
  <c r="V11" i="13"/>
  <c r="W11" i="13"/>
  <c r="I24" i="7" s="1"/>
  <c r="A12" i="13"/>
  <c r="B12" i="13"/>
  <c r="G25" i="7" s="1"/>
  <c r="C12" i="13"/>
  <c r="D12" i="13"/>
  <c r="AI25" i="7" s="1"/>
  <c r="E12" i="13"/>
  <c r="F12" i="13"/>
  <c r="I12" i="13"/>
  <c r="J12" i="13"/>
  <c r="Q25" i="7" s="1"/>
  <c r="K12" i="13"/>
  <c r="AH25" i="7" s="1"/>
  <c r="L12" i="13"/>
  <c r="M12" i="13"/>
  <c r="AB25" i="7" s="1"/>
  <c r="N12" i="13"/>
  <c r="AC25" i="7" s="1"/>
  <c r="O12" i="13"/>
  <c r="AD25" i="7" s="1"/>
  <c r="P12" i="13"/>
  <c r="AE25" i="7" s="1"/>
  <c r="Q12" i="13"/>
  <c r="AS27" i="8" s="1"/>
  <c r="R12" i="13"/>
  <c r="S12" i="13"/>
  <c r="AV27" i="8" s="1"/>
  <c r="T12" i="13"/>
  <c r="AN25" i="7" s="1"/>
  <c r="V12" i="13"/>
  <c r="W12" i="13"/>
  <c r="A13" i="13"/>
  <c r="B13" i="13"/>
  <c r="G26" i="7" s="1"/>
  <c r="C13" i="13"/>
  <c r="D13" i="13"/>
  <c r="AI26" i="7" s="1"/>
  <c r="E13" i="13"/>
  <c r="F13" i="13"/>
  <c r="I13" i="13"/>
  <c r="J13" i="13"/>
  <c r="Q26" i="7" s="1"/>
  <c r="K13" i="13"/>
  <c r="AH26" i="7" s="1"/>
  <c r="L13" i="13"/>
  <c r="M13" i="13"/>
  <c r="AB26" i="7" s="1"/>
  <c r="N13" i="13"/>
  <c r="AC26" i="7" s="1"/>
  <c r="O13" i="13"/>
  <c r="AD26" i="7" s="1"/>
  <c r="P13" i="13"/>
  <c r="AE26" i="7" s="1"/>
  <c r="Q13" i="13"/>
  <c r="AS28" i="8" s="1"/>
  <c r="R13" i="13"/>
  <c r="S13" i="13"/>
  <c r="AV28" i="8" s="1"/>
  <c r="T13" i="13"/>
  <c r="AN26" i="7" s="1"/>
  <c r="V13" i="13"/>
  <c r="W13" i="13"/>
  <c r="A14" i="13"/>
  <c r="B14" i="13"/>
  <c r="G27" i="7" s="1"/>
  <c r="C14" i="13"/>
  <c r="D14" i="13"/>
  <c r="AI27" i="7" s="1"/>
  <c r="E14" i="13"/>
  <c r="F14" i="13"/>
  <c r="I14" i="13"/>
  <c r="J14" i="13"/>
  <c r="Q27" i="7" s="1"/>
  <c r="K14" i="13"/>
  <c r="AH27" i="7" s="1"/>
  <c r="L14" i="13"/>
  <c r="M14" i="13"/>
  <c r="AB27" i="7" s="1"/>
  <c r="N14" i="13"/>
  <c r="AC27" i="7" s="1"/>
  <c r="O14" i="13"/>
  <c r="AD27" i="7" s="1"/>
  <c r="P14" i="13"/>
  <c r="AE27" i="7" s="1"/>
  <c r="Q14" i="13"/>
  <c r="AS29" i="8" s="1"/>
  <c r="R14" i="13"/>
  <c r="S14" i="13"/>
  <c r="AV29" i="8" s="1"/>
  <c r="T14" i="13"/>
  <c r="AN27" i="7" s="1"/>
  <c r="V14" i="13"/>
  <c r="W14" i="13"/>
  <c r="A15" i="13"/>
  <c r="B15" i="13"/>
  <c r="G28" i="7" s="1"/>
  <c r="C15" i="13"/>
  <c r="D15" i="13"/>
  <c r="AI28" i="7" s="1"/>
  <c r="E15" i="13"/>
  <c r="F15" i="13"/>
  <c r="I15" i="13"/>
  <c r="J15" i="13"/>
  <c r="Q28" i="7" s="1"/>
  <c r="K15" i="13"/>
  <c r="AH28" i="7" s="1"/>
  <c r="L15" i="13"/>
  <c r="M15" i="13"/>
  <c r="AB28" i="7" s="1"/>
  <c r="N15" i="13"/>
  <c r="AC28" i="7" s="1"/>
  <c r="O15" i="13"/>
  <c r="AD28" i="7" s="1"/>
  <c r="P15" i="13"/>
  <c r="AE28" i="7" s="1"/>
  <c r="Q15" i="13"/>
  <c r="AS30" i="8" s="1"/>
  <c r="R15" i="13"/>
  <c r="S15" i="13"/>
  <c r="AV30" i="8" s="1"/>
  <c r="T15" i="13"/>
  <c r="AN28" i="7" s="1"/>
  <c r="V15" i="13"/>
  <c r="W15" i="13"/>
  <c r="A16" i="13"/>
  <c r="B16" i="13"/>
  <c r="G29" i="7" s="1"/>
  <c r="C16" i="13"/>
  <c r="D16" i="13"/>
  <c r="AI29" i="7" s="1"/>
  <c r="E16" i="13"/>
  <c r="Y31" i="8" s="1"/>
  <c r="F16" i="13"/>
  <c r="I16" i="13"/>
  <c r="J16" i="13"/>
  <c r="Q29" i="7" s="1"/>
  <c r="K16" i="13"/>
  <c r="AH29" i="7" s="1"/>
  <c r="L16" i="13"/>
  <c r="M16" i="13"/>
  <c r="AB29" i="7" s="1"/>
  <c r="N16" i="13"/>
  <c r="AC29" i="7" s="1"/>
  <c r="O16" i="13"/>
  <c r="AD29" i="7" s="1"/>
  <c r="P16" i="13"/>
  <c r="AE29" i="7" s="1"/>
  <c r="Q16" i="13"/>
  <c r="AS31" i="8" s="1"/>
  <c r="R16" i="13"/>
  <c r="S16" i="13"/>
  <c r="AV31" i="8" s="1"/>
  <c r="T16" i="13"/>
  <c r="AN29" i="7" s="1"/>
  <c r="V16" i="13"/>
  <c r="W16" i="13"/>
  <c r="A17" i="13"/>
  <c r="B17" i="13"/>
  <c r="G30" i="7" s="1"/>
  <c r="C17" i="13"/>
  <c r="D17" i="13"/>
  <c r="AI30" i="7" s="1"/>
  <c r="E17" i="13"/>
  <c r="Y32" i="8" s="1"/>
  <c r="F17" i="13"/>
  <c r="I17" i="13"/>
  <c r="J17" i="13"/>
  <c r="Q30" i="7" s="1"/>
  <c r="K17" i="13"/>
  <c r="AH30" i="7" s="1"/>
  <c r="L17" i="13"/>
  <c r="M17" i="13"/>
  <c r="AB30" i="7" s="1"/>
  <c r="N17" i="13"/>
  <c r="AC30" i="7" s="1"/>
  <c r="O17" i="13"/>
  <c r="AD30" i="7" s="1"/>
  <c r="P17" i="13"/>
  <c r="AE30" i="7" s="1"/>
  <c r="Q17" i="13"/>
  <c r="AS32" i="8" s="1"/>
  <c r="R17" i="13"/>
  <c r="S17" i="13"/>
  <c r="AV32" i="8" s="1"/>
  <c r="T17" i="13"/>
  <c r="AN30" i="7" s="1"/>
  <c r="V17" i="13"/>
  <c r="W17" i="13"/>
  <c r="L30" i="7" s="1"/>
  <c r="A18" i="13"/>
  <c r="B18" i="13"/>
  <c r="G31" i="7" s="1"/>
  <c r="C18" i="13"/>
  <c r="D18" i="13"/>
  <c r="AI31" i="7" s="1"/>
  <c r="E18" i="13"/>
  <c r="F18" i="13"/>
  <c r="I18" i="13"/>
  <c r="J18" i="13"/>
  <c r="Q31" i="7" s="1"/>
  <c r="K18" i="13"/>
  <c r="AH31" i="7" s="1"/>
  <c r="L18" i="13"/>
  <c r="M18" i="13"/>
  <c r="AB31" i="7" s="1"/>
  <c r="N18" i="13"/>
  <c r="AC31" i="7" s="1"/>
  <c r="O18" i="13"/>
  <c r="AD31" i="7" s="1"/>
  <c r="P18" i="13"/>
  <c r="AE31" i="7" s="1"/>
  <c r="Q18" i="13"/>
  <c r="AS33" i="8" s="1"/>
  <c r="R18" i="13"/>
  <c r="S18" i="13"/>
  <c r="AV33" i="8" s="1"/>
  <c r="T18" i="13"/>
  <c r="AN31" i="7" s="1"/>
  <c r="V18" i="13"/>
  <c r="W18" i="13"/>
  <c r="A19" i="13"/>
  <c r="B19" i="13"/>
  <c r="G32" i="7" s="1"/>
  <c r="C19" i="13"/>
  <c r="D19" i="13"/>
  <c r="AI32" i="7" s="1"/>
  <c r="E19" i="13"/>
  <c r="F19" i="13"/>
  <c r="I19" i="13"/>
  <c r="J19" i="13"/>
  <c r="Q32" i="7" s="1"/>
  <c r="K19" i="13"/>
  <c r="AH32" i="7" s="1"/>
  <c r="L19" i="13"/>
  <c r="M19" i="13"/>
  <c r="AB32" i="7" s="1"/>
  <c r="N19" i="13"/>
  <c r="AC32" i="7" s="1"/>
  <c r="O19" i="13"/>
  <c r="AD32" i="7" s="1"/>
  <c r="P19" i="13"/>
  <c r="AE32" i="7" s="1"/>
  <c r="Q19" i="13"/>
  <c r="AS34" i="8" s="1"/>
  <c r="R19" i="13"/>
  <c r="S19" i="13"/>
  <c r="AV34" i="8" s="1"/>
  <c r="T19" i="13"/>
  <c r="AN32" i="7" s="1"/>
  <c r="V19" i="13"/>
  <c r="W19" i="13"/>
  <c r="A20" i="13"/>
  <c r="B20" i="13"/>
  <c r="G33" i="7" s="1"/>
  <c r="C20" i="13"/>
  <c r="D20" i="13"/>
  <c r="AI33" i="7" s="1"/>
  <c r="E20" i="13"/>
  <c r="F20" i="13"/>
  <c r="I20" i="13"/>
  <c r="J20" i="13"/>
  <c r="Q33" i="7" s="1"/>
  <c r="K20" i="13"/>
  <c r="AH33" i="7" s="1"/>
  <c r="L20" i="13"/>
  <c r="M20" i="13"/>
  <c r="AB33" i="7" s="1"/>
  <c r="N20" i="13"/>
  <c r="AC33" i="7" s="1"/>
  <c r="O20" i="13"/>
  <c r="AD33" i="7" s="1"/>
  <c r="P20" i="13"/>
  <c r="AE33" i="7" s="1"/>
  <c r="Q20" i="13"/>
  <c r="AS35" i="8" s="1"/>
  <c r="R20" i="13"/>
  <c r="S20" i="13"/>
  <c r="AV35" i="8" s="1"/>
  <c r="T20" i="13"/>
  <c r="AN33" i="7" s="1"/>
  <c r="V20" i="13"/>
  <c r="W20" i="13"/>
  <c r="A21" i="13"/>
  <c r="B21" i="13"/>
  <c r="G34" i="7" s="1"/>
  <c r="C21" i="13"/>
  <c r="D21" i="13"/>
  <c r="AI34" i="7" s="1"/>
  <c r="E21" i="13"/>
  <c r="F21" i="13"/>
  <c r="I21" i="13"/>
  <c r="J21" i="13"/>
  <c r="Q34" i="7" s="1"/>
  <c r="K21" i="13"/>
  <c r="AH34" i="7" s="1"/>
  <c r="L21" i="13"/>
  <c r="M21" i="13"/>
  <c r="AB34" i="7" s="1"/>
  <c r="N21" i="13"/>
  <c r="AC34" i="7" s="1"/>
  <c r="O21" i="13"/>
  <c r="AD34" i="7" s="1"/>
  <c r="P21" i="13"/>
  <c r="AE34" i="7" s="1"/>
  <c r="Q21" i="13"/>
  <c r="AS36" i="8" s="1"/>
  <c r="R21" i="13"/>
  <c r="S21" i="13"/>
  <c r="AV36" i="8" s="1"/>
  <c r="T21" i="13"/>
  <c r="AN34" i="7" s="1"/>
  <c r="V21" i="13"/>
  <c r="W21" i="13"/>
  <c r="A22" i="13"/>
  <c r="B22" i="13"/>
  <c r="G35" i="7" s="1"/>
  <c r="C22" i="13"/>
  <c r="D22" i="13"/>
  <c r="AI35" i="7" s="1"/>
  <c r="E22" i="13"/>
  <c r="F22" i="13"/>
  <c r="I22" i="13"/>
  <c r="J22" i="13"/>
  <c r="Q35" i="7" s="1"/>
  <c r="K22" i="13"/>
  <c r="AH35" i="7" s="1"/>
  <c r="L22" i="13"/>
  <c r="M22" i="13"/>
  <c r="AB35" i="7" s="1"/>
  <c r="N22" i="13"/>
  <c r="AC35" i="7" s="1"/>
  <c r="O22" i="13"/>
  <c r="AD35" i="7" s="1"/>
  <c r="P22" i="13"/>
  <c r="AE35" i="7" s="1"/>
  <c r="Q22" i="13"/>
  <c r="AS37" i="8" s="1"/>
  <c r="R22" i="13"/>
  <c r="S22" i="13"/>
  <c r="AV37" i="8" s="1"/>
  <c r="T22" i="13"/>
  <c r="AN35" i="7" s="1"/>
  <c r="V22" i="13"/>
  <c r="W22" i="13"/>
  <c r="A23" i="13"/>
  <c r="B23" i="13"/>
  <c r="G36" i="7" s="1"/>
  <c r="C23" i="13"/>
  <c r="D23" i="13"/>
  <c r="AI36" i="7" s="1"/>
  <c r="E23" i="13"/>
  <c r="F23" i="13"/>
  <c r="I23" i="13"/>
  <c r="J23" i="13"/>
  <c r="Q36" i="7" s="1"/>
  <c r="K23" i="13"/>
  <c r="AH36" i="7" s="1"/>
  <c r="L23" i="13"/>
  <c r="M23" i="13"/>
  <c r="AB36" i="7" s="1"/>
  <c r="N23" i="13"/>
  <c r="AC36" i="7" s="1"/>
  <c r="O23" i="13"/>
  <c r="AD36" i="7" s="1"/>
  <c r="P23" i="13"/>
  <c r="AE36" i="7" s="1"/>
  <c r="Q23" i="13"/>
  <c r="AS38" i="8" s="1"/>
  <c r="R23" i="13"/>
  <c r="S23" i="13"/>
  <c r="AV38" i="8" s="1"/>
  <c r="T23" i="13"/>
  <c r="AN36" i="7" s="1"/>
  <c r="V23" i="13"/>
  <c r="W23" i="13"/>
  <c r="L36" i="7" s="1"/>
  <c r="A24" i="13"/>
  <c r="B24" i="13"/>
  <c r="G37" i="7" s="1"/>
  <c r="C24" i="13"/>
  <c r="D24" i="13"/>
  <c r="AI37" i="7" s="1"/>
  <c r="E24" i="13"/>
  <c r="F24" i="13"/>
  <c r="I24" i="13"/>
  <c r="J24" i="13"/>
  <c r="Q37" i="7" s="1"/>
  <c r="K24" i="13"/>
  <c r="AH37" i="7" s="1"/>
  <c r="L24" i="13"/>
  <c r="M24" i="13"/>
  <c r="AB37" i="7" s="1"/>
  <c r="N24" i="13"/>
  <c r="AC37" i="7" s="1"/>
  <c r="O24" i="13"/>
  <c r="AD37" i="7" s="1"/>
  <c r="P24" i="13"/>
  <c r="AE37" i="7" s="1"/>
  <c r="Q24" i="13"/>
  <c r="AS39" i="8" s="1"/>
  <c r="R24" i="13"/>
  <c r="S24" i="13"/>
  <c r="AV39" i="8" s="1"/>
  <c r="T24" i="13"/>
  <c r="AN37" i="7" s="1"/>
  <c r="V24" i="13"/>
  <c r="W24" i="13"/>
  <c r="A25" i="13"/>
  <c r="B25" i="13"/>
  <c r="G38" i="7" s="1"/>
  <c r="C25" i="13"/>
  <c r="D25" i="13"/>
  <c r="AI38" i="7" s="1"/>
  <c r="E25" i="13"/>
  <c r="F25" i="13"/>
  <c r="I25" i="13"/>
  <c r="J25" i="13"/>
  <c r="Q38" i="7" s="1"/>
  <c r="K25" i="13"/>
  <c r="AH38" i="7" s="1"/>
  <c r="L25" i="13"/>
  <c r="M25" i="13"/>
  <c r="AB38" i="7" s="1"/>
  <c r="N25" i="13"/>
  <c r="AC38" i="7" s="1"/>
  <c r="O25" i="13"/>
  <c r="AD38" i="7" s="1"/>
  <c r="P25" i="13"/>
  <c r="AE38" i="7" s="1"/>
  <c r="Q25" i="13"/>
  <c r="AS40" i="8" s="1"/>
  <c r="R25" i="13"/>
  <c r="S25" i="13"/>
  <c r="AV40" i="8" s="1"/>
  <c r="T25" i="13"/>
  <c r="AN38" i="7" s="1"/>
  <c r="V25" i="13"/>
  <c r="W25" i="13"/>
  <c r="A26" i="13"/>
  <c r="B26" i="13"/>
  <c r="G39" i="7" s="1"/>
  <c r="C26" i="13"/>
  <c r="D26" i="13"/>
  <c r="AI39" i="7" s="1"/>
  <c r="E26" i="13"/>
  <c r="F26" i="13"/>
  <c r="I26" i="13"/>
  <c r="J26" i="13"/>
  <c r="Q39" i="7" s="1"/>
  <c r="K26" i="13"/>
  <c r="AH39" i="7" s="1"/>
  <c r="L26" i="13"/>
  <c r="M26" i="13"/>
  <c r="AB39" i="7" s="1"/>
  <c r="N26" i="13"/>
  <c r="AC39" i="7" s="1"/>
  <c r="O26" i="13"/>
  <c r="AD39" i="7" s="1"/>
  <c r="P26" i="13"/>
  <c r="AE39" i="7" s="1"/>
  <c r="Q26" i="13"/>
  <c r="AS41" i="8" s="1"/>
  <c r="R26" i="13"/>
  <c r="S26" i="13"/>
  <c r="AV41" i="8" s="1"/>
  <c r="T26" i="13"/>
  <c r="AN39" i="7" s="1"/>
  <c r="V26" i="13"/>
  <c r="W26" i="13"/>
  <c r="A27" i="13"/>
  <c r="B27" i="13"/>
  <c r="G40" i="7" s="1"/>
  <c r="C27" i="13"/>
  <c r="D27" i="13"/>
  <c r="AI40" i="7" s="1"/>
  <c r="E27" i="13"/>
  <c r="F27" i="13"/>
  <c r="I27" i="13"/>
  <c r="J27" i="13"/>
  <c r="Q40" i="7" s="1"/>
  <c r="K27" i="13"/>
  <c r="AH40" i="7" s="1"/>
  <c r="L27" i="13"/>
  <c r="M27" i="13"/>
  <c r="AB40" i="7" s="1"/>
  <c r="N27" i="13"/>
  <c r="AC40" i="7" s="1"/>
  <c r="O27" i="13"/>
  <c r="AD40" i="7" s="1"/>
  <c r="P27" i="13"/>
  <c r="AE40" i="7" s="1"/>
  <c r="Q27" i="13"/>
  <c r="AS42" i="8" s="1"/>
  <c r="R27" i="13"/>
  <c r="S27" i="13"/>
  <c r="AV42" i="8" s="1"/>
  <c r="T27" i="13"/>
  <c r="AN40" i="7" s="1"/>
  <c r="V27" i="13"/>
  <c r="W27" i="13"/>
  <c r="A28" i="13"/>
  <c r="B28" i="13"/>
  <c r="G41" i="7" s="1"/>
  <c r="C28" i="13"/>
  <c r="D28" i="13"/>
  <c r="AI41" i="7" s="1"/>
  <c r="E28" i="13"/>
  <c r="F28" i="13"/>
  <c r="I28" i="13"/>
  <c r="J28" i="13"/>
  <c r="Q41" i="7" s="1"/>
  <c r="K28" i="13"/>
  <c r="AH41" i="7" s="1"/>
  <c r="L28" i="13"/>
  <c r="M28" i="13"/>
  <c r="AB41" i="7" s="1"/>
  <c r="N28" i="13"/>
  <c r="AC41" i="7" s="1"/>
  <c r="O28" i="13"/>
  <c r="AD41" i="7" s="1"/>
  <c r="P28" i="13"/>
  <c r="AE41" i="7" s="1"/>
  <c r="Q28" i="13"/>
  <c r="AS43" i="8" s="1"/>
  <c r="R28" i="13"/>
  <c r="S28" i="13"/>
  <c r="AV43" i="8" s="1"/>
  <c r="T28" i="13"/>
  <c r="AN41" i="7" s="1"/>
  <c r="V28" i="13"/>
  <c r="W28" i="13"/>
  <c r="A29" i="13"/>
  <c r="B29" i="13"/>
  <c r="G42" i="7" s="1"/>
  <c r="C29" i="13"/>
  <c r="D29" i="13"/>
  <c r="AI42" i="7" s="1"/>
  <c r="E29" i="13"/>
  <c r="F29" i="13"/>
  <c r="I29" i="13"/>
  <c r="J29" i="13"/>
  <c r="Q42" i="7" s="1"/>
  <c r="K29" i="13"/>
  <c r="AH42" i="7" s="1"/>
  <c r="L29" i="13"/>
  <c r="M29" i="13"/>
  <c r="AB42" i="7" s="1"/>
  <c r="N29" i="13"/>
  <c r="AC42" i="7" s="1"/>
  <c r="O29" i="13"/>
  <c r="AD42" i="7" s="1"/>
  <c r="P29" i="13"/>
  <c r="AE42" i="7" s="1"/>
  <c r="Q29" i="13"/>
  <c r="AS44" i="8" s="1"/>
  <c r="R29" i="13"/>
  <c r="S29" i="13"/>
  <c r="AV44" i="8" s="1"/>
  <c r="T29" i="13"/>
  <c r="AN42" i="7" s="1"/>
  <c r="V29" i="13"/>
  <c r="W29" i="13"/>
  <c r="I42" i="7" s="1"/>
  <c r="A30" i="13"/>
  <c r="B30" i="13"/>
  <c r="G43" i="7" s="1"/>
  <c r="C30" i="13"/>
  <c r="D30" i="13"/>
  <c r="AI43" i="7" s="1"/>
  <c r="E30" i="13"/>
  <c r="F30" i="13"/>
  <c r="I30" i="13"/>
  <c r="J30" i="13"/>
  <c r="Q43" i="7" s="1"/>
  <c r="K30" i="13"/>
  <c r="AH43" i="7" s="1"/>
  <c r="L30" i="13"/>
  <c r="M30" i="13"/>
  <c r="AB43" i="7" s="1"/>
  <c r="N30" i="13"/>
  <c r="AC43" i="7" s="1"/>
  <c r="O30" i="13"/>
  <c r="AD43" i="7" s="1"/>
  <c r="P30" i="13"/>
  <c r="AE43" i="7" s="1"/>
  <c r="Q30" i="13"/>
  <c r="AS45" i="8" s="1"/>
  <c r="R30" i="13"/>
  <c r="S30" i="13"/>
  <c r="AV45" i="8" s="1"/>
  <c r="T30" i="13"/>
  <c r="AN43" i="7" s="1"/>
  <c r="V30" i="13"/>
  <c r="W30" i="13"/>
  <c r="A31" i="13"/>
  <c r="B31" i="13"/>
  <c r="G44" i="7" s="1"/>
  <c r="C31" i="13"/>
  <c r="D31" i="13"/>
  <c r="AI44" i="7" s="1"/>
  <c r="E31" i="13"/>
  <c r="F31" i="13"/>
  <c r="I31" i="13"/>
  <c r="J31" i="13"/>
  <c r="Q44" i="7" s="1"/>
  <c r="K31" i="13"/>
  <c r="AH44" i="7" s="1"/>
  <c r="L31" i="13"/>
  <c r="M31" i="13"/>
  <c r="AB44" i="7" s="1"/>
  <c r="N31" i="13"/>
  <c r="AC44" i="7" s="1"/>
  <c r="O31" i="13"/>
  <c r="AD44" i="7" s="1"/>
  <c r="P31" i="13"/>
  <c r="AE44" i="7" s="1"/>
  <c r="Q31" i="13"/>
  <c r="AS46" i="8" s="1"/>
  <c r="R31" i="13"/>
  <c r="S31" i="13"/>
  <c r="AV46" i="8" s="1"/>
  <c r="T31" i="13"/>
  <c r="AN44" i="7" s="1"/>
  <c r="V31" i="13"/>
  <c r="W31" i="13"/>
  <c r="A32" i="13"/>
  <c r="B32" i="13"/>
  <c r="G45" i="7" s="1"/>
  <c r="C32" i="13"/>
  <c r="D32" i="13"/>
  <c r="AI45" i="7" s="1"/>
  <c r="E32" i="13"/>
  <c r="F32" i="13"/>
  <c r="I32" i="13"/>
  <c r="J32" i="13"/>
  <c r="Q45" i="7" s="1"/>
  <c r="K32" i="13"/>
  <c r="AH45" i="7" s="1"/>
  <c r="L32" i="13"/>
  <c r="M32" i="13"/>
  <c r="AB45" i="7" s="1"/>
  <c r="N32" i="13"/>
  <c r="AC45" i="7" s="1"/>
  <c r="O32" i="13"/>
  <c r="AD45" i="7" s="1"/>
  <c r="P32" i="13"/>
  <c r="AE45" i="7" s="1"/>
  <c r="Q32" i="13"/>
  <c r="AS47" i="8" s="1"/>
  <c r="R32" i="13"/>
  <c r="S32" i="13"/>
  <c r="AV47" i="8" s="1"/>
  <c r="T32" i="13"/>
  <c r="AN45" i="7" s="1"/>
  <c r="V32" i="13"/>
  <c r="W32" i="13"/>
  <c r="A33" i="13"/>
  <c r="B33" i="13"/>
  <c r="G46" i="7" s="1"/>
  <c r="C33" i="13"/>
  <c r="D33" i="13"/>
  <c r="AI46" i="7" s="1"/>
  <c r="E33" i="13"/>
  <c r="F33" i="13"/>
  <c r="AF48" i="8"/>
  <c r="I33" i="13"/>
  <c r="J33" i="13"/>
  <c r="Q46" i="7" s="1"/>
  <c r="K33" i="13"/>
  <c r="AH46" i="7" s="1"/>
  <c r="L33" i="13"/>
  <c r="M33" i="13"/>
  <c r="AB46" i="7" s="1"/>
  <c r="N33" i="13"/>
  <c r="AC46" i="7" s="1"/>
  <c r="O33" i="13"/>
  <c r="AD46" i="7" s="1"/>
  <c r="P33" i="13"/>
  <c r="AE46" i="7" s="1"/>
  <c r="Q33" i="13"/>
  <c r="AS48" i="8" s="1"/>
  <c r="R33" i="13"/>
  <c r="S33" i="13"/>
  <c r="AV48" i="8" s="1"/>
  <c r="T33" i="13"/>
  <c r="AN46" i="7" s="1"/>
  <c r="V33" i="13"/>
  <c r="W33" i="13"/>
  <c r="A34" i="13"/>
  <c r="B34" i="13"/>
  <c r="G47" i="7" s="1"/>
  <c r="C34" i="13"/>
  <c r="D34" i="13"/>
  <c r="AI47" i="7" s="1"/>
  <c r="E34" i="13"/>
  <c r="F34" i="13"/>
  <c r="I34" i="13"/>
  <c r="J34" i="13"/>
  <c r="Q47" i="7" s="1"/>
  <c r="K34" i="13"/>
  <c r="AH47" i="7" s="1"/>
  <c r="L34" i="13"/>
  <c r="M34" i="13"/>
  <c r="AB47" i="7" s="1"/>
  <c r="N34" i="13"/>
  <c r="AC47" i="7" s="1"/>
  <c r="O34" i="13"/>
  <c r="AD47" i="7" s="1"/>
  <c r="P34" i="13"/>
  <c r="AE47" i="7" s="1"/>
  <c r="Q34" i="13"/>
  <c r="AS49" i="8" s="1"/>
  <c r="R34" i="13"/>
  <c r="S34" i="13"/>
  <c r="AV49" i="8" s="1"/>
  <c r="T34" i="13"/>
  <c r="AN47" i="7" s="1"/>
  <c r="V34" i="13"/>
  <c r="W34" i="13"/>
  <c r="A35" i="13"/>
  <c r="B35" i="13"/>
  <c r="G48" i="7" s="1"/>
  <c r="C35" i="13"/>
  <c r="D35" i="13"/>
  <c r="AI48" i="7" s="1"/>
  <c r="E35" i="13"/>
  <c r="Y50" i="8" s="1"/>
  <c r="F35" i="13"/>
  <c r="I35" i="13"/>
  <c r="J35" i="13"/>
  <c r="Q48" i="7" s="1"/>
  <c r="K35" i="13"/>
  <c r="AH48" i="7" s="1"/>
  <c r="L35" i="13"/>
  <c r="M35" i="13"/>
  <c r="AB48" i="7" s="1"/>
  <c r="N35" i="13"/>
  <c r="AC48" i="7" s="1"/>
  <c r="O35" i="13"/>
  <c r="AD48" i="7" s="1"/>
  <c r="P35" i="13"/>
  <c r="AE48" i="7" s="1"/>
  <c r="Q35" i="13"/>
  <c r="AS50" i="8" s="1"/>
  <c r="R35" i="13"/>
  <c r="S35" i="13"/>
  <c r="AV50" i="8" s="1"/>
  <c r="T35" i="13"/>
  <c r="AN48" i="7" s="1"/>
  <c r="V35" i="13"/>
  <c r="W35" i="13"/>
  <c r="A36" i="13"/>
  <c r="B36" i="13"/>
  <c r="G49" i="7" s="1"/>
  <c r="C36" i="13"/>
  <c r="D36" i="13"/>
  <c r="AI49" i="7" s="1"/>
  <c r="E36" i="13"/>
  <c r="F36" i="13"/>
  <c r="I36" i="13"/>
  <c r="J36" i="13"/>
  <c r="Q49" i="7" s="1"/>
  <c r="K36" i="13"/>
  <c r="AH49" i="7" s="1"/>
  <c r="L36" i="13"/>
  <c r="M36" i="13"/>
  <c r="AB49" i="7" s="1"/>
  <c r="N36" i="13"/>
  <c r="AC49" i="7" s="1"/>
  <c r="O36" i="13"/>
  <c r="AD49" i="7" s="1"/>
  <c r="P36" i="13"/>
  <c r="AE49" i="7" s="1"/>
  <c r="Q36" i="13"/>
  <c r="AS51" i="8" s="1"/>
  <c r="R36" i="13"/>
  <c r="S36" i="13"/>
  <c r="AV51" i="8" s="1"/>
  <c r="T36" i="13"/>
  <c r="AN49" i="7" s="1"/>
  <c r="V36" i="13"/>
  <c r="W36" i="13"/>
  <c r="A37" i="13"/>
  <c r="B37" i="13"/>
  <c r="G50" i="7" s="1"/>
  <c r="C37" i="13"/>
  <c r="D37" i="13"/>
  <c r="AI50" i="7" s="1"/>
  <c r="E37" i="13"/>
  <c r="F37" i="13"/>
  <c r="I37" i="13"/>
  <c r="J37" i="13"/>
  <c r="Q50" i="7" s="1"/>
  <c r="K37" i="13"/>
  <c r="AH50" i="7" s="1"/>
  <c r="L37" i="13"/>
  <c r="M37" i="13"/>
  <c r="AB50" i="7" s="1"/>
  <c r="N37" i="13"/>
  <c r="AC50" i="7" s="1"/>
  <c r="O37" i="13"/>
  <c r="AD50" i="7" s="1"/>
  <c r="P37" i="13"/>
  <c r="AE50" i="7" s="1"/>
  <c r="Q37" i="13"/>
  <c r="AS52" i="8" s="1"/>
  <c r="R37" i="13"/>
  <c r="S37" i="13"/>
  <c r="AV52" i="8" s="1"/>
  <c r="T37" i="13"/>
  <c r="AN50" i="7" s="1"/>
  <c r="V37" i="13"/>
  <c r="W37" i="13"/>
  <c r="A38" i="13"/>
  <c r="B38" i="13"/>
  <c r="G51" i="7" s="1"/>
  <c r="C38" i="13"/>
  <c r="D38" i="13"/>
  <c r="AI51" i="7" s="1"/>
  <c r="E38" i="13"/>
  <c r="Y53" i="8" s="1"/>
  <c r="F38" i="13"/>
  <c r="I38" i="13"/>
  <c r="P51" i="7" s="1"/>
  <c r="J38" i="13"/>
  <c r="Q51" i="7" s="1"/>
  <c r="K38" i="13"/>
  <c r="AH51" i="7" s="1"/>
  <c r="L38" i="13"/>
  <c r="M38" i="13"/>
  <c r="AB51" i="7" s="1"/>
  <c r="N38" i="13"/>
  <c r="AC51" i="7" s="1"/>
  <c r="O38" i="13"/>
  <c r="AD51" i="7" s="1"/>
  <c r="P38" i="13"/>
  <c r="AE51" i="7" s="1"/>
  <c r="Q38" i="13"/>
  <c r="AS53" i="8" s="1"/>
  <c r="R38" i="13"/>
  <c r="S38" i="13"/>
  <c r="AV53" i="8" s="1"/>
  <c r="T38" i="13"/>
  <c r="AN51" i="7" s="1"/>
  <c r="V38" i="13"/>
  <c r="W38" i="13"/>
  <c r="W2" i="13"/>
  <c r="V2" i="13"/>
  <c r="B2" i="13"/>
  <c r="G15" i="7" s="1"/>
  <c r="C2" i="13"/>
  <c r="D2" i="13"/>
  <c r="AI15" i="7" s="1"/>
  <c r="E2" i="13"/>
  <c r="Y17" i="8" s="1"/>
  <c r="F2" i="13"/>
  <c r="I2" i="13"/>
  <c r="J2" i="13"/>
  <c r="Q15" i="7" s="1"/>
  <c r="K2" i="13"/>
  <c r="AH15" i="7" s="1"/>
  <c r="L2" i="13"/>
  <c r="M2" i="13"/>
  <c r="AB15" i="7" s="1"/>
  <c r="N2" i="13"/>
  <c r="AC15" i="7" s="1"/>
  <c r="O2" i="13"/>
  <c r="AD15" i="7" s="1"/>
  <c r="P2" i="13"/>
  <c r="AE15" i="7" s="1"/>
  <c r="Q2" i="13"/>
  <c r="AS17" i="8" s="1"/>
  <c r="R2" i="13"/>
  <c r="S2" i="13"/>
  <c r="AV17" i="8" s="1"/>
  <c r="T2" i="13"/>
  <c r="AN15" i="7" s="1"/>
  <c r="A2" i="13"/>
  <c r="Q69" i="11"/>
  <c r="Q70" i="11"/>
  <c r="Q71" i="11"/>
  <c r="Q72" i="11"/>
  <c r="Q2" i="1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A64" i="11"/>
  <c r="B64" i="11"/>
  <c r="C64" i="11"/>
  <c r="I75" i="1" s="1"/>
  <c r="D64" i="11"/>
  <c r="J75" i="1" s="1"/>
  <c r="E64" i="11"/>
  <c r="X75" i="1" s="1"/>
  <c r="F64" i="11"/>
  <c r="D65" i="25" s="1"/>
  <c r="B65" i="25" s="1"/>
  <c r="G64" i="11"/>
  <c r="AJ75" i="1" s="1"/>
  <c r="H64" i="11"/>
  <c r="AK75" i="1" s="1"/>
  <c r="I64" i="11"/>
  <c r="AL75" i="1" s="1"/>
  <c r="J64" i="11"/>
  <c r="BG75" i="1" s="1"/>
  <c r="K64" i="11"/>
  <c r="BF75" i="1" s="1"/>
  <c r="L64" i="11"/>
  <c r="BL75" i="1" s="1"/>
  <c r="M64" i="11"/>
  <c r="BN75" i="1" s="1"/>
  <c r="N64" i="11"/>
  <c r="BO75" i="1" s="1"/>
  <c r="O64" i="11"/>
  <c r="BP75" i="1" s="1"/>
  <c r="P64" i="11"/>
  <c r="R64" i="11"/>
  <c r="BC75" i="1" s="1"/>
  <c r="S64" i="11"/>
  <c r="T64" i="11"/>
  <c r="U64" i="11"/>
  <c r="V64" i="11"/>
  <c r="AN75" i="1" s="1"/>
  <c r="A65" i="11"/>
  <c r="B65" i="11"/>
  <c r="Q76" i="1" s="1"/>
  <c r="C65" i="11"/>
  <c r="I76" i="1" s="1"/>
  <c r="D65" i="11"/>
  <c r="J76" i="1" s="1"/>
  <c r="E65" i="11"/>
  <c r="F65" i="11"/>
  <c r="D66" i="25" s="1"/>
  <c r="G65" i="11"/>
  <c r="H65" i="11"/>
  <c r="AK76" i="1" s="1"/>
  <c r="I65" i="11"/>
  <c r="AL76" i="1" s="1"/>
  <c r="J65" i="11"/>
  <c r="BG76" i="1" s="1"/>
  <c r="K65" i="11"/>
  <c r="BF76" i="1" s="1"/>
  <c r="L65" i="11"/>
  <c r="BL76" i="1" s="1"/>
  <c r="M65" i="11"/>
  <c r="BN76" i="1" s="1"/>
  <c r="N65" i="11"/>
  <c r="BO76" i="1" s="1"/>
  <c r="O65" i="11"/>
  <c r="BP76" i="1" s="1"/>
  <c r="P65" i="11"/>
  <c r="R65" i="11"/>
  <c r="BC76" i="1" s="1"/>
  <c r="S65" i="11"/>
  <c r="T65" i="11"/>
  <c r="U65" i="11"/>
  <c r="C76" i="1" s="1"/>
  <c r="V65" i="11"/>
  <c r="AO76" i="1" s="1"/>
  <c r="A66" i="11"/>
  <c r="B66" i="11"/>
  <c r="P77" i="1" s="1"/>
  <c r="C66" i="11"/>
  <c r="I77" i="1" s="1"/>
  <c r="D66" i="11"/>
  <c r="J77" i="1" s="1"/>
  <c r="E66" i="11"/>
  <c r="F66" i="11"/>
  <c r="D67" i="25" s="1"/>
  <c r="U67" i="25" s="1"/>
  <c r="G66" i="11"/>
  <c r="H66" i="11"/>
  <c r="AK77" i="1" s="1"/>
  <c r="I66" i="11"/>
  <c r="AL77" i="1" s="1"/>
  <c r="J66" i="11"/>
  <c r="BG77" i="1" s="1"/>
  <c r="K66" i="11"/>
  <c r="BF77" i="1" s="1"/>
  <c r="L66" i="11"/>
  <c r="BL77" i="1" s="1"/>
  <c r="M66" i="11"/>
  <c r="BN77" i="1" s="1"/>
  <c r="N66" i="11"/>
  <c r="BO77" i="1" s="1"/>
  <c r="O66" i="11"/>
  <c r="BP77" i="1" s="1"/>
  <c r="P66" i="11"/>
  <c r="R66" i="11"/>
  <c r="BC77" i="1" s="1"/>
  <c r="S66" i="11"/>
  <c r="AV77" i="1" s="1"/>
  <c r="T66" i="11"/>
  <c r="U66" i="11"/>
  <c r="V66" i="11"/>
  <c r="AO77" i="1" s="1"/>
  <c r="A67" i="11"/>
  <c r="B67" i="11"/>
  <c r="O78" i="1" s="1"/>
  <c r="C67" i="11"/>
  <c r="I78" i="1" s="1"/>
  <c r="D67" i="11"/>
  <c r="J78" i="1" s="1"/>
  <c r="E67" i="11"/>
  <c r="F67" i="11"/>
  <c r="D68" i="25" s="1"/>
  <c r="C68" i="25" s="1"/>
  <c r="G67" i="11"/>
  <c r="AJ78" i="1" s="1"/>
  <c r="H67" i="11"/>
  <c r="AK78" i="1" s="1"/>
  <c r="I67" i="11"/>
  <c r="AL78" i="1" s="1"/>
  <c r="J67" i="11"/>
  <c r="BG78" i="1" s="1"/>
  <c r="K67" i="11"/>
  <c r="BF78" i="1" s="1"/>
  <c r="L67" i="11"/>
  <c r="BL78" i="1" s="1"/>
  <c r="M67" i="11"/>
  <c r="BN78" i="1" s="1"/>
  <c r="N67" i="11"/>
  <c r="BO78" i="1" s="1"/>
  <c r="O67" i="11"/>
  <c r="BP78" i="1" s="1"/>
  <c r="P67" i="11"/>
  <c r="BA78" i="1" s="1"/>
  <c r="R67" i="11"/>
  <c r="BC78" i="1" s="1"/>
  <c r="S67" i="11"/>
  <c r="T67" i="11"/>
  <c r="AE78" i="1" s="1"/>
  <c r="U67" i="11"/>
  <c r="D78" i="1" s="1"/>
  <c r="V67" i="11"/>
  <c r="AN78" i="1" s="1"/>
  <c r="A68" i="11"/>
  <c r="B68" i="11"/>
  <c r="C68" i="11"/>
  <c r="I79" i="1" s="1"/>
  <c r="D68" i="11"/>
  <c r="J79" i="1" s="1"/>
  <c r="E68" i="11"/>
  <c r="X79" i="1" s="1"/>
  <c r="F68" i="11"/>
  <c r="D69" i="25" s="1"/>
  <c r="U69" i="25" s="1"/>
  <c r="G68" i="11"/>
  <c r="H68" i="11"/>
  <c r="AK79" i="1" s="1"/>
  <c r="I68" i="11"/>
  <c r="AL79" i="1" s="1"/>
  <c r="J68" i="11"/>
  <c r="BG79" i="1" s="1"/>
  <c r="K68" i="11"/>
  <c r="BF79" i="1" s="1"/>
  <c r="L68" i="11"/>
  <c r="BL79" i="1" s="1"/>
  <c r="M68" i="11"/>
  <c r="BN79" i="1" s="1"/>
  <c r="N68" i="11"/>
  <c r="BO79" i="1" s="1"/>
  <c r="O68" i="11"/>
  <c r="BP79" i="1" s="1"/>
  <c r="P68" i="11"/>
  <c r="AZ79" i="1" s="1"/>
  <c r="R68" i="11"/>
  <c r="BC79" i="1" s="1"/>
  <c r="S68" i="11"/>
  <c r="AV79" i="1" s="1"/>
  <c r="T68" i="11"/>
  <c r="AB79" i="1" s="1"/>
  <c r="U68" i="11"/>
  <c r="C79" i="1" s="1"/>
  <c r="V68" i="11"/>
  <c r="AN79" i="1" s="1"/>
  <c r="A69" i="11"/>
  <c r="B69" i="11"/>
  <c r="L80" i="1" s="1"/>
  <c r="C69" i="11"/>
  <c r="I80" i="1" s="1"/>
  <c r="D69" i="11"/>
  <c r="J80" i="1" s="1"/>
  <c r="E69" i="11"/>
  <c r="X80" i="1" s="1"/>
  <c r="F69" i="11"/>
  <c r="D70" i="25" s="1"/>
  <c r="G69" i="11"/>
  <c r="H69" i="11"/>
  <c r="AK80" i="1" s="1"/>
  <c r="I69" i="11"/>
  <c r="AL80" i="1" s="1"/>
  <c r="J69" i="11"/>
  <c r="BG80" i="1" s="1"/>
  <c r="K69" i="11"/>
  <c r="BF80" i="1" s="1"/>
  <c r="L69" i="11"/>
  <c r="BL80" i="1" s="1"/>
  <c r="M69" i="11"/>
  <c r="BN80" i="1" s="1"/>
  <c r="N69" i="11"/>
  <c r="BO80" i="1" s="1"/>
  <c r="O69" i="11"/>
  <c r="BP80" i="1" s="1"/>
  <c r="P69" i="11"/>
  <c r="R69" i="11"/>
  <c r="BC80" i="1" s="1"/>
  <c r="S69" i="11"/>
  <c r="T69" i="11"/>
  <c r="U69" i="11"/>
  <c r="C80" i="1" s="1"/>
  <c r="V69" i="11"/>
  <c r="A70" i="11"/>
  <c r="B70" i="11"/>
  <c r="C70" i="11"/>
  <c r="I81" i="1" s="1"/>
  <c r="D70" i="11"/>
  <c r="J81" i="1" s="1"/>
  <c r="E70" i="11"/>
  <c r="W81" i="1" s="1"/>
  <c r="F70" i="11"/>
  <c r="D71" i="25" s="1"/>
  <c r="G70" i="11"/>
  <c r="H70" i="11"/>
  <c r="AK81" i="1" s="1"/>
  <c r="I70" i="11"/>
  <c r="AL81" i="1" s="1"/>
  <c r="J70" i="11"/>
  <c r="BG81" i="1" s="1"/>
  <c r="K70" i="11"/>
  <c r="BF81" i="1" s="1"/>
  <c r="L70" i="11"/>
  <c r="BL81" i="1" s="1"/>
  <c r="M70" i="11"/>
  <c r="BN81" i="1" s="1"/>
  <c r="N70" i="11"/>
  <c r="BO81" i="1" s="1"/>
  <c r="O70" i="11"/>
  <c r="BP81" i="1" s="1"/>
  <c r="P70" i="11"/>
  <c r="BA81" i="1" s="1"/>
  <c r="R70" i="11"/>
  <c r="BC81" i="1" s="1"/>
  <c r="S70" i="11"/>
  <c r="AT81" i="1" s="1"/>
  <c r="T70" i="11"/>
  <c r="U70" i="11"/>
  <c r="V70" i="11"/>
  <c r="A71" i="11"/>
  <c r="B71" i="11"/>
  <c r="L82" i="1" s="1"/>
  <c r="C71" i="11"/>
  <c r="I82" i="1" s="1"/>
  <c r="D71" i="11"/>
  <c r="J82" i="1" s="1"/>
  <c r="E71" i="11"/>
  <c r="T82" i="1" s="1"/>
  <c r="F71" i="11"/>
  <c r="D72" i="25" s="1"/>
  <c r="G71" i="11"/>
  <c r="H71" i="11"/>
  <c r="AK82" i="1" s="1"/>
  <c r="I71" i="11"/>
  <c r="AL82" i="1" s="1"/>
  <c r="J71" i="11"/>
  <c r="BG82" i="1" s="1"/>
  <c r="K71" i="11"/>
  <c r="BF82" i="1" s="1"/>
  <c r="L71" i="11"/>
  <c r="BL82" i="1" s="1"/>
  <c r="M71" i="11"/>
  <c r="BN82" i="1" s="1"/>
  <c r="N71" i="11"/>
  <c r="BO82" i="1" s="1"/>
  <c r="O71" i="11"/>
  <c r="BP82" i="1" s="1"/>
  <c r="P71" i="11"/>
  <c r="R71" i="11"/>
  <c r="BC82" i="1" s="1"/>
  <c r="T71" i="11"/>
  <c r="AF82" i="1" s="1"/>
  <c r="U71" i="11"/>
  <c r="C82" i="1" s="1"/>
  <c r="V71" i="11"/>
  <c r="AN82" i="1" s="1"/>
  <c r="A72" i="11"/>
  <c r="B72" i="11"/>
  <c r="C72" i="11"/>
  <c r="I83" i="1" s="1"/>
  <c r="D72" i="11"/>
  <c r="J83" i="1" s="1"/>
  <c r="E72" i="11"/>
  <c r="F72" i="11"/>
  <c r="D73" i="25" s="1"/>
  <c r="G72" i="11"/>
  <c r="H72" i="11"/>
  <c r="AK83" i="1" s="1"/>
  <c r="I72" i="11"/>
  <c r="AL83" i="1" s="1"/>
  <c r="J72" i="11"/>
  <c r="BG83" i="1" s="1"/>
  <c r="K72" i="11"/>
  <c r="BF83" i="1" s="1"/>
  <c r="L72" i="11"/>
  <c r="BL83" i="1" s="1"/>
  <c r="M72" i="11"/>
  <c r="BN83" i="1" s="1"/>
  <c r="N72" i="11"/>
  <c r="BO83" i="1" s="1"/>
  <c r="O72" i="11"/>
  <c r="BP83" i="1" s="1"/>
  <c r="R72" i="11"/>
  <c r="BC83" i="1" s="1"/>
  <c r="S72" i="11"/>
  <c r="T72" i="11"/>
  <c r="AA83" i="1" s="1"/>
  <c r="U72" i="11"/>
  <c r="C83" i="1" s="1"/>
  <c r="V72" i="11"/>
  <c r="B63" i="11"/>
  <c r="Q74" i="1" s="1"/>
  <c r="C63" i="11"/>
  <c r="I74" i="1" s="1"/>
  <c r="D63" i="11"/>
  <c r="J74" i="1" s="1"/>
  <c r="E63" i="11"/>
  <c r="W74" i="1" s="1"/>
  <c r="F63" i="11"/>
  <c r="D64" i="25" s="1"/>
  <c r="A64" i="25" s="1"/>
  <c r="G63" i="11"/>
  <c r="H63" i="11"/>
  <c r="AK74" i="1" s="1"/>
  <c r="I63" i="11"/>
  <c r="AL74" i="1" s="1"/>
  <c r="J63" i="11"/>
  <c r="BG74" i="1" s="1"/>
  <c r="K63" i="11"/>
  <c r="BF74" i="1" s="1"/>
  <c r="L63" i="11"/>
  <c r="BL74" i="1" s="1"/>
  <c r="M63" i="11"/>
  <c r="BN74" i="1" s="1"/>
  <c r="N63" i="11"/>
  <c r="BO74" i="1" s="1"/>
  <c r="O63" i="11"/>
  <c r="BP74" i="1" s="1"/>
  <c r="P63" i="11"/>
  <c r="BA74" i="1" s="1"/>
  <c r="R63" i="11"/>
  <c r="BC74" i="1" s="1"/>
  <c r="S63" i="11"/>
  <c r="T63" i="11"/>
  <c r="U63" i="11"/>
  <c r="V63" i="11"/>
  <c r="AO74" i="1" s="1"/>
  <c r="A63" i="11"/>
  <c r="A59" i="11"/>
  <c r="B59" i="11"/>
  <c r="O70" i="1" s="1"/>
  <c r="C59" i="11"/>
  <c r="I70" i="1" s="1"/>
  <c r="D59" i="11"/>
  <c r="J70" i="1" s="1"/>
  <c r="E59" i="11"/>
  <c r="X70" i="1" s="1"/>
  <c r="F59" i="11"/>
  <c r="D60" i="25" s="1"/>
  <c r="G59" i="11"/>
  <c r="H59" i="11"/>
  <c r="AK70" i="1" s="1"/>
  <c r="I59" i="11"/>
  <c r="AL70" i="1" s="1"/>
  <c r="J59" i="11"/>
  <c r="BG70" i="1" s="1"/>
  <c r="K59" i="11"/>
  <c r="BF70" i="1" s="1"/>
  <c r="L59" i="11"/>
  <c r="BL70" i="1" s="1"/>
  <c r="M59" i="11"/>
  <c r="BN70" i="1" s="1"/>
  <c r="N59" i="11"/>
  <c r="BO70" i="1" s="1"/>
  <c r="O59" i="11"/>
  <c r="BP70" i="1" s="1"/>
  <c r="P59" i="11"/>
  <c r="BA70" i="1" s="1"/>
  <c r="R59" i="11"/>
  <c r="BC70" i="1" s="1"/>
  <c r="S59" i="11"/>
  <c r="AV70" i="1" s="1"/>
  <c r="T59" i="11"/>
  <c r="AC70" i="1" s="1"/>
  <c r="U59" i="11"/>
  <c r="V59" i="11"/>
  <c r="A60" i="11"/>
  <c r="B60" i="11"/>
  <c r="O71" i="1" s="1"/>
  <c r="C60" i="11"/>
  <c r="I71" i="1" s="1"/>
  <c r="D60" i="11"/>
  <c r="J71" i="1" s="1"/>
  <c r="E60" i="11"/>
  <c r="F60" i="11"/>
  <c r="D61" i="25" s="1"/>
  <c r="A61" i="25" s="1"/>
  <c r="G60" i="11"/>
  <c r="H60" i="11"/>
  <c r="AK71" i="1" s="1"/>
  <c r="I60" i="11"/>
  <c r="AL71" i="1" s="1"/>
  <c r="J60" i="11"/>
  <c r="BG71" i="1" s="1"/>
  <c r="K60" i="11"/>
  <c r="BF71" i="1" s="1"/>
  <c r="L60" i="11"/>
  <c r="BL71" i="1" s="1"/>
  <c r="M60" i="11"/>
  <c r="BN71" i="1" s="1"/>
  <c r="N60" i="11"/>
  <c r="BO71" i="1" s="1"/>
  <c r="O60" i="11"/>
  <c r="BP71" i="1" s="1"/>
  <c r="P60" i="11"/>
  <c r="R60" i="11"/>
  <c r="BC71" i="1" s="1"/>
  <c r="S60" i="11"/>
  <c r="AT71" i="1" s="1"/>
  <c r="T60" i="11"/>
  <c r="U60" i="11"/>
  <c r="V60" i="11"/>
  <c r="AN71" i="1" s="1"/>
  <c r="A61" i="11"/>
  <c r="B61" i="11"/>
  <c r="P72" i="1" s="1"/>
  <c r="C61" i="11"/>
  <c r="I72" i="1" s="1"/>
  <c r="D61" i="11"/>
  <c r="J72" i="1" s="1"/>
  <c r="E61" i="11"/>
  <c r="X72" i="1" s="1"/>
  <c r="F61" i="11"/>
  <c r="D62" i="25" s="1"/>
  <c r="A62" i="25" s="1"/>
  <c r="G61" i="11"/>
  <c r="H61" i="11"/>
  <c r="AK72" i="1" s="1"/>
  <c r="I61" i="11"/>
  <c r="AL72" i="1" s="1"/>
  <c r="J61" i="11"/>
  <c r="BG72" i="1" s="1"/>
  <c r="K61" i="11"/>
  <c r="BF72" i="1" s="1"/>
  <c r="L61" i="11"/>
  <c r="BL72" i="1" s="1"/>
  <c r="M61" i="11"/>
  <c r="BN72" i="1" s="1"/>
  <c r="N61" i="11"/>
  <c r="BO72" i="1" s="1"/>
  <c r="O61" i="11"/>
  <c r="BP72" i="1" s="1"/>
  <c r="P61" i="11"/>
  <c r="R61" i="11"/>
  <c r="BC72" i="1" s="1"/>
  <c r="S61" i="11"/>
  <c r="AT72" i="1" s="1"/>
  <c r="T61" i="11"/>
  <c r="U61" i="11"/>
  <c r="V61" i="11"/>
  <c r="AN72" i="1" s="1"/>
  <c r="A62" i="11"/>
  <c r="B62" i="11"/>
  <c r="L73" i="1" s="1"/>
  <c r="C62" i="11"/>
  <c r="I73" i="1" s="1"/>
  <c r="D62" i="11"/>
  <c r="J73" i="1" s="1"/>
  <c r="E62" i="11"/>
  <c r="T73" i="1" s="1"/>
  <c r="F62" i="11"/>
  <c r="D63" i="25" s="1"/>
  <c r="G62" i="11"/>
  <c r="H62" i="11"/>
  <c r="AK73" i="1" s="1"/>
  <c r="I62" i="11"/>
  <c r="AL73" i="1" s="1"/>
  <c r="J62" i="11"/>
  <c r="BG73" i="1" s="1"/>
  <c r="K62" i="11"/>
  <c r="BF73" i="1" s="1"/>
  <c r="L62" i="11"/>
  <c r="BL73" i="1" s="1"/>
  <c r="M62" i="11"/>
  <c r="BN73" i="1" s="1"/>
  <c r="N62" i="11"/>
  <c r="BO73" i="1" s="1"/>
  <c r="O62" i="11"/>
  <c r="BP73" i="1" s="1"/>
  <c r="P62" i="11"/>
  <c r="BA73" i="1" s="1"/>
  <c r="R62" i="11"/>
  <c r="BC73" i="1" s="1"/>
  <c r="S62" i="11"/>
  <c r="T62" i="11"/>
  <c r="U62" i="11"/>
  <c r="C73" i="1" s="1"/>
  <c r="V62" i="11"/>
  <c r="AN73" i="1" s="1"/>
  <c r="B58" i="11"/>
  <c r="P69" i="1" s="1"/>
  <c r="C58" i="11"/>
  <c r="I69" i="1" s="1"/>
  <c r="D58" i="11"/>
  <c r="J69" i="1" s="1"/>
  <c r="E58" i="11"/>
  <c r="X69" i="1" s="1"/>
  <c r="F58" i="11"/>
  <c r="D59" i="25" s="1"/>
  <c r="G58" i="11"/>
  <c r="H58" i="11"/>
  <c r="AK69" i="1" s="1"/>
  <c r="I58" i="11"/>
  <c r="AL69" i="1" s="1"/>
  <c r="J58" i="11"/>
  <c r="BG69" i="1" s="1"/>
  <c r="K58" i="11"/>
  <c r="BF69" i="1" s="1"/>
  <c r="L58" i="11"/>
  <c r="BL69" i="1" s="1"/>
  <c r="M58" i="11"/>
  <c r="BN69" i="1" s="1"/>
  <c r="N58" i="11"/>
  <c r="BO69" i="1" s="1"/>
  <c r="O58" i="11"/>
  <c r="BP69" i="1" s="1"/>
  <c r="P58" i="11"/>
  <c r="BA69" i="1" s="1"/>
  <c r="R58" i="11"/>
  <c r="BC69" i="1" s="1"/>
  <c r="S58" i="11"/>
  <c r="AV69" i="1" s="1"/>
  <c r="T58" i="11"/>
  <c r="AB69" i="1" s="1"/>
  <c r="U58" i="11"/>
  <c r="V58" i="11"/>
  <c r="A58" i="11"/>
  <c r="A54" i="11"/>
  <c r="B54" i="11"/>
  <c r="Q65" i="1" s="1"/>
  <c r="C54" i="11"/>
  <c r="I65" i="1" s="1"/>
  <c r="D54" i="11"/>
  <c r="J65" i="1" s="1"/>
  <c r="E54" i="11"/>
  <c r="W65" i="1" s="1"/>
  <c r="F54" i="11"/>
  <c r="D55" i="25" s="1"/>
  <c r="C55" i="25" s="1"/>
  <c r="G54" i="11"/>
  <c r="H54" i="11"/>
  <c r="AK65" i="1" s="1"/>
  <c r="I54" i="11"/>
  <c r="AL65" i="1" s="1"/>
  <c r="J54" i="11"/>
  <c r="BG65" i="1" s="1"/>
  <c r="K54" i="11"/>
  <c r="BF65" i="1" s="1"/>
  <c r="L54" i="11"/>
  <c r="BL65" i="1" s="1"/>
  <c r="M54" i="11"/>
  <c r="BN65" i="1" s="1"/>
  <c r="N54" i="11"/>
  <c r="BO65" i="1" s="1"/>
  <c r="O54" i="11"/>
  <c r="BP65" i="1" s="1"/>
  <c r="P54" i="11"/>
  <c r="AZ65" i="1" s="1"/>
  <c r="R54" i="11"/>
  <c r="BC65" i="1" s="1"/>
  <c r="S54" i="11"/>
  <c r="T54" i="11"/>
  <c r="AA65" i="1" s="1"/>
  <c r="U54" i="11"/>
  <c r="V54" i="11"/>
  <c r="A55" i="11"/>
  <c r="B55" i="11"/>
  <c r="C55" i="11"/>
  <c r="I66" i="1" s="1"/>
  <c r="D55" i="11"/>
  <c r="J66" i="1" s="1"/>
  <c r="E55" i="11"/>
  <c r="W66" i="1" s="1"/>
  <c r="F55" i="11"/>
  <c r="D56" i="25" s="1"/>
  <c r="A56" i="25" s="1"/>
  <c r="G55" i="11"/>
  <c r="H55" i="11"/>
  <c r="AK66" i="1" s="1"/>
  <c r="I55" i="11"/>
  <c r="AL66" i="1" s="1"/>
  <c r="J55" i="11"/>
  <c r="BG66" i="1" s="1"/>
  <c r="K55" i="11"/>
  <c r="BF66" i="1" s="1"/>
  <c r="L55" i="11"/>
  <c r="BL66" i="1" s="1"/>
  <c r="M55" i="11"/>
  <c r="BN66" i="1" s="1"/>
  <c r="N55" i="11"/>
  <c r="BO66" i="1" s="1"/>
  <c r="O55" i="11"/>
  <c r="BP66" i="1" s="1"/>
  <c r="P55" i="11"/>
  <c r="R55" i="11"/>
  <c r="BC66" i="1" s="1"/>
  <c r="S55" i="11"/>
  <c r="AX66" i="1" s="1"/>
  <c r="T55" i="11"/>
  <c r="AB66" i="1" s="1"/>
  <c r="U55" i="11"/>
  <c r="V55" i="11"/>
  <c r="A56" i="11"/>
  <c r="B56" i="11"/>
  <c r="O67" i="1" s="1"/>
  <c r="C56" i="11"/>
  <c r="I67" i="1" s="1"/>
  <c r="D56" i="11"/>
  <c r="J67" i="1" s="1"/>
  <c r="E56" i="11"/>
  <c r="W67" i="1" s="1"/>
  <c r="F56" i="11"/>
  <c r="D57" i="25" s="1"/>
  <c r="B57" i="25" s="1"/>
  <c r="G56" i="11"/>
  <c r="H56" i="11"/>
  <c r="AK67" i="1" s="1"/>
  <c r="I56" i="11"/>
  <c r="AL67" i="1" s="1"/>
  <c r="J56" i="11"/>
  <c r="BG67" i="1" s="1"/>
  <c r="K56" i="11"/>
  <c r="BF67" i="1" s="1"/>
  <c r="L56" i="11"/>
  <c r="BL67" i="1" s="1"/>
  <c r="M56" i="11"/>
  <c r="BN67" i="1" s="1"/>
  <c r="N56" i="11"/>
  <c r="BO67" i="1" s="1"/>
  <c r="O56" i="11"/>
  <c r="BP67" i="1" s="1"/>
  <c r="P56" i="11"/>
  <c r="AZ67" i="1" s="1"/>
  <c r="R56" i="11"/>
  <c r="BC67" i="1" s="1"/>
  <c r="S56" i="11"/>
  <c r="T56" i="11"/>
  <c r="U56" i="11"/>
  <c r="V56" i="11"/>
  <c r="A57" i="11"/>
  <c r="B57" i="11"/>
  <c r="C57" i="11"/>
  <c r="I68" i="1" s="1"/>
  <c r="D57" i="11"/>
  <c r="J68" i="1" s="1"/>
  <c r="E57" i="11"/>
  <c r="X68" i="1" s="1"/>
  <c r="F57" i="11"/>
  <c r="D58" i="25" s="1"/>
  <c r="A58" i="25" s="1"/>
  <c r="G57" i="11"/>
  <c r="H57" i="11"/>
  <c r="AK68" i="1" s="1"/>
  <c r="I57" i="11"/>
  <c r="AL68" i="1" s="1"/>
  <c r="J57" i="11"/>
  <c r="BG68" i="1" s="1"/>
  <c r="K57" i="11"/>
  <c r="BF68" i="1" s="1"/>
  <c r="L57" i="11"/>
  <c r="BL68" i="1" s="1"/>
  <c r="M57" i="11"/>
  <c r="BN68" i="1" s="1"/>
  <c r="N57" i="11"/>
  <c r="BO68" i="1" s="1"/>
  <c r="O57" i="11"/>
  <c r="BP68" i="1" s="1"/>
  <c r="P57" i="11"/>
  <c r="BB68" i="1" s="1"/>
  <c r="R57" i="11"/>
  <c r="BC68" i="1" s="1"/>
  <c r="S57" i="11"/>
  <c r="AU68" i="1" s="1"/>
  <c r="T57" i="11"/>
  <c r="AA68" i="1" s="1"/>
  <c r="U57" i="11"/>
  <c r="V57" i="11"/>
  <c r="B53" i="11"/>
  <c r="C53" i="11"/>
  <c r="I64" i="1" s="1"/>
  <c r="D53" i="11"/>
  <c r="J64" i="1" s="1"/>
  <c r="E53" i="11"/>
  <c r="T64" i="1" s="1"/>
  <c r="F53" i="11"/>
  <c r="D54" i="25" s="1"/>
  <c r="C54" i="25" s="1"/>
  <c r="G53" i="11"/>
  <c r="AJ64" i="1" s="1"/>
  <c r="H53" i="11"/>
  <c r="AK64" i="1" s="1"/>
  <c r="I53" i="11"/>
  <c r="AL64" i="1" s="1"/>
  <c r="J53" i="11"/>
  <c r="BG64" i="1" s="1"/>
  <c r="K53" i="11"/>
  <c r="BF64" i="1" s="1"/>
  <c r="L53" i="11"/>
  <c r="BL64" i="1" s="1"/>
  <c r="M53" i="11"/>
  <c r="BN64" i="1" s="1"/>
  <c r="N53" i="11"/>
  <c r="BO64" i="1" s="1"/>
  <c r="O53" i="11"/>
  <c r="BP64" i="1" s="1"/>
  <c r="P53" i="11"/>
  <c r="R53" i="11"/>
  <c r="BC64" i="1" s="1"/>
  <c r="S53" i="11"/>
  <c r="T53" i="11"/>
  <c r="AB64" i="1" s="1"/>
  <c r="U53" i="11"/>
  <c r="V53" i="11"/>
  <c r="A53" i="11"/>
  <c r="A43" i="11"/>
  <c r="B43" i="11"/>
  <c r="C43" i="11"/>
  <c r="I54" i="1" s="1"/>
  <c r="D43" i="11"/>
  <c r="J54" i="1" s="1"/>
  <c r="E43" i="11"/>
  <c r="F43" i="11"/>
  <c r="D44" i="25" s="1"/>
  <c r="A44" i="25" s="1"/>
  <c r="G43" i="11"/>
  <c r="H43" i="11"/>
  <c r="AK54" i="1" s="1"/>
  <c r="I43" i="11"/>
  <c r="AL54" i="1" s="1"/>
  <c r="J43" i="11"/>
  <c r="BG54" i="1" s="1"/>
  <c r="K43" i="11"/>
  <c r="BF54" i="1" s="1"/>
  <c r="L43" i="11"/>
  <c r="BL54" i="1" s="1"/>
  <c r="M43" i="11"/>
  <c r="BN54" i="1" s="1"/>
  <c r="N43" i="11"/>
  <c r="BO54" i="1" s="1"/>
  <c r="O43" i="11"/>
  <c r="BP54" i="1" s="1"/>
  <c r="P43" i="11"/>
  <c r="R43" i="11"/>
  <c r="BC54" i="1" s="1"/>
  <c r="S43" i="11"/>
  <c r="T43" i="11"/>
  <c r="AF54" i="1" s="1"/>
  <c r="U43" i="11"/>
  <c r="V43" i="11"/>
  <c r="AO54" i="1" s="1"/>
  <c r="A44" i="11"/>
  <c r="B44" i="11"/>
  <c r="Q55" i="1" s="1"/>
  <c r="C44" i="11"/>
  <c r="I55" i="1" s="1"/>
  <c r="D44" i="11"/>
  <c r="J55" i="1" s="1"/>
  <c r="E44" i="11"/>
  <c r="F44" i="11"/>
  <c r="D45" i="25" s="1"/>
  <c r="G44" i="11"/>
  <c r="H44" i="11"/>
  <c r="AK55" i="1" s="1"/>
  <c r="I44" i="11"/>
  <c r="AL55" i="1" s="1"/>
  <c r="J44" i="11"/>
  <c r="BG55" i="1" s="1"/>
  <c r="K44" i="11"/>
  <c r="BF55" i="1" s="1"/>
  <c r="L44" i="11"/>
  <c r="BL55" i="1" s="1"/>
  <c r="M44" i="11"/>
  <c r="BN55" i="1" s="1"/>
  <c r="N44" i="11"/>
  <c r="BO55" i="1" s="1"/>
  <c r="O44" i="11"/>
  <c r="BP55" i="1" s="1"/>
  <c r="P44" i="11"/>
  <c r="R44" i="11"/>
  <c r="BC55" i="1" s="1"/>
  <c r="S44" i="11"/>
  <c r="AV55" i="1" s="1"/>
  <c r="T44" i="11"/>
  <c r="U44" i="11"/>
  <c r="D55" i="1" s="1"/>
  <c r="V44" i="11"/>
  <c r="A45" i="11"/>
  <c r="B45" i="11"/>
  <c r="C45" i="11"/>
  <c r="I56" i="1" s="1"/>
  <c r="D45" i="11"/>
  <c r="J56" i="1" s="1"/>
  <c r="E45" i="11"/>
  <c r="T56" i="1" s="1"/>
  <c r="F45" i="11"/>
  <c r="D46" i="25" s="1"/>
  <c r="B46" i="25" s="1"/>
  <c r="G45" i="11"/>
  <c r="H45" i="11"/>
  <c r="AK56" i="1" s="1"/>
  <c r="I45" i="11"/>
  <c r="AL56" i="1" s="1"/>
  <c r="J45" i="11"/>
  <c r="BG56" i="1" s="1"/>
  <c r="K45" i="11"/>
  <c r="BF56" i="1" s="1"/>
  <c r="L45" i="11"/>
  <c r="BL56" i="1" s="1"/>
  <c r="M45" i="11"/>
  <c r="BN56" i="1" s="1"/>
  <c r="N45" i="11"/>
  <c r="BO56" i="1" s="1"/>
  <c r="O45" i="11"/>
  <c r="BP56" i="1" s="1"/>
  <c r="P45" i="11"/>
  <c r="R45" i="11"/>
  <c r="BC56" i="1" s="1"/>
  <c r="S45" i="11"/>
  <c r="T45" i="11"/>
  <c r="AE56" i="1" s="1"/>
  <c r="U45" i="11"/>
  <c r="V45" i="11"/>
  <c r="A46" i="11"/>
  <c r="B46" i="11"/>
  <c r="C46" i="11"/>
  <c r="I57" i="1" s="1"/>
  <c r="D46" i="11"/>
  <c r="J57" i="1" s="1"/>
  <c r="E46" i="11"/>
  <c r="F46" i="11"/>
  <c r="D47" i="25" s="1"/>
  <c r="C47" i="25" s="1"/>
  <c r="G46" i="11"/>
  <c r="H46" i="11"/>
  <c r="AK57" i="1" s="1"/>
  <c r="I46" i="11"/>
  <c r="AL57" i="1" s="1"/>
  <c r="J46" i="11"/>
  <c r="BG57" i="1" s="1"/>
  <c r="K46" i="11"/>
  <c r="BF57" i="1" s="1"/>
  <c r="L46" i="11"/>
  <c r="BL57" i="1" s="1"/>
  <c r="M46" i="11"/>
  <c r="BN57" i="1" s="1"/>
  <c r="N46" i="11"/>
  <c r="BO57" i="1" s="1"/>
  <c r="O46" i="11"/>
  <c r="BP57" i="1" s="1"/>
  <c r="P46" i="11"/>
  <c r="R46" i="11"/>
  <c r="BC57" i="1" s="1"/>
  <c r="S46" i="11"/>
  <c r="AX57" i="1" s="1"/>
  <c r="T46" i="11"/>
  <c r="AB57" i="1" s="1"/>
  <c r="U46" i="11"/>
  <c r="D57" i="1" s="1"/>
  <c r="V46" i="11"/>
  <c r="AO57" i="1" s="1"/>
  <c r="A47" i="11"/>
  <c r="B47" i="11"/>
  <c r="O58" i="1" s="1"/>
  <c r="C47" i="11"/>
  <c r="I58" i="1" s="1"/>
  <c r="D47" i="11"/>
  <c r="J58" i="1" s="1"/>
  <c r="E47" i="11"/>
  <c r="F47" i="11"/>
  <c r="D48" i="25" s="1"/>
  <c r="A48" i="25" s="1"/>
  <c r="G47" i="11"/>
  <c r="H47" i="11"/>
  <c r="AK58" i="1" s="1"/>
  <c r="I47" i="11"/>
  <c r="AL58" i="1" s="1"/>
  <c r="J47" i="11"/>
  <c r="BG58" i="1" s="1"/>
  <c r="K47" i="11"/>
  <c r="BF58" i="1" s="1"/>
  <c r="L47" i="11"/>
  <c r="BL58" i="1" s="1"/>
  <c r="M47" i="11"/>
  <c r="BN58" i="1" s="1"/>
  <c r="N47" i="11"/>
  <c r="BO58" i="1" s="1"/>
  <c r="O47" i="11"/>
  <c r="BP58" i="1" s="1"/>
  <c r="P47" i="11"/>
  <c r="R47" i="11"/>
  <c r="BC58" i="1" s="1"/>
  <c r="S47" i="11"/>
  <c r="AV58" i="1" s="1"/>
  <c r="T47" i="11"/>
  <c r="U47" i="11"/>
  <c r="V47" i="11"/>
  <c r="AN58" i="1" s="1"/>
  <c r="A48" i="11"/>
  <c r="B48" i="11"/>
  <c r="C48" i="11"/>
  <c r="I59" i="1" s="1"/>
  <c r="D48" i="11"/>
  <c r="J59" i="1" s="1"/>
  <c r="E48" i="11"/>
  <c r="X59" i="1" s="1"/>
  <c r="F48" i="11"/>
  <c r="D49" i="25" s="1"/>
  <c r="C49" i="25" s="1"/>
  <c r="G48" i="11"/>
  <c r="H48" i="11"/>
  <c r="AK59" i="1" s="1"/>
  <c r="I48" i="11"/>
  <c r="AL59" i="1" s="1"/>
  <c r="J48" i="11"/>
  <c r="BG59" i="1" s="1"/>
  <c r="K48" i="11"/>
  <c r="BF59" i="1" s="1"/>
  <c r="L48" i="11"/>
  <c r="BL59" i="1" s="1"/>
  <c r="M48" i="11"/>
  <c r="BN59" i="1" s="1"/>
  <c r="N48" i="11"/>
  <c r="BO59" i="1" s="1"/>
  <c r="O48" i="11"/>
  <c r="BP59" i="1" s="1"/>
  <c r="P48" i="11"/>
  <c r="AZ59" i="1" s="1"/>
  <c r="R48" i="11"/>
  <c r="BC59" i="1" s="1"/>
  <c r="S48" i="11"/>
  <c r="T48" i="11"/>
  <c r="U48" i="11"/>
  <c r="V48" i="11"/>
  <c r="A49" i="11"/>
  <c r="B49" i="11"/>
  <c r="C49" i="11"/>
  <c r="I60" i="1" s="1"/>
  <c r="D49" i="11"/>
  <c r="J60" i="1" s="1"/>
  <c r="E49" i="11"/>
  <c r="F49" i="11"/>
  <c r="D50" i="25" s="1"/>
  <c r="C50" i="25" s="1"/>
  <c r="G49" i="11"/>
  <c r="H49" i="11"/>
  <c r="AK60" i="1" s="1"/>
  <c r="I49" i="11"/>
  <c r="AL60" i="1" s="1"/>
  <c r="J49" i="11"/>
  <c r="BG60" i="1" s="1"/>
  <c r="K49" i="11"/>
  <c r="BF60" i="1" s="1"/>
  <c r="L49" i="11"/>
  <c r="BL60" i="1" s="1"/>
  <c r="M49" i="11"/>
  <c r="BN60" i="1" s="1"/>
  <c r="N49" i="11"/>
  <c r="BO60" i="1" s="1"/>
  <c r="O49" i="11"/>
  <c r="BP60" i="1" s="1"/>
  <c r="P49" i="11"/>
  <c r="R49" i="11"/>
  <c r="BC60" i="1" s="1"/>
  <c r="S49" i="11"/>
  <c r="T49" i="11"/>
  <c r="AE60" i="1" s="1"/>
  <c r="U49" i="11"/>
  <c r="D60" i="1" s="1"/>
  <c r="V49" i="11"/>
  <c r="A50" i="11"/>
  <c r="B50" i="11"/>
  <c r="Q61" i="1" s="1"/>
  <c r="C50" i="11"/>
  <c r="I61" i="1" s="1"/>
  <c r="D50" i="11"/>
  <c r="J61" i="1" s="1"/>
  <c r="E50" i="11"/>
  <c r="F50" i="11"/>
  <c r="D51" i="25" s="1"/>
  <c r="G50" i="11"/>
  <c r="H50" i="11"/>
  <c r="AK61" i="1" s="1"/>
  <c r="I50" i="11"/>
  <c r="AL61" i="1" s="1"/>
  <c r="J50" i="11"/>
  <c r="BG61" i="1" s="1"/>
  <c r="K50" i="11"/>
  <c r="BF61" i="1" s="1"/>
  <c r="L50" i="11"/>
  <c r="BL61" i="1" s="1"/>
  <c r="M50" i="11"/>
  <c r="BN61" i="1" s="1"/>
  <c r="N50" i="11"/>
  <c r="BO61" i="1" s="1"/>
  <c r="O50" i="11"/>
  <c r="BP61" i="1" s="1"/>
  <c r="P50" i="11"/>
  <c r="R50" i="11"/>
  <c r="BC61" i="1" s="1"/>
  <c r="S50" i="11"/>
  <c r="AU61" i="1" s="1"/>
  <c r="T50" i="11"/>
  <c r="U50" i="11"/>
  <c r="V50" i="11"/>
  <c r="AN61" i="1" s="1"/>
  <c r="A51" i="11"/>
  <c r="B51" i="11"/>
  <c r="P62" i="1" s="1"/>
  <c r="C51" i="11"/>
  <c r="I62" i="1" s="1"/>
  <c r="D51" i="11"/>
  <c r="J62" i="1" s="1"/>
  <c r="E51" i="11"/>
  <c r="F51" i="11"/>
  <c r="D52" i="25" s="1"/>
  <c r="E52" i="25" s="1"/>
  <c r="G51" i="11"/>
  <c r="H51" i="11"/>
  <c r="AK62" i="1" s="1"/>
  <c r="I51" i="11"/>
  <c r="AL62" i="1" s="1"/>
  <c r="J51" i="11"/>
  <c r="BG62" i="1" s="1"/>
  <c r="K51" i="11"/>
  <c r="BF62" i="1" s="1"/>
  <c r="L51" i="11"/>
  <c r="BL62" i="1" s="1"/>
  <c r="M51" i="11"/>
  <c r="BN62" i="1" s="1"/>
  <c r="N51" i="11"/>
  <c r="BO62" i="1" s="1"/>
  <c r="O51" i="11"/>
  <c r="BP62" i="1" s="1"/>
  <c r="P51" i="11"/>
  <c r="R51" i="11"/>
  <c r="BC62" i="1" s="1"/>
  <c r="S51" i="11"/>
  <c r="AV62" i="1" s="1"/>
  <c r="T51" i="11"/>
  <c r="AA62" i="1" s="1"/>
  <c r="U51" i="11"/>
  <c r="V51" i="11"/>
  <c r="A52" i="11"/>
  <c r="B52" i="11"/>
  <c r="L63" i="1" s="1"/>
  <c r="C52" i="11"/>
  <c r="I63" i="1" s="1"/>
  <c r="D52" i="11"/>
  <c r="J63" i="1" s="1"/>
  <c r="E52" i="11"/>
  <c r="F52" i="11"/>
  <c r="D53" i="25" s="1"/>
  <c r="G52" i="11"/>
  <c r="H52" i="11"/>
  <c r="AK63" i="1" s="1"/>
  <c r="I52" i="11"/>
  <c r="AL63" i="1" s="1"/>
  <c r="J52" i="11"/>
  <c r="BG63" i="1" s="1"/>
  <c r="K52" i="11"/>
  <c r="BF63" i="1" s="1"/>
  <c r="L52" i="11"/>
  <c r="BL63" i="1" s="1"/>
  <c r="M52" i="11"/>
  <c r="BN63" i="1" s="1"/>
  <c r="N52" i="11"/>
  <c r="BO63" i="1" s="1"/>
  <c r="O52" i="11"/>
  <c r="BP63" i="1" s="1"/>
  <c r="P52" i="11"/>
  <c r="AZ63" i="1" s="1"/>
  <c r="R52" i="11"/>
  <c r="BC63" i="1" s="1"/>
  <c r="S52" i="11"/>
  <c r="T52" i="11"/>
  <c r="U52" i="11"/>
  <c r="V52" i="11"/>
  <c r="B42" i="11"/>
  <c r="C42" i="11"/>
  <c r="I53" i="1" s="1"/>
  <c r="D42" i="11"/>
  <c r="J53" i="1" s="1"/>
  <c r="E42" i="11"/>
  <c r="T53" i="1" s="1"/>
  <c r="F42" i="11"/>
  <c r="D43" i="25" s="1"/>
  <c r="A43" i="25" s="1"/>
  <c r="G42" i="11"/>
  <c r="H42" i="11"/>
  <c r="AK53" i="1" s="1"/>
  <c r="I42" i="11"/>
  <c r="AL53" i="1" s="1"/>
  <c r="J42" i="11"/>
  <c r="BG53" i="1" s="1"/>
  <c r="K42" i="11"/>
  <c r="BF53" i="1" s="1"/>
  <c r="L42" i="11"/>
  <c r="BL53" i="1" s="1"/>
  <c r="M42" i="11"/>
  <c r="BN53" i="1" s="1"/>
  <c r="N42" i="11"/>
  <c r="BO53" i="1" s="1"/>
  <c r="O42" i="11"/>
  <c r="BP53" i="1" s="1"/>
  <c r="P42" i="11"/>
  <c r="AZ53" i="1" s="1"/>
  <c r="R42" i="11"/>
  <c r="BC53" i="1" s="1"/>
  <c r="S42" i="11"/>
  <c r="AY53" i="1" s="1"/>
  <c r="T42" i="11"/>
  <c r="AE53" i="1" s="1"/>
  <c r="U42" i="11"/>
  <c r="V42" i="11"/>
  <c r="A42" i="11"/>
  <c r="A33" i="11"/>
  <c r="B33" i="11"/>
  <c r="C33" i="11"/>
  <c r="I44" i="1" s="1"/>
  <c r="D33" i="11"/>
  <c r="J44" i="1" s="1"/>
  <c r="E33" i="11"/>
  <c r="F33" i="11"/>
  <c r="D34" i="25" s="1"/>
  <c r="C34" i="25" s="1"/>
  <c r="G33" i="11"/>
  <c r="H33" i="11"/>
  <c r="AK44" i="1" s="1"/>
  <c r="I33" i="11"/>
  <c r="AL44" i="1" s="1"/>
  <c r="J33" i="11"/>
  <c r="BG44" i="1" s="1"/>
  <c r="K33" i="11"/>
  <c r="BF44" i="1" s="1"/>
  <c r="L33" i="11"/>
  <c r="BL44" i="1" s="1"/>
  <c r="M33" i="11"/>
  <c r="BN44" i="1" s="1"/>
  <c r="N33" i="11"/>
  <c r="BO44" i="1" s="1"/>
  <c r="O33" i="11"/>
  <c r="BP44" i="1" s="1"/>
  <c r="P33" i="11"/>
  <c r="AZ44" i="1" s="1"/>
  <c r="R33" i="11"/>
  <c r="BC44" i="1" s="1"/>
  <c r="S33" i="11"/>
  <c r="T33" i="11"/>
  <c r="AB44" i="1" s="1"/>
  <c r="U33" i="11"/>
  <c r="V33" i="11"/>
  <c r="AO44" i="1" s="1"/>
  <c r="A34" i="11"/>
  <c r="B34" i="11"/>
  <c r="C34" i="11"/>
  <c r="I45" i="1" s="1"/>
  <c r="D34" i="11"/>
  <c r="J45" i="1" s="1"/>
  <c r="E34" i="11"/>
  <c r="T45" i="1" s="1"/>
  <c r="F34" i="11"/>
  <c r="D35" i="25" s="1"/>
  <c r="B35" i="25" s="1"/>
  <c r="G34" i="11"/>
  <c r="H34" i="11"/>
  <c r="AK45" i="1" s="1"/>
  <c r="I34" i="11"/>
  <c r="AL45" i="1" s="1"/>
  <c r="J34" i="11"/>
  <c r="BG45" i="1" s="1"/>
  <c r="K34" i="11"/>
  <c r="BF45" i="1" s="1"/>
  <c r="L34" i="11"/>
  <c r="BL45" i="1" s="1"/>
  <c r="M34" i="11"/>
  <c r="BN45" i="1" s="1"/>
  <c r="N34" i="11"/>
  <c r="BO45" i="1" s="1"/>
  <c r="O34" i="11"/>
  <c r="BP45" i="1" s="1"/>
  <c r="P34" i="11"/>
  <c r="R34" i="11"/>
  <c r="BC45" i="1" s="1"/>
  <c r="S34" i="11"/>
  <c r="T34" i="11"/>
  <c r="AA45" i="1" s="1"/>
  <c r="U34" i="11"/>
  <c r="V34" i="11"/>
  <c r="A35" i="11"/>
  <c r="B35" i="11"/>
  <c r="Q46" i="1" s="1"/>
  <c r="C35" i="11"/>
  <c r="I46" i="1" s="1"/>
  <c r="D35" i="11"/>
  <c r="J46" i="1" s="1"/>
  <c r="E35" i="11"/>
  <c r="F35" i="11"/>
  <c r="D36" i="25" s="1"/>
  <c r="B36" i="25" s="1"/>
  <c r="G35" i="11"/>
  <c r="AJ46" i="1" s="1"/>
  <c r="H35" i="11"/>
  <c r="AK46" i="1" s="1"/>
  <c r="I35" i="11"/>
  <c r="AL46" i="1" s="1"/>
  <c r="J35" i="11"/>
  <c r="BG46" i="1" s="1"/>
  <c r="K35" i="11"/>
  <c r="BF46" i="1" s="1"/>
  <c r="L35" i="11"/>
  <c r="BL46" i="1" s="1"/>
  <c r="M35" i="11"/>
  <c r="BN46" i="1" s="1"/>
  <c r="N35" i="11"/>
  <c r="BO46" i="1" s="1"/>
  <c r="O35" i="11"/>
  <c r="BP46" i="1" s="1"/>
  <c r="P35" i="11"/>
  <c r="R35" i="11"/>
  <c r="BC46" i="1" s="1"/>
  <c r="S35" i="11"/>
  <c r="T35" i="11"/>
  <c r="U35" i="11"/>
  <c r="V35" i="11"/>
  <c r="A36" i="11"/>
  <c r="B36" i="11"/>
  <c r="C36" i="11"/>
  <c r="I47" i="1" s="1"/>
  <c r="D36" i="11"/>
  <c r="J47" i="1" s="1"/>
  <c r="E36" i="11"/>
  <c r="F36" i="11"/>
  <c r="D37" i="25" s="1"/>
  <c r="B37" i="25" s="1"/>
  <c r="G36" i="11"/>
  <c r="AJ47" i="1" s="1"/>
  <c r="H36" i="11"/>
  <c r="AK47" i="1" s="1"/>
  <c r="I36" i="11"/>
  <c r="AL47" i="1" s="1"/>
  <c r="J36" i="11"/>
  <c r="BG47" i="1" s="1"/>
  <c r="K36" i="11"/>
  <c r="BF47" i="1" s="1"/>
  <c r="L36" i="11"/>
  <c r="BL47" i="1" s="1"/>
  <c r="M36" i="11"/>
  <c r="BN47" i="1" s="1"/>
  <c r="N36" i="11"/>
  <c r="BO47" i="1" s="1"/>
  <c r="O36" i="11"/>
  <c r="BP47" i="1" s="1"/>
  <c r="P36" i="11"/>
  <c r="BA47" i="1" s="1"/>
  <c r="R36" i="11"/>
  <c r="BE47" i="1" s="1"/>
  <c r="S36" i="11"/>
  <c r="T36" i="11"/>
  <c r="U36" i="11"/>
  <c r="D47" i="1" s="1"/>
  <c r="V36" i="11"/>
  <c r="AN47" i="1" s="1"/>
  <c r="A37" i="11"/>
  <c r="B37" i="11"/>
  <c r="C37" i="11"/>
  <c r="I48" i="1" s="1"/>
  <c r="D37" i="11"/>
  <c r="J48" i="1" s="1"/>
  <c r="E37" i="11"/>
  <c r="F37" i="11"/>
  <c r="D38" i="25" s="1"/>
  <c r="C38" i="25" s="1"/>
  <c r="G37" i="11"/>
  <c r="AJ48" i="1" s="1"/>
  <c r="H37" i="11"/>
  <c r="AK48" i="1" s="1"/>
  <c r="I37" i="11"/>
  <c r="AL48" i="1" s="1"/>
  <c r="J37" i="11"/>
  <c r="BG48" i="1" s="1"/>
  <c r="K37" i="11"/>
  <c r="BF48" i="1" s="1"/>
  <c r="L37" i="11"/>
  <c r="BL48" i="1" s="1"/>
  <c r="M37" i="11"/>
  <c r="BN48" i="1" s="1"/>
  <c r="N37" i="11"/>
  <c r="BO48" i="1" s="1"/>
  <c r="O37" i="11"/>
  <c r="BP48" i="1" s="1"/>
  <c r="P37" i="11"/>
  <c r="R37" i="11"/>
  <c r="BC48" i="1" s="1"/>
  <c r="S37" i="11"/>
  <c r="T37" i="11"/>
  <c r="AC48" i="1" s="1"/>
  <c r="U37" i="11"/>
  <c r="V37" i="11"/>
  <c r="A38" i="11"/>
  <c r="B38" i="11"/>
  <c r="P49" i="1" s="1"/>
  <c r="C38" i="11"/>
  <c r="I49" i="1" s="1"/>
  <c r="D38" i="11"/>
  <c r="J49" i="1" s="1"/>
  <c r="E38" i="11"/>
  <c r="T49" i="1" s="1"/>
  <c r="F38" i="11"/>
  <c r="D39" i="25" s="1"/>
  <c r="B39" i="25" s="1"/>
  <c r="G38" i="11"/>
  <c r="H38" i="11"/>
  <c r="AK49" i="1" s="1"/>
  <c r="I38" i="11"/>
  <c r="AL49" i="1" s="1"/>
  <c r="J38" i="11"/>
  <c r="BG49" i="1" s="1"/>
  <c r="K38" i="11"/>
  <c r="BF49" i="1" s="1"/>
  <c r="L38" i="11"/>
  <c r="BL49" i="1" s="1"/>
  <c r="M38" i="11"/>
  <c r="BN49" i="1" s="1"/>
  <c r="N38" i="11"/>
  <c r="BO49" i="1" s="1"/>
  <c r="O38" i="11"/>
  <c r="BP49" i="1" s="1"/>
  <c r="P38" i="11"/>
  <c r="R38" i="11"/>
  <c r="BC49" i="1" s="1"/>
  <c r="S38" i="11"/>
  <c r="T38" i="11"/>
  <c r="U38" i="11"/>
  <c r="V38" i="11"/>
  <c r="AN49" i="1" s="1"/>
  <c r="A39" i="11"/>
  <c r="B39" i="11"/>
  <c r="Q50" i="1" s="1"/>
  <c r="C39" i="11"/>
  <c r="I50" i="1" s="1"/>
  <c r="D39" i="11"/>
  <c r="J50" i="1" s="1"/>
  <c r="E39" i="11"/>
  <c r="F39" i="11"/>
  <c r="D40" i="25" s="1"/>
  <c r="G39" i="11"/>
  <c r="H39" i="11"/>
  <c r="AK50" i="1" s="1"/>
  <c r="I39" i="11"/>
  <c r="AL50" i="1" s="1"/>
  <c r="J39" i="11"/>
  <c r="BG50" i="1" s="1"/>
  <c r="K39" i="11"/>
  <c r="BF50" i="1" s="1"/>
  <c r="L39" i="11"/>
  <c r="BL50" i="1" s="1"/>
  <c r="M39" i="11"/>
  <c r="BN50" i="1" s="1"/>
  <c r="N39" i="11"/>
  <c r="BO50" i="1" s="1"/>
  <c r="O39" i="11"/>
  <c r="BP50" i="1" s="1"/>
  <c r="P39" i="11"/>
  <c r="BA50" i="1" s="1"/>
  <c r="R39" i="11"/>
  <c r="BC50" i="1" s="1"/>
  <c r="S39" i="11"/>
  <c r="T39" i="11"/>
  <c r="U39" i="11"/>
  <c r="V39" i="11"/>
  <c r="A40" i="11"/>
  <c r="B40" i="11"/>
  <c r="C40" i="11"/>
  <c r="I51" i="1" s="1"/>
  <c r="D40" i="11"/>
  <c r="J51" i="1" s="1"/>
  <c r="E40" i="11"/>
  <c r="F40" i="11"/>
  <c r="D41" i="25" s="1"/>
  <c r="G40" i="11"/>
  <c r="AJ51" i="1" s="1"/>
  <c r="H40" i="11"/>
  <c r="AK51" i="1" s="1"/>
  <c r="I40" i="11"/>
  <c r="AL51" i="1" s="1"/>
  <c r="J40" i="11"/>
  <c r="BG51" i="1" s="1"/>
  <c r="K40" i="11"/>
  <c r="BF51" i="1" s="1"/>
  <c r="L40" i="11"/>
  <c r="BL51" i="1" s="1"/>
  <c r="M40" i="11"/>
  <c r="BN51" i="1" s="1"/>
  <c r="N40" i="11"/>
  <c r="BO51" i="1" s="1"/>
  <c r="O40" i="11"/>
  <c r="BP51" i="1" s="1"/>
  <c r="P40" i="11"/>
  <c r="R40" i="11"/>
  <c r="BC51" i="1" s="1"/>
  <c r="S40" i="11"/>
  <c r="AT51" i="1" s="1"/>
  <c r="T40" i="11"/>
  <c r="AB51" i="1" s="1"/>
  <c r="U40" i="11"/>
  <c r="V40" i="11"/>
  <c r="A41" i="11"/>
  <c r="B41" i="11"/>
  <c r="C41" i="11"/>
  <c r="I52" i="1" s="1"/>
  <c r="D41" i="11"/>
  <c r="J52" i="1" s="1"/>
  <c r="E41" i="11"/>
  <c r="F41" i="11"/>
  <c r="D42" i="25" s="1"/>
  <c r="G41" i="11"/>
  <c r="AJ52" i="1" s="1"/>
  <c r="H41" i="11"/>
  <c r="AK52" i="1" s="1"/>
  <c r="I41" i="11"/>
  <c r="AL52" i="1" s="1"/>
  <c r="J41" i="11"/>
  <c r="BG52" i="1" s="1"/>
  <c r="K41" i="11"/>
  <c r="BF52" i="1" s="1"/>
  <c r="L41" i="11"/>
  <c r="BL52" i="1" s="1"/>
  <c r="M41" i="11"/>
  <c r="BN52" i="1" s="1"/>
  <c r="N41" i="11"/>
  <c r="BO52" i="1" s="1"/>
  <c r="O41" i="11"/>
  <c r="BP52" i="1" s="1"/>
  <c r="P41" i="11"/>
  <c r="BB52" i="1" s="1"/>
  <c r="R41" i="11"/>
  <c r="BC52" i="1" s="1"/>
  <c r="S41" i="11"/>
  <c r="T41" i="11"/>
  <c r="U41" i="11"/>
  <c r="D52" i="1" s="1"/>
  <c r="V41" i="11"/>
  <c r="AN52" i="1" s="1"/>
  <c r="B32" i="11"/>
  <c r="L43" i="1" s="1"/>
  <c r="C32" i="11"/>
  <c r="I43" i="1" s="1"/>
  <c r="D32" i="11"/>
  <c r="J43" i="1" s="1"/>
  <c r="E32" i="11"/>
  <c r="F32" i="11"/>
  <c r="D33" i="25" s="1"/>
  <c r="G32" i="11"/>
  <c r="H32" i="11"/>
  <c r="AK43" i="1" s="1"/>
  <c r="I32" i="11"/>
  <c r="AL43" i="1" s="1"/>
  <c r="J32" i="11"/>
  <c r="BG43" i="1" s="1"/>
  <c r="K32" i="11"/>
  <c r="BF43" i="1" s="1"/>
  <c r="L32" i="11"/>
  <c r="BL43" i="1" s="1"/>
  <c r="M32" i="11"/>
  <c r="BN43" i="1" s="1"/>
  <c r="N32" i="11"/>
  <c r="BO43" i="1" s="1"/>
  <c r="O32" i="11"/>
  <c r="BP43" i="1" s="1"/>
  <c r="P32" i="11"/>
  <c r="R32" i="11"/>
  <c r="BC43" i="1" s="1"/>
  <c r="S32" i="11"/>
  <c r="AV43" i="1" s="1"/>
  <c r="T32" i="11"/>
  <c r="U32" i="11"/>
  <c r="D43" i="1" s="1"/>
  <c r="V32" i="11"/>
  <c r="A32" i="11"/>
  <c r="A23" i="11"/>
  <c r="B23" i="11"/>
  <c r="L34" i="1" s="1"/>
  <c r="C23" i="11"/>
  <c r="I34" i="1" s="1"/>
  <c r="D23" i="11"/>
  <c r="J34" i="1" s="1"/>
  <c r="E23" i="11"/>
  <c r="F23" i="11"/>
  <c r="D24" i="25" s="1"/>
  <c r="G23" i="11"/>
  <c r="H23" i="11"/>
  <c r="AK34" i="1" s="1"/>
  <c r="I23" i="11"/>
  <c r="AL34" i="1" s="1"/>
  <c r="J23" i="11"/>
  <c r="BG34" i="1" s="1"/>
  <c r="K23" i="11"/>
  <c r="BF34" i="1" s="1"/>
  <c r="L23" i="11"/>
  <c r="BL34" i="1" s="1"/>
  <c r="M23" i="11"/>
  <c r="BN34" i="1" s="1"/>
  <c r="N23" i="11"/>
  <c r="BO34" i="1" s="1"/>
  <c r="O23" i="11"/>
  <c r="BP34" i="1" s="1"/>
  <c r="P23" i="11"/>
  <c r="R23" i="11"/>
  <c r="BC34" i="1" s="1"/>
  <c r="S23" i="11"/>
  <c r="T23" i="11"/>
  <c r="U23" i="11"/>
  <c r="V23" i="11"/>
  <c r="A24" i="11"/>
  <c r="B24" i="11"/>
  <c r="C24" i="11"/>
  <c r="I35" i="1" s="1"/>
  <c r="D24" i="11"/>
  <c r="J35" i="1" s="1"/>
  <c r="E24" i="11"/>
  <c r="T35" i="1" s="1"/>
  <c r="F24" i="11"/>
  <c r="D25" i="25" s="1"/>
  <c r="A25" i="25" s="1"/>
  <c r="G24" i="11"/>
  <c r="H24" i="11"/>
  <c r="AK35" i="1" s="1"/>
  <c r="I24" i="11"/>
  <c r="AL35" i="1" s="1"/>
  <c r="J24" i="11"/>
  <c r="BG35" i="1" s="1"/>
  <c r="K24" i="11"/>
  <c r="BF35" i="1" s="1"/>
  <c r="L24" i="11"/>
  <c r="BL35" i="1" s="1"/>
  <c r="M24" i="11"/>
  <c r="BN35" i="1" s="1"/>
  <c r="N24" i="11"/>
  <c r="BO35" i="1" s="1"/>
  <c r="O24" i="11"/>
  <c r="BP35" i="1" s="1"/>
  <c r="P24" i="11"/>
  <c r="R24" i="11"/>
  <c r="BC35" i="1" s="1"/>
  <c r="S24" i="11"/>
  <c r="T24" i="11"/>
  <c r="U24" i="11"/>
  <c r="D35" i="1" s="1"/>
  <c r="V24" i="11"/>
  <c r="A25" i="11"/>
  <c r="B25" i="11"/>
  <c r="L36" i="1" s="1"/>
  <c r="C25" i="11"/>
  <c r="I36" i="1" s="1"/>
  <c r="D25" i="11"/>
  <c r="J36" i="1" s="1"/>
  <c r="E25" i="11"/>
  <c r="F25" i="11"/>
  <c r="D26" i="25" s="1"/>
  <c r="A26" i="25" s="1"/>
  <c r="G25" i="11"/>
  <c r="AJ36" i="1" s="1"/>
  <c r="H25" i="11"/>
  <c r="AK36" i="1" s="1"/>
  <c r="I25" i="11"/>
  <c r="AL36" i="1" s="1"/>
  <c r="J25" i="11"/>
  <c r="BG36" i="1" s="1"/>
  <c r="K25" i="11"/>
  <c r="BF36" i="1" s="1"/>
  <c r="L25" i="11"/>
  <c r="BL36" i="1" s="1"/>
  <c r="M25" i="11"/>
  <c r="BN36" i="1" s="1"/>
  <c r="N25" i="11"/>
  <c r="BO36" i="1" s="1"/>
  <c r="O25" i="11"/>
  <c r="BP36" i="1" s="1"/>
  <c r="P25" i="11"/>
  <c r="R25" i="11"/>
  <c r="BC36" i="1" s="1"/>
  <c r="S25" i="11"/>
  <c r="T25" i="11"/>
  <c r="AA36" i="1" s="1"/>
  <c r="U25" i="11"/>
  <c r="V25" i="11"/>
  <c r="A26" i="11"/>
  <c r="B26" i="11"/>
  <c r="C26" i="11"/>
  <c r="I37" i="1" s="1"/>
  <c r="D26" i="11"/>
  <c r="J37" i="1" s="1"/>
  <c r="E26" i="11"/>
  <c r="F26" i="11"/>
  <c r="D27" i="25" s="1"/>
  <c r="C27" i="25" s="1"/>
  <c r="G26" i="11"/>
  <c r="AJ37" i="1" s="1"/>
  <c r="H26" i="11"/>
  <c r="AK37" i="1" s="1"/>
  <c r="I26" i="11"/>
  <c r="AL37" i="1" s="1"/>
  <c r="J26" i="11"/>
  <c r="BG37" i="1" s="1"/>
  <c r="K26" i="11"/>
  <c r="BF37" i="1" s="1"/>
  <c r="L26" i="11"/>
  <c r="BL37" i="1" s="1"/>
  <c r="M26" i="11"/>
  <c r="BN37" i="1" s="1"/>
  <c r="N26" i="11"/>
  <c r="BO37" i="1" s="1"/>
  <c r="O26" i="11"/>
  <c r="BP37" i="1" s="1"/>
  <c r="P26" i="11"/>
  <c r="R26" i="11"/>
  <c r="BC37" i="1" s="1"/>
  <c r="S26" i="11"/>
  <c r="T26" i="11"/>
  <c r="AF37" i="1" s="1"/>
  <c r="U26" i="11"/>
  <c r="V26" i="11"/>
  <c r="A27" i="11"/>
  <c r="B27" i="11"/>
  <c r="C27" i="11"/>
  <c r="I38" i="1" s="1"/>
  <c r="D27" i="11"/>
  <c r="J38" i="1" s="1"/>
  <c r="E27" i="11"/>
  <c r="F27" i="11"/>
  <c r="D28" i="25" s="1"/>
  <c r="G27" i="11"/>
  <c r="H27" i="11"/>
  <c r="AK38" i="1" s="1"/>
  <c r="I27" i="11"/>
  <c r="AL38" i="1" s="1"/>
  <c r="J27" i="11"/>
  <c r="BG38" i="1" s="1"/>
  <c r="K27" i="11"/>
  <c r="BF38" i="1" s="1"/>
  <c r="L27" i="11"/>
  <c r="BL38" i="1" s="1"/>
  <c r="M27" i="11"/>
  <c r="BN38" i="1" s="1"/>
  <c r="N27" i="11"/>
  <c r="BO38" i="1" s="1"/>
  <c r="O27" i="11"/>
  <c r="BP38" i="1" s="1"/>
  <c r="P27" i="11"/>
  <c r="R27" i="11"/>
  <c r="BC38" i="1" s="1"/>
  <c r="S27" i="11"/>
  <c r="T27" i="11"/>
  <c r="U27" i="11"/>
  <c r="V27" i="11"/>
  <c r="A28" i="11"/>
  <c r="B28" i="11"/>
  <c r="C28" i="11"/>
  <c r="I39" i="1" s="1"/>
  <c r="D28" i="11"/>
  <c r="J39" i="1" s="1"/>
  <c r="E28" i="11"/>
  <c r="F28" i="11"/>
  <c r="D29" i="25" s="1"/>
  <c r="C29" i="25" s="1"/>
  <c r="G28" i="11"/>
  <c r="H28" i="11"/>
  <c r="AK39" i="1" s="1"/>
  <c r="I28" i="11"/>
  <c r="AL39" i="1" s="1"/>
  <c r="J28" i="11"/>
  <c r="BG39" i="1" s="1"/>
  <c r="K28" i="11"/>
  <c r="BF39" i="1" s="1"/>
  <c r="L28" i="11"/>
  <c r="BL39" i="1" s="1"/>
  <c r="M28" i="11"/>
  <c r="BN39" i="1" s="1"/>
  <c r="N28" i="11"/>
  <c r="BO39" i="1" s="1"/>
  <c r="O28" i="11"/>
  <c r="BP39" i="1" s="1"/>
  <c r="P28" i="11"/>
  <c r="BA39" i="1" s="1"/>
  <c r="R28" i="11"/>
  <c r="BC39" i="1" s="1"/>
  <c r="S28" i="11"/>
  <c r="T28" i="11"/>
  <c r="U28" i="11"/>
  <c r="V28" i="11"/>
  <c r="A29" i="11"/>
  <c r="B29" i="11"/>
  <c r="C29" i="11"/>
  <c r="I40" i="1" s="1"/>
  <c r="D29" i="11"/>
  <c r="J40" i="1" s="1"/>
  <c r="E29" i="11"/>
  <c r="F29" i="11"/>
  <c r="D30" i="25" s="1"/>
  <c r="G29" i="11"/>
  <c r="H29" i="11"/>
  <c r="AK40" i="1" s="1"/>
  <c r="I29" i="11"/>
  <c r="AL40" i="1" s="1"/>
  <c r="J29" i="11"/>
  <c r="BG40" i="1" s="1"/>
  <c r="K29" i="11"/>
  <c r="BF40" i="1" s="1"/>
  <c r="L29" i="11"/>
  <c r="BL40" i="1" s="1"/>
  <c r="M29" i="11"/>
  <c r="BN40" i="1" s="1"/>
  <c r="N29" i="11"/>
  <c r="BO40" i="1" s="1"/>
  <c r="O29" i="11"/>
  <c r="BP40" i="1" s="1"/>
  <c r="P29" i="11"/>
  <c r="BA40" i="1" s="1"/>
  <c r="R29" i="11"/>
  <c r="BE40" i="1" s="1"/>
  <c r="S29" i="11"/>
  <c r="AV40" i="1" s="1"/>
  <c r="T29" i="11"/>
  <c r="U29" i="11"/>
  <c r="V29" i="11"/>
  <c r="AO40" i="1" s="1"/>
  <c r="A30" i="11"/>
  <c r="B30" i="11"/>
  <c r="L41" i="1" s="1"/>
  <c r="C30" i="11"/>
  <c r="I41" i="1" s="1"/>
  <c r="D30" i="11"/>
  <c r="J41" i="1" s="1"/>
  <c r="E30" i="11"/>
  <c r="F30" i="11"/>
  <c r="D31" i="25" s="1"/>
  <c r="A31" i="25" s="1"/>
  <c r="G30" i="11"/>
  <c r="H30" i="11"/>
  <c r="AK41" i="1" s="1"/>
  <c r="I30" i="11"/>
  <c r="AL41" i="1" s="1"/>
  <c r="J30" i="11"/>
  <c r="BG41" i="1" s="1"/>
  <c r="K30" i="11"/>
  <c r="BF41" i="1" s="1"/>
  <c r="L30" i="11"/>
  <c r="BL41" i="1" s="1"/>
  <c r="M30" i="11"/>
  <c r="BN41" i="1" s="1"/>
  <c r="N30" i="11"/>
  <c r="BO41" i="1" s="1"/>
  <c r="O30" i="11"/>
  <c r="BP41" i="1" s="1"/>
  <c r="P30" i="11"/>
  <c r="R30" i="11"/>
  <c r="BE41" i="1" s="1"/>
  <c r="S30" i="11"/>
  <c r="T30" i="11"/>
  <c r="U30" i="11"/>
  <c r="V30" i="11"/>
  <c r="A31" i="11"/>
  <c r="B31" i="11"/>
  <c r="C31" i="11"/>
  <c r="I42" i="1" s="1"/>
  <c r="D31" i="11"/>
  <c r="J42" i="1" s="1"/>
  <c r="E31" i="11"/>
  <c r="F31" i="11"/>
  <c r="D32" i="25" s="1"/>
  <c r="G31" i="11"/>
  <c r="H31" i="11"/>
  <c r="AK42" i="1" s="1"/>
  <c r="I31" i="11"/>
  <c r="AL42" i="1" s="1"/>
  <c r="J31" i="11"/>
  <c r="BG42" i="1" s="1"/>
  <c r="K31" i="11"/>
  <c r="BF42" i="1" s="1"/>
  <c r="L31" i="11"/>
  <c r="BL42" i="1" s="1"/>
  <c r="M31" i="11"/>
  <c r="BN42" i="1" s="1"/>
  <c r="N31" i="11"/>
  <c r="BO42" i="1" s="1"/>
  <c r="O31" i="11"/>
  <c r="BP42" i="1" s="1"/>
  <c r="P31" i="11"/>
  <c r="R31" i="11"/>
  <c r="BE42" i="1" s="1"/>
  <c r="S31" i="11"/>
  <c r="T31" i="11"/>
  <c r="U31" i="11"/>
  <c r="D42" i="1" s="1"/>
  <c r="V31" i="11"/>
  <c r="B22" i="11"/>
  <c r="C22" i="11"/>
  <c r="I33" i="1" s="1"/>
  <c r="D22" i="11"/>
  <c r="J33" i="1" s="1"/>
  <c r="E22" i="11"/>
  <c r="F22" i="11"/>
  <c r="D23" i="25" s="1"/>
  <c r="U23" i="25" s="1"/>
  <c r="G22" i="11"/>
  <c r="AJ33" i="1" s="1"/>
  <c r="H22" i="11"/>
  <c r="AK33" i="1" s="1"/>
  <c r="I22" i="11"/>
  <c r="AL33" i="1" s="1"/>
  <c r="J22" i="11"/>
  <c r="BG33" i="1" s="1"/>
  <c r="K22" i="11"/>
  <c r="BF33" i="1" s="1"/>
  <c r="L22" i="11"/>
  <c r="BL33" i="1" s="1"/>
  <c r="M22" i="11"/>
  <c r="BN33" i="1" s="1"/>
  <c r="N22" i="11"/>
  <c r="BO33" i="1" s="1"/>
  <c r="O22" i="11"/>
  <c r="BP33" i="1" s="1"/>
  <c r="P22" i="11"/>
  <c r="R22" i="11"/>
  <c r="BC33" i="1" s="1"/>
  <c r="S22" i="11"/>
  <c r="AT33" i="1" s="1"/>
  <c r="T22" i="11"/>
  <c r="U22" i="11"/>
  <c r="V22" i="11"/>
  <c r="A22" i="11"/>
  <c r="V21" i="11"/>
  <c r="U21" i="11"/>
  <c r="T21" i="11"/>
  <c r="AD32" i="1" s="1"/>
  <c r="S21" i="11"/>
  <c r="R21" i="11"/>
  <c r="BE32" i="1" s="1"/>
  <c r="P21" i="11"/>
  <c r="O21" i="11"/>
  <c r="BP32" i="1" s="1"/>
  <c r="N21" i="11"/>
  <c r="BO32" i="1" s="1"/>
  <c r="M21" i="11"/>
  <c r="BN32" i="1" s="1"/>
  <c r="L21" i="11"/>
  <c r="BL32" i="1" s="1"/>
  <c r="K21" i="11"/>
  <c r="BF32" i="1" s="1"/>
  <c r="J21" i="11"/>
  <c r="BG32" i="1" s="1"/>
  <c r="I21" i="11"/>
  <c r="AL32" i="1" s="1"/>
  <c r="H21" i="11"/>
  <c r="AK32" i="1" s="1"/>
  <c r="G21" i="11"/>
  <c r="F21" i="11"/>
  <c r="D22" i="25" s="1"/>
  <c r="E21" i="11"/>
  <c r="D21" i="11"/>
  <c r="J32" i="1" s="1"/>
  <c r="C21" i="11"/>
  <c r="I32" i="1" s="1"/>
  <c r="B21" i="11"/>
  <c r="A21" i="11"/>
  <c r="V20" i="11"/>
  <c r="U20" i="11"/>
  <c r="T20" i="11"/>
  <c r="S20" i="11"/>
  <c r="R20" i="11"/>
  <c r="BE31" i="1" s="1"/>
  <c r="P20" i="11"/>
  <c r="O20" i="11"/>
  <c r="BP31" i="1" s="1"/>
  <c r="N20" i="11"/>
  <c r="BO31" i="1" s="1"/>
  <c r="M20" i="11"/>
  <c r="BN31" i="1" s="1"/>
  <c r="L20" i="11"/>
  <c r="BL31" i="1" s="1"/>
  <c r="K20" i="11"/>
  <c r="BF31" i="1" s="1"/>
  <c r="J20" i="11"/>
  <c r="BG31" i="1" s="1"/>
  <c r="I20" i="11"/>
  <c r="AL31" i="1" s="1"/>
  <c r="H20" i="11"/>
  <c r="AK31" i="1" s="1"/>
  <c r="G20" i="11"/>
  <c r="AJ31" i="1" s="1"/>
  <c r="F20" i="11"/>
  <c r="D21" i="25" s="1"/>
  <c r="E20" i="11"/>
  <c r="D20" i="11"/>
  <c r="J31" i="1" s="1"/>
  <c r="C20" i="11"/>
  <c r="I31" i="1" s="1"/>
  <c r="B20" i="11"/>
  <c r="A20" i="11"/>
  <c r="V19" i="11"/>
  <c r="U19" i="11"/>
  <c r="D30" i="1" s="1"/>
  <c r="T19" i="11"/>
  <c r="S19" i="11"/>
  <c r="R19" i="11"/>
  <c r="BE30" i="1" s="1"/>
  <c r="P19" i="11"/>
  <c r="O19" i="11"/>
  <c r="BP30" i="1" s="1"/>
  <c r="N19" i="11"/>
  <c r="BO30" i="1" s="1"/>
  <c r="M19" i="11"/>
  <c r="BN30" i="1" s="1"/>
  <c r="L19" i="11"/>
  <c r="BL30" i="1" s="1"/>
  <c r="K19" i="11"/>
  <c r="BF30" i="1" s="1"/>
  <c r="J19" i="11"/>
  <c r="BG30" i="1" s="1"/>
  <c r="I19" i="11"/>
  <c r="AL30" i="1" s="1"/>
  <c r="AB2" i="25" s="1"/>
  <c r="H19" i="11"/>
  <c r="AK30" i="1" s="1"/>
  <c r="AA2" i="25" s="1"/>
  <c r="G19" i="11"/>
  <c r="F19" i="11"/>
  <c r="D20" i="25" s="1"/>
  <c r="E19" i="11"/>
  <c r="D19" i="11"/>
  <c r="J30" i="1" s="1"/>
  <c r="C19" i="11"/>
  <c r="I30" i="1" s="1"/>
  <c r="B19" i="11"/>
  <c r="A19" i="11"/>
  <c r="V18" i="11"/>
  <c r="U18" i="11"/>
  <c r="T18" i="11"/>
  <c r="S18" i="11"/>
  <c r="R18" i="11"/>
  <c r="BE29" i="1" s="1"/>
  <c r="P18" i="11"/>
  <c r="O18" i="11"/>
  <c r="BP29" i="1" s="1"/>
  <c r="N18" i="11"/>
  <c r="BO29" i="1" s="1"/>
  <c r="M18" i="11"/>
  <c r="BN29" i="1" s="1"/>
  <c r="L18" i="11"/>
  <c r="BL29" i="1" s="1"/>
  <c r="K18" i="11"/>
  <c r="BF29" i="1" s="1"/>
  <c r="J18" i="11"/>
  <c r="BG29" i="1" s="1"/>
  <c r="I18" i="11"/>
  <c r="AL29" i="1" s="1"/>
  <c r="H18" i="11"/>
  <c r="AK29" i="1" s="1"/>
  <c r="G18" i="11"/>
  <c r="F18" i="11"/>
  <c r="D19" i="25" s="1"/>
  <c r="A19" i="25" s="1"/>
  <c r="E18" i="11"/>
  <c r="D18" i="11"/>
  <c r="J29" i="1" s="1"/>
  <c r="C18" i="11"/>
  <c r="I29" i="1" s="1"/>
  <c r="B18" i="11"/>
  <c r="A18" i="11"/>
  <c r="V17" i="11"/>
  <c r="U17" i="11"/>
  <c r="T17" i="11"/>
  <c r="AF28" i="1" s="1"/>
  <c r="S17" i="11"/>
  <c r="R17" i="11"/>
  <c r="BE28" i="1" s="1"/>
  <c r="P17" i="11"/>
  <c r="O17" i="11"/>
  <c r="BP28" i="1" s="1"/>
  <c r="N17" i="11"/>
  <c r="BO28" i="1" s="1"/>
  <c r="M17" i="11"/>
  <c r="BN28" i="1" s="1"/>
  <c r="L17" i="11"/>
  <c r="BL28" i="1" s="1"/>
  <c r="K17" i="11"/>
  <c r="BF28" i="1" s="1"/>
  <c r="J17" i="11"/>
  <c r="BG28" i="1" s="1"/>
  <c r="I17" i="11"/>
  <c r="AL28" i="1" s="1"/>
  <c r="H17" i="11"/>
  <c r="AK28" i="1" s="1"/>
  <c r="G17" i="11"/>
  <c r="AJ28" i="1" s="1"/>
  <c r="F17" i="11"/>
  <c r="D18" i="25" s="1"/>
  <c r="A18" i="25" s="1"/>
  <c r="E17" i="11"/>
  <c r="D17" i="11"/>
  <c r="J28" i="1" s="1"/>
  <c r="C17" i="11"/>
  <c r="I28" i="1" s="1"/>
  <c r="B17" i="11"/>
  <c r="P28" i="1" s="1"/>
  <c r="A17" i="11"/>
  <c r="V16" i="11"/>
  <c r="U16" i="11"/>
  <c r="T16" i="11"/>
  <c r="S16" i="11"/>
  <c r="R16" i="11"/>
  <c r="BE27" i="1" s="1"/>
  <c r="P16" i="11"/>
  <c r="O16" i="11"/>
  <c r="BP27" i="1" s="1"/>
  <c r="N16" i="11"/>
  <c r="BO27" i="1" s="1"/>
  <c r="M16" i="11"/>
  <c r="BN27" i="1" s="1"/>
  <c r="L16" i="11"/>
  <c r="BL27" i="1" s="1"/>
  <c r="K16" i="11"/>
  <c r="BF27" i="1" s="1"/>
  <c r="J16" i="11"/>
  <c r="BG27" i="1" s="1"/>
  <c r="I16" i="11"/>
  <c r="AL27" i="1" s="1"/>
  <c r="H16" i="11"/>
  <c r="AK27" i="1" s="1"/>
  <c r="G16" i="11"/>
  <c r="F16" i="11"/>
  <c r="D17" i="25" s="1"/>
  <c r="E16" i="11"/>
  <c r="D16" i="11"/>
  <c r="J27" i="1" s="1"/>
  <c r="C16" i="11"/>
  <c r="I27" i="1" s="1"/>
  <c r="B16" i="11"/>
  <c r="A16" i="11"/>
  <c r="V15" i="11"/>
  <c r="U15" i="11"/>
  <c r="T15" i="11"/>
  <c r="S15" i="11"/>
  <c r="AV26" i="1" s="1"/>
  <c r="R15" i="11"/>
  <c r="BC26" i="1" s="1"/>
  <c r="P15" i="11"/>
  <c r="O15" i="11"/>
  <c r="BP26" i="1" s="1"/>
  <c r="N15" i="11"/>
  <c r="BO26" i="1" s="1"/>
  <c r="M15" i="11"/>
  <c r="BN26" i="1" s="1"/>
  <c r="L15" i="11"/>
  <c r="BL26" i="1" s="1"/>
  <c r="K15" i="11"/>
  <c r="BF26" i="1" s="1"/>
  <c r="J15" i="11"/>
  <c r="BG26" i="1" s="1"/>
  <c r="I15" i="11"/>
  <c r="AL26" i="1" s="1"/>
  <c r="H15" i="11"/>
  <c r="AK26" i="1" s="1"/>
  <c r="G15" i="11"/>
  <c r="F15" i="11"/>
  <c r="D16" i="25" s="1"/>
  <c r="A16" i="25" s="1"/>
  <c r="E15" i="11"/>
  <c r="D15" i="11"/>
  <c r="J26" i="1" s="1"/>
  <c r="C15" i="11"/>
  <c r="I26" i="1" s="1"/>
  <c r="B15" i="11"/>
  <c r="A15" i="11"/>
  <c r="V14" i="11"/>
  <c r="U14" i="11"/>
  <c r="T14" i="11"/>
  <c r="S14" i="11"/>
  <c r="AT25" i="1" s="1"/>
  <c r="R14" i="11"/>
  <c r="BC25" i="1" s="1"/>
  <c r="P14" i="11"/>
  <c r="BA25" i="1" s="1"/>
  <c r="O14" i="11"/>
  <c r="BP25" i="1" s="1"/>
  <c r="N14" i="11"/>
  <c r="BO25" i="1" s="1"/>
  <c r="M14" i="11"/>
  <c r="BN25" i="1" s="1"/>
  <c r="L14" i="11"/>
  <c r="BL25" i="1" s="1"/>
  <c r="K14" i="11"/>
  <c r="BF25" i="1" s="1"/>
  <c r="J14" i="11"/>
  <c r="BG25" i="1" s="1"/>
  <c r="I14" i="11"/>
  <c r="AL25" i="1" s="1"/>
  <c r="H14" i="11"/>
  <c r="AK25" i="1" s="1"/>
  <c r="G14" i="11"/>
  <c r="F14" i="11"/>
  <c r="D15" i="25" s="1"/>
  <c r="A15" i="25" s="1"/>
  <c r="E14" i="11"/>
  <c r="D14" i="11"/>
  <c r="J25" i="1" s="1"/>
  <c r="C14" i="11"/>
  <c r="I25" i="1" s="1"/>
  <c r="B14" i="11"/>
  <c r="A14" i="11"/>
  <c r="V13" i="11"/>
  <c r="U13" i="11"/>
  <c r="T13" i="11"/>
  <c r="S13" i="11"/>
  <c r="R13" i="11"/>
  <c r="BC24" i="1" s="1"/>
  <c r="P13" i="11"/>
  <c r="O13" i="11"/>
  <c r="BP24" i="1" s="1"/>
  <c r="N13" i="11"/>
  <c r="BO24" i="1" s="1"/>
  <c r="M13" i="11"/>
  <c r="BN24" i="1" s="1"/>
  <c r="L13" i="11"/>
  <c r="BL24" i="1" s="1"/>
  <c r="K13" i="11"/>
  <c r="BF24" i="1" s="1"/>
  <c r="J13" i="11"/>
  <c r="BG24" i="1" s="1"/>
  <c r="I13" i="11"/>
  <c r="AL24" i="1" s="1"/>
  <c r="H13" i="11"/>
  <c r="AK24" i="1" s="1"/>
  <c r="G13" i="11"/>
  <c r="F13" i="11"/>
  <c r="D14" i="25" s="1"/>
  <c r="A14" i="25" s="1"/>
  <c r="E13" i="11"/>
  <c r="D13" i="11"/>
  <c r="J24" i="1" s="1"/>
  <c r="C13" i="11"/>
  <c r="I24" i="1" s="1"/>
  <c r="B13" i="11"/>
  <c r="P24" i="1" s="1"/>
  <c r="A13" i="11"/>
  <c r="B12" i="11"/>
  <c r="O23" i="1" s="1"/>
  <c r="C12" i="11"/>
  <c r="I23" i="1" s="1"/>
  <c r="D12" i="11"/>
  <c r="J23" i="1" s="1"/>
  <c r="E12" i="11"/>
  <c r="F12" i="11"/>
  <c r="D13" i="25" s="1"/>
  <c r="G12" i="11"/>
  <c r="H12" i="11"/>
  <c r="AK23" i="1" s="1"/>
  <c r="I12" i="11"/>
  <c r="AL23" i="1" s="1"/>
  <c r="J12" i="11"/>
  <c r="BG23" i="1" s="1"/>
  <c r="K12" i="11"/>
  <c r="BF23" i="1" s="1"/>
  <c r="L12" i="11"/>
  <c r="BL23" i="1" s="1"/>
  <c r="M12" i="11"/>
  <c r="BN23" i="1" s="1"/>
  <c r="N12" i="11"/>
  <c r="BO23" i="1" s="1"/>
  <c r="O12" i="11"/>
  <c r="BP23" i="1" s="1"/>
  <c r="P12" i="11"/>
  <c r="R12" i="11"/>
  <c r="BC23" i="1" s="1"/>
  <c r="S12" i="11"/>
  <c r="T12" i="11"/>
  <c r="U12" i="11"/>
  <c r="V12" i="11"/>
  <c r="A12" i="11"/>
  <c r="A3" i="11"/>
  <c r="B3" i="11"/>
  <c r="C3" i="11"/>
  <c r="I14" i="1" s="1"/>
  <c r="D3" i="11"/>
  <c r="J14" i="1" s="1"/>
  <c r="E3" i="11"/>
  <c r="F3" i="11"/>
  <c r="D4" i="25" s="1"/>
  <c r="G3" i="11"/>
  <c r="H3" i="11"/>
  <c r="AK14" i="1" s="1"/>
  <c r="I3" i="11"/>
  <c r="AL14" i="1" s="1"/>
  <c r="J3" i="11"/>
  <c r="BG14" i="1" s="1"/>
  <c r="K3" i="11"/>
  <c r="BF14" i="1" s="1"/>
  <c r="L3" i="11"/>
  <c r="BL14" i="1" s="1"/>
  <c r="M3" i="11"/>
  <c r="BN14" i="1" s="1"/>
  <c r="N3" i="11"/>
  <c r="BO14" i="1" s="1"/>
  <c r="O3" i="11"/>
  <c r="BP14" i="1" s="1"/>
  <c r="P3" i="11"/>
  <c r="R3" i="11"/>
  <c r="BC14" i="1" s="1"/>
  <c r="S3" i="11"/>
  <c r="T3" i="11"/>
  <c r="U3" i="11"/>
  <c r="V3" i="11"/>
  <c r="A4" i="11"/>
  <c r="B4" i="11"/>
  <c r="C4" i="11"/>
  <c r="D4" i="11"/>
  <c r="E4" i="11"/>
  <c r="F4" i="11"/>
  <c r="D5" i="25" s="1"/>
  <c r="C5" i="25" s="1"/>
  <c r="G4" i="11"/>
  <c r="H4" i="11"/>
  <c r="AK15" i="1" s="1"/>
  <c r="I4" i="11"/>
  <c r="J4" i="11"/>
  <c r="BG15" i="1" s="1"/>
  <c r="K4" i="11"/>
  <c r="BF15" i="1" s="1"/>
  <c r="L4" i="11"/>
  <c r="M4" i="11"/>
  <c r="N4" i="11"/>
  <c r="O4" i="11"/>
  <c r="BP15" i="1" s="1"/>
  <c r="P4" i="11"/>
  <c r="AZ12" i="1" s="1"/>
  <c r="R4" i="11"/>
  <c r="BE15" i="1" s="1"/>
  <c r="S4" i="11"/>
  <c r="AT12" i="1" s="1"/>
  <c r="T4" i="11"/>
  <c r="AF12" i="1" s="1"/>
  <c r="U4" i="11"/>
  <c r="V4" i="11"/>
  <c r="A5" i="11"/>
  <c r="B5" i="11"/>
  <c r="C5" i="11"/>
  <c r="I16" i="1" s="1"/>
  <c r="D5" i="11"/>
  <c r="J16" i="1" s="1"/>
  <c r="E5" i="11"/>
  <c r="F5" i="11"/>
  <c r="D6" i="25" s="1"/>
  <c r="A6" i="25" s="1"/>
  <c r="G5" i="11"/>
  <c r="AJ16" i="1" s="1"/>
  <c r="H5" i="11"/>
  <c r="AK16" i="1" s="1"/>
  <c r="I5" i="11"/>
  <c r="AL16" i="1" s="1"/>
  <c r="J5" i="11"/>
  <c r="BG16" i="1" s="1"/>
  <c r="K5" i="11"/>
  <c r="BF16" i="1" s="1"/>
  <c r="L5" i="11"/>
  <c r="BL16" i="1" s="1"/>
  <c r="M5" i="11"/>
  <c r="BN16" i="1" s="1"/>
  <c r="N5" i="11"/>
  <c r="BO16" i="1" s="1"/>
  <c r="O5" i="11"/>
  <c r="BP16" i="1" s="1"/>
  <c r="P5" i="11"/>
  <c r="R5" i="11"/>
  <c r="BE16" i="1" s="1"/>
  <c r="S5" i="11"/>
  <c r="AT16" i="1" s="1"/>
  <c r="T5" i="11"/>
  <c r="U5" i="11"/>
  <c r="V5" i="11"/>
  <c r="AN16" i="1" s="1"/>
  <c r="A6" i="11"/>
  <c r="B6" i="11"/>
  <c r="C6" i="11"/>
  <c r="I17" i="1" s="1"/>
  <c r="D6" i="11"/>
  <c r="J17" i="1" s="1"/>
  <c r="E6" i="11"/>
  <c r="F6" i="11"/>
  <c r="D7" i="25" s="1"/>
  <c r="A7" i="25" s="1"/>
  <c r="G6" i="11"/>
  <c r="H6" i="11"/>
  <c r="AK17" i="1" s="1"/>
  <c r="I6" i="11"/>
  <c r="AL17" i="1" s="1"/>
  <c r="J6" i="11"/>
  <c r="BG17" i="1" s="1"/>
  <c r="K6" i="11"/>
  <c r="BF17" i="1" s="1"/>
  <c r="L6" i="11"/>
  <c r="BL17" i="1" s="1"/>
  <c r="M6" i="11"/>
  <c r="BN17" i="1" s="1"/>
  <c r="N6" i="11"/>
  <c r="BO17" i="1" s="1"/>
  <c r="O6" i="11"/>
  <c r="BP17" i="1" s="1"/>
  <c r="P6" i="11"/>
  <c r="R6" i="11"/>
  <c r="BE17" i="1" s="1"/>
  <c r="S6" i="11"/>
  <c r="AX17" i="1" s="1"/>
  <c r="T6" i="11"/>
  <c r="U6" i="11"/>
  <c r="V6" i="11"/>
  <c r="A7" i="11"/>
  <c r="B7" i="11"/>
  <c r="C7" i="11"/>
  <c r="I18" i="1" s="1"/>
  <c r="D7" i="11"/>
  <c r="J18" i="1" s="1"/>
  <c r="E7" i="11"/>
  <c r="F7" i="11"/>
  <c r="D8" i="25" s="1"/>
  <c r="C8" i="25" s="1"/>
  <c r="G7" i="11"/>
  <c r="H7" i="11"/>
  <c r="AK18" i="1" s="1"/>
  <c r="I7" i="11"/>
  <c r="AL18" i="1" s="1"/>
  <c r="J7" i="11"/>
  <c r="BG18" i="1" s="1"/>
  <c r="K7" i="11"/>
  <c r="BF18" i="1" s="1"/>
  <c r="L7" i="11"/>
  <c r="BL18" i="1" s="1"/>
  <c r="M7" i="11"/>
  <c r="BN18" i="1" s="1"/>
  <c r="N7" i="11"/>
  <c r="BO18" i="1" s="1"/>
  <c r="O7" i="11"/>
  <c r="BP18" i="1" s="1"/>
  <c r="P7" i="11"/>
  <c r="R7" i="11"/>
  <c r="BE18" i="1" s="1"/>
  <c r="S7" i="11"/>
  <c r="T7" i="11"/>
  <c r="U7" i="11"/>
  <c r="V7" i="11"/>
  <c r="A8" i="11"/>
  <c r="B8" i="11"/>
  <c r="C8" i="11"/>
  <c r="I19" i="1" s="1"/>
  <c r="D8" i="11"/>
  <c r="J19" i="1" s="1"/>
  <c r="E8" i="11"/>
  <c r="F8" i="11"/>
  <c r="D9" i="25" s="1"/>
  <c r="B9" i="25" s="1"/>
  <c r="G8" i="11"/>
  <c r="H8" i="11"/>
  <c r="AK19" i="1" s="1"/>
  <c r="I8" i="11"/>
  <c r="AL19" i="1" s="1"/>
  <c r="J8" i="11"/>
  <c r="BG19" i="1" s="1"/>
  <c r="K8" i="11"/>
  <c r="BF19" i="1" s="1"/>
  <c r="L8" i="11"/>
  <c r="BL19" i="1" s="1"/>
  <c r="M8" i="11"/>
  <c r="BN19" i="1" s="1"/>
  <c r="N8" i="11"/>
  <c r="BO19" i="1" s="1"/>
  <c r="O8" i="11"/>
  <c r="BP19" i="1" s="1"/>
  <c r="P8" i="11"/>
  <c r="BB19" i="1" s="1"/>
  <c r="R8" i="11"/>
  <c r="BE19" i="1" s="1"/>
  <c r="S8" i="11"/>
  <c r="AT19" i="1" s="1"/>
  <c r="T8" i="11"/>
  <c r="AA19" i="1" s="1"/>
  <c r="U8" i="11"/>
  <c r="V8" i="11"/>
  <c r="A9" i="11"/>
  <c r="B9" i="11"/>
  <c r="C9" i="11"/>
  <c r="I20" i="1" s="1"/>
  <c r="D9" i="11"/>
  <c r="J20" i="1" s="1"/>
  <c r="E9" i="11"/>
  <c r="F9" i="11"/>
  <c r="D10" i="25" s="1"/>
  <c r="G9" i="11"/>
  <c r="H9" i="11"/>
  <c r="AK20" i="1" s="1"/>
  <c r="I9" i="11"/>
  <c r="AL20" i="1" s="1"/>
  <c r="J9" i="11"/>
  <c r="BG20" i="1" s="1"/>
  <c r="K9" i="11"/>
  <c r="BF20" i="1" s="1"/>
  <c r="L9" i="11"/>
  <c r="BL20" i="1" s="1"/>
  <c r="M9" i="11"/>
  <c r="BN20" i="1" s="1"/>
  <c r="N9" i="11"/>
  <c r="BO20" i="1" s="1"/>
  <c r="O9" i="11"/>
  <c r="BP20" i="1" s="1"/>
  <c r="P9" i="11"/>
  <c r="AZ20" i="1" s="1"/>
  <c r="R9" i="11"/>
  <c r="BE20" i="1" s="1"/>
  <c r="S9" i="11"/>
  <c r="T9" i="11"/>
  <c r="U9" i="11"/>
  <c r="V9" i="11"/>
  <c r="A10" i="11"/>
  <c r="B10" i="11"/>
  <c r="C10" i="11"/>
  <c r="I21" i="1" s="1"/>
  <c r="D10" i="11"/>
  <c r="J21" i="1" s="1"/>
  <c r="E10" i="11"/>
  <c r="F10" i="11"/>
  <c r="D11" i="25" s="1"/>
  <c r="C11" i="25" s="1"/>
  <c r="G10" i="11"/>
  <c r="H10" i="11"/>
  <c r="AK21" i="1" s="1"/>
  <c r="I10" i="11"/>
  <c r="AL21" i="1" s="1"/>
  <c r="J10" i="11"/>
  <c r="BG21" i="1" s="1"/>
  <c r="K10" i="11"/>
  <c r="BF21" i="1" s="1"/>
  <c r="L10" i="11"/>
  <c r="BL21" i="1" s="1"/>
  <c r="M10" i="11"/>
  <c r="BN21" i="1" s="1"/>
  <c r="N10" i="11"/>
  <c r="BO21" i="1" s="1"/>
  <c r="O10" i="11"/>
  <c r="BP21" i="1" s="1"/>
  <c r="P10" i="11"/>
  <c r="R10" i="11"/>
  <c r="BC21" i="1" s="1"/>
  <c r="S10" i="11"/>
  <c r="T10" i="11"/>
  <c r="U10" i="11"/>
  <c r="V10" i="11"/>
  <c r="A11" i="11"/>
  <c r="B11" i="11"/>
  <c r="C11" i="11"/>
  <c r="I22" i="1" s="1"/>
  <c r="D11" i="11"/>
  <c r="J22" i="1" s="1"/>
  <c r="E11" i="11"/>
  <c r="F11" i="11"/>
  <c r="D12" i="25" s="1"/>
  <c r="G11" i="11"/>
  <c r="H11" i="11"/>
  <c r="AK22" i="1" s="1"/>
  <c r="I11" i="11"/>
  <c r="AL22" i="1" s="1"/>
  <c r="J11" i="11"/>
  <c r="BG22" i="1" s="1"/>
  <c r="K11" i="11"/>
  <c r="BF22" i="1" s="1"/>
  <c r="L11" i="11"/>
  <c r="BL22" i="1" s="1"/>
  <c r="M11" i="11"/>
  <c r="BN22" i="1" s="1"/>
  <c r="N11" i="11"/>
  <c r="BO22" i="1" s="1"/>
  <c r="O11" i="11"/>
  <c r="BP22" i="1" s="1"/>
  <c r="P11" i="11"/>
  <c r="R11" i="11"/>
  <c r="BC22" i="1" s="1"/>
  <c r="S11" i="11"/>
  <c r="T11" i="11"/>
  <c r="U11" i="11"/>
  <c r="V11" i="11"/>
  <c r="B2" i="11"/>
  <c r="C2" i="11"/>
  <c r="I13" i="1" s="1"/>
  <c r="D2" i="11"/>
  <c r="J13" i="1" s="1"/>
  <c r="E2" i="11"/>
  <c r="F2" i="11"/>
  <c r="D3" i="25" s="1"/>
  <c r="A3" i="25" s="1"/>
  <c r="G2" i="11"/>
  <c r="H2" i="11"/>
  <c r="AK13" i="1" s="1"/>
  <c r="I2" i="11"/>
  <c r="AL13" i="1" s="1"/>
  <c r="J2" i="11"/>
  <c r="BG13" i="1" s="1"/>
  <c r="K2" i="11"/>
  <c r="BF13" i="1" s="1"/>
  <c r="L2" i="11"/>
  <c r="BL13" i="1" s="1"/>
  <c r="M2" i="11"/>
  <c r="BN13" i="1" s="1"/>
  <c r="N2" i="11"/>
  <c r="BO13" i="1" s="1"/>
  <c r="O2" i="11"/>
  <c r="BP13" i="1" s="1"/>
  <c r="P2" i="11"/>
  <c r="BA13" i="1" s="1"/>
  <c r="R2" i="11"/>
  <c r="BC13" i="1" s="1"/>
  <c r="S2" i="11"/>
  <c r="T2" i="11"/>
  <c r="U2" i="11"/>
  <c r="V2" i="11"/>
  <c r="A2" i="11"/>
  <c r="A42" i="25" l="1"/>
  <c r="A73" i="25"/>
  <c r="A72" i="25"/>
  <c r="A11" i="23"/>
  <c r="A78" i="23"/>
  <c r="A8" i="23"/>
  <c r="A62" i="23"/>
  <c r="A70" i="23"/>
  <c r="A30" i="25"/>
  <c r="C51" i="25"/>
  <c r="A44" i="23"/>
  <c r="E20" i="25"/>
  <c r="A13" i="23"/>
  <c r="A24" i="23"/>
  <c r="A75" i="23"/>
  <c r="A64" i="23"/>
  <c r="A17" i="23"/>
  <c r="A39" i="23"/>
  <c r="A61" i="23"/>
  <c r="B50" i="25"/>
  <c r="U21" i="25"/>
  <c r="E22" i="25"/>
  <c r="AX41" i="1"/>
  <c r="A25" i="23"/>
  <c r="A34" i="23"/>
  <c r="A46" i="23"/>
  <c r="A83" i="23"/>
  <c r="G61" i="25"/>
  <c r="J61" i="25"/>
  <c r="Z61" i="25"/>
  <c r="W54" i="25"/>
  <c r="X54" i="25"/>
  <c r="M42" i="25"/>
  <c r="O42" i="25"/>
  <c r="P42" i="25"/>
  <c r="J42" i="25"/>
  <c r="X47" i="25"/>
  <c r="W47" i="25"/>
  <c r="AK14" i="25"/>
  <c r="Z14" i="25"/>
  <c r="AC14" i="25"/>
  <c r="AO14" i="25"/>
  <c r="AN14" i="25"/>
  <c r="AA14" i="25"/>
  <c r="AG14" i="25"/>
  <c r="AR14" i="25"/>
  <c r="AF14" i="25"/>
  <c r="AH14" i="25"/>
  <c r="T14" i="25"/>
  <c r="O14" i="25"/>
  <c r="AI14" i="25"/>
  <c r="X38" i="25"/>
  <c r="W38" i="25"/>
  <c r="W55" i="25"/>
  <c r="X55" i="25"/>
  <c r="W27" i="25"/>
  <c r="X27" i="25"/>
  <c r="W8" i="25"/>
  <c r="X8" i="25"/>
  <c r="W11" i="25"/>
  <c r="X11" i="25"/>
  <c r="N7" i="25"/>
  <c r="AR7" i="25"/>
  <c r="W34" i="25"/>
  <c r="X34" i="25"/>
  <c r="W5" i="25"/>
  <c r="X5" i="25"/>
  <c r="W68" i="25"/>
  <c r="X68" i="25"/>
  <c r="AH26" i="25"/>
  <c r="AR26" i="25"/>
  <c r="AF25" i="25"/>
  <c r="AR25" i="25"/>
  <c r="AP25" i="25"/>
  <c r="AK3" i="25"/>
  <c r="R3" i="25"/>
  <c r="AR3" i="25"/>
  <c r="G3" i="25"/>
  <c r="P3" i="25"/>
  <c r="I3" i="25"/>
  <c r="Z3" i="25"/>
  <c r="S3" i="25"/>
  <c r="L15" i="25"/>
  <c r="P15" i="25"/>
  <c r="AJ19" i="25"/>
  <c r="N19" i="25"/>
  <c r="AP19" i="25"/>
  <c r="AB19" i="25"/>
  <c r="M19" i="25"/>
  <c r="G19" i="25"/>
  <c r="O19" i="25"/>
  <c r="AO19" i="25"/>
  <c r="AC19" i="25"/>
  <c r="S19" i="25"/>
  <c r="H19" i="25"/>
  <c r="Z19" i="25"/>
  <c r="AE19" i="25"/>
  <c r="J19" i="25"/>
  <c r="P19" i="25"/>
  <c r="AQ19" i="25"/>
  <c r="AM19" i="25"/>
  <c r="T19" i="25"/>
  <c r="X15" i="23"/>
  <c r="T26" i="6"/>
  <c r="O6" i="23"/>
  <c r="N6" i="23" s="1"/>
  <c r="R17" i="6"/>
  <c r="O25" i="23"/>
  <c r="N25" i="23" s="1"/>
  <c r="R36" i="6"/>
  <c r="X22" i="23"/>
  <c r="T33" i="6"/>
  <c r="O34" i="23"/>
  <c r="N34" i="23" s="1"/>
  <c r="R45" i="6"/>
  <c r="O44" i="23"/>
  <c r="N44" i="23" s="1"/>
  <c r="R55" i="6"/>
  <c r="X41" i="23"/>
  <c r="T52" i="6"/>
  <c r="X49" i="23"/>
  <c r="T60" i="6"/>
  <c r="O56" i="23"/>
  <c r="N56" i="23" s="1"/>
  <c r="R67" i="6"/>
  <c r="X53" i="23"/>
  <c r="T64" i="6"/>
  <c r="O58" i="23"/>
  <c r="N58" i="23" s="1"/>
  <c r="R69" i="6"/>
  <c r="O62" i="23"/>
  <c r="N62" i="23" s="1"/>
  <c r="R73" i="6"/>
  <c r="X59" i="23"/>
  <c r="T70" i="6"/>
  <c r="O68" i="23"/>
  <c r="N68" i="23" s="1"/>
  <c r="R79" i="6"/>
  <c r="X80" i="23"/>
  <c r="T91" i="6"/>
  <c r="O82" i="23"/>
  <c r="N82" i="23" s="1"/>
  <c r="R93" i="6"/>
  <c r="O83" i="23"/>
  <c r="N83" i="23" s="1"/>
  <c r="R94" i="6"/>
  <c r="C58" i="25"/>
  <c r="A69" i="25"/>
  <c r="C35" i="25"/>
  <c r="C22" i="25"/>
  <c r="B14" i="25"/>
  <c r="B16" i="25"/>
  <c r="B55" i="25"/>
  <c r="B58" i="25"/>
  <c r="B34" i="25"/>
  <c r="A38" i="25"/>
  <c r="AJ38" i="25" s="1"/>
  <c r="B23" i="25"/>
  <c r="C73" i="25"/>
  <c r="B73" i="25" s="1"/>
  <c r="U61" i="25"/>
  <c r="U34" i="25"/>
  <c r="E66" i="25"/>
  <c r="F66" i="25"/>
  <c r="U17" i="25"/>
  <c r="E17" i="25"/>
  <c r="F17" i="25"/>
  <c r="E21" i="25"/>
  <c r="O3" i="23"/>
  <c r="N3" i="23" s="1"/>
  <c r="R14" i="6"/>
  <c r="O13" i="23"/>
  <c r="N13" i="23" s="1"/>
  <c r="R24" i="6"/>
  <c r="X10" i="23"/>
  <c r="T21" i="6"/>
  <c r="X18" i="23"/>
  <c r="T29" i="6"/>
  <c r="O32" i="23"/>
  <c r="N32" i="23" s="1"/>
  <c r="R43" i="6"/>
  <c r="X29" i="23"/>
  <c r="T40" i="6"/>
  <c r="O20" i="23"/>
  <c r="N20" i="23" s="1"/>
  <c r="R31" i="6"/>
  <c r="X48" i="23"/>
  <c r="T59" i="6"/>
  <c r="O39" i="23"/>
  <c r="N39" i="23" s="1"/>
  <c r="R50" i="6"/>
  <c r="X36" i="23"/>
  <c r="T47" i="6"/>
  <c r="O51" i="23"/>
  <c r="N51" i="23" s="1"/>
  <c r="R62" i="6"/>
  <c r="X66" i="23"/>
  <c r="T77" i="6"/>
  <c r="O75" i="23"/>
  <c r="N75" i="23" s="1"/>
  <c r="R86" i="6"/>
  <c r="X72" i="23"/>
  <c r="T83" i="6"/>
  <c r="O78" i="23"/>
  <c r="R89" i="6"/>
  <c r="X87" i="23"/>
  <c r="T98" i="6"/>
  <c r="C62" i="25"/>
  <c r="A68" i="25"/>
  <c r="C39" i="25"/>
  <c r="C17" i="25"/>
  <c r="C26" i="25"/>
  <c r="C42" i="25"/>
  <c r="Z42" i="25" s="1"/>
  <c r="B26" i="25"/>
  <c r="B18" i="25"/>
  <c r="B61" i="25"/>
  <c r="B67" i="25"/>
  <c r="U11" i="25"/>
  <c r="U35" i="25"/>
  <c r="A21" i="25"/>
  <c r="R21" i="25" s="1"/>
  <c r="A34" i="25"/>
  <c r="U13" i="25"/>
  <c r="E13" i="25"/>
  <c r="F13" i="25"/>
  <c r="U33" i="25"/>
  <c r="E33" i="25"/>
  <c r="F33" i="25"/>
  <c r="U32" i="25"/>
  <c r="E32" i="25"/>
  <c r="F32" i="25"/>
  <c r="U28" i="25"/>
  <c r="E28" i="25"/>
  <c r="F28" i="25"/>
  <c r="E24" i="25"/>
  <c r="F24" i="25"/>
  <c r="E40" i="25"/>
  <c r="E36" i="25"/>
  <c r="F36" i="25"/>
  <c r="E53" i="25"/>
  <c r="F53" i="25"/>
  <c r="E49" i="25"/>
  <c r="E45" i="25"/>
  <c r="F45" i="25"/>
  <c r="E57" i="25"/>
  <c r="F57" i="25"/>
  <c r="U63" i="25"/>
  <c r="E63" i="25"/>
  <c r="F63" i="25"/>
  <c r="X17" i="23"/>
  <c r="T28" i="6"/>
  <c r="A15" i="23"/>
  <c r="O8" i="23"/>
  <c r="R19" i="6"/>
  <c r="X5" i="23"/>
  <c r="T16" i="6"/>
  <c r="O27" i="23"/>
  <c r="N27" i="23" s="1"/>
  <c r="R38" i="6"/>
  <c r="X24" i="23"/>
  <c r="T35" i="6"/>
  <c r="A22" i="23"/>
  <c r="O46" i="23"/>
  <c r="N46" i="23" s="1"/>
  <c r="R57" i="6"/>
  <c r="X43" i="23"/>
  <c r="T54" i="6"/>
  <c r="A41" i="23"/>
  <c r="A49" i="23"/>
  <c r="X55" i="23"/>
  <c r="T66" i="6"/>
  <c r="A53" i="23"/>
  <c r="O64" i="23"/>
  <c r="N64" i="23" s="1"/>
  <c r="R75" i="6"/>
  <c r="X61" i="23"/>
  <c r="T72" i="6"/>
  <c r="A59" i="23"/>
  <c r="O70" i="23"/>
  <c r="N70" i="23" s="1"/>
  <c r="R81" i="6"/>
  <c r="A80" i="23"/>
  <c r="O85" i="23"/>
  <c r="N85" i="23" s="1"/>
  <c r="R96" i="6"/>
  <c r="C66" i="25"/>
  <c r="A45" i="25"/>
  <c r="C21" i="25"/>
  <c r="C30" i="25"/>
  <c r="B28" i="25"/>
  <c r="B32" i="25"/>
  <c r="B13" i="25"/>
  <c r="B68" i="25"/>
  <c r="U25" i="25"/>
  <c r="U46" i="25"/>
  <c r="U47" i="25"/>
  <c r="U70" i="25"/>
  <c r="E70" i="25"/>
  <c r="F70" i="25"/>
  <c r="A12" i="25"/>
  <c r="E12" i="25"/>
  <c r="F12" i="25"/>
  <c r="E8" i="25"/>
  <c r="F8" i="25"/>
  <c r="F4" i="25"/>
  <c r="U4" i="25"/>
  <c r="E4" i="25"/>
  <c r="U64" i="25"/>
  <c r="E64" i="25"/>
  <c r="F64" i="25"/>
  <c r="U71" i="25"/>
  <c r="E71" i="25"/>
  <c r="E67" i="25"/>
  <c r="F67" i="25"/>
  <c r="H112" i="8"/>
  <c r="G112" i="8"/>
  <c r="O15" i="23"/>
  <c r="N15" i="23" s="1"/>
  <c r="R26" i="6"/>
  <c r="X12" i="23"/>
  <c r="T23" i="6"/>
  <c r="A10" i="23"/>
  <c r="A18" i="23"/>
  <c r="X31" i="23"/>
  <c r="T42" i="6"/>
  <c r="A29" i="23"/>
  <c r="O22" i="23"/>
  <c r="N22" i="23" s="1"/>
  <c r="R33" i="6"/>
  <c r="X19" i="23"/>
  <c r="T30" i="6"/>
  <c r="A48" i="23"/>
  <c r="O41" i="23"/>
  <c r="N41" i="23" s="1"/>
  <c r="R52" i="6"/>
  <c r="X38" i="23"/>
  <c r="T49" i="6"/>
  <c r="A36" i="23"/>
  <c r="O49" i="23"/>
  <c r="N49" i="23" s="1"/>
  <c r="R60" i="6"/>
  <c r="O53" i="23"/>
  <c r="N53" i="23" s="1"/>
  <c r="R64" i="6"/>
  <c r="X50" i="23"/>
  <c r="T61" i="6"/>
  <c r="A66" i="23"/>
  <c r="O59" i="23"/>
  <c r="N59" i="23" s="1"/>
  <c r="R70" i="6"/>
  <c r="X74" i="23"/>
  <c r="T85" i="6"/>
  <c r="A72" i="23"/>
  <c r="X76" i="23"/>
  <c r="T87" i="6"/>
  <c r="O80" i="23"/>
  <c r="N80" i="23" s="1"/>
  <c r="R91" i="6"/>
  <c r="X77" i="23"/>
  <c r="T88" i="6"/>
  <c r="A87" i="23"/>
  <c r="C70" i="25"/>
  <c r="C12" i="25"/>
  <c r="C4" i="25"/>
  <c r="C25" i="25"/>
  <c r="B7" i="25"/>
  <c r="A28" i="25"/>
  <c r="G28" i="25" s="1"/>
  <c r="B44" i="25"/>
  <c r="A71" i="25"/>
  <c r="S71" i="25" s="1"/>
  <c r="A32" i="25"/>
  <c r="AT32" i="25" s="1"/>
  <c r="C13" i="25"/>
  <c r="B66" i="25"/>
  <c r="A67" i="25"/>
  <c r="A46" i="25"/>
  <c r="A47" i="25"/>
  <c r="U16" i="25"/>
  <c r="F16" i="25"/>
  <c r="E16" i="25"/>
  <c r="O10" i="23"/>
  <c r="N10" i="23" s="1"/>
  <c r="R21" i="6"/>
  <c r="X7" i="23"/>
  <c r="T18" i="6"/>
  <c r="O18" i="23"/>
  <c r="N18" i="23" s="1"/>
  <c r="R29" i="6"/>
  <c r="O29" i="23"/>
  <c r="N29" i="23" s="1"/>
  <c r="R40" i="6"/>
  <c r="X26" i="23"/>
  <c r="T37" i="6"/>
  <c r="O48" i="23"/>
  <c r="N48" i="23" s="1"/>
  <c r="R59" i="6"/>
  <c r="X45" i="23"/>
  <c r="T56" i="6"/>
  <c r="O36" i="23"/>
  <c r="N36" i="23" s="1"/>
  <c r="R47" i="6"/>
  <c r="X57" i="23"/>
  <c r="T68" i="6"/>
  <c r="O66" i="23"/>
  <c r="N66" i="23" s="1"/>
  <c r="R77" i="6"/>
  <c r="X63" i="23"/>
  <c r="T74" i="6"/>
  <c r="O72" i="23"/>
  <c r="N72" i="23" s="1"/>
  <c r="R83" i="6"/>
  <c r="X69" i="23"/>
  <c r="T80" i="6"/>
  <c r="O87" i="23"/>
  <c r="N87" i="23" s="1"/>
  <c r="R98" i="6"/>
  <c r="X84" i="23"/>
  <c r="T95" i="6"/>
  <c r="C43" i="25"/>
  <c r="C53" i="25"/>
  <c r="C3" i="25"/>
  <c r="C16" i="25"/>
  <c r="B3" i="25"/>
  <c r="B54" i="25"/>
  <c r="C44" i="25"/>
  <c r="B43" i="25"/>
  <c r="B48" i="25"/>
  <c r="B64" i="25"/>
  <c r="B19" i="25"/>
  <c r="U14" i="25"/>
  <c r="U3" i="25"/>
  <c r="U42" i="25"/>
  <c r="U19" i="25"/>
  <c r="U8" i="25"/>
  <c r="U20" i="25"/>
  <c r="E9" i="25"/>
  <c r="F9" i="25"/>
  <c r="U5" i="25"/>
  <c r="E5" i="25"/>
  <c r="F5" i="25"/>
  <c r="U29" i="25"/>
  <c r="E29" i="25"/>
  <c r="E25" i="25"/>
  <c r="F25" i="25"/>
  <c r="U41" i="25"/>
  <c r="E41" i="25"/>
  <c r="U37" i="25"/>
  <c r="E37" i="25"/>
  <c r="F37" i="25"/>
  <c r="E50" i="25"/>
  <c r="E46" i="25"/>
  <c r="F46" i="25"/>
  <c r="U58" i="25"/>
  <c r="E58" i="25"/>
  <c r="F58" i="25"/>
  <c r="U60" i="25"/>
  <c r="E60" i="25"/>
  <c r="F60" i="25"/>
  <c r="O17" i="23"/>
  <c r="N17" i="23" s="1"/>
  <c r="R28" i="6"/>
  <c r="X14" i="23"/>
  <c r="T25" i="6"/>
  <c r="O5" i="23"/>
  <c r="N5" i="23" s="1"/>
  <c r="R16" i="6"/>
  <c r="X33" i="23"/>
  <c r="T44" i="6"/>
  <c r="O24" i="23"/>
  <c r="N24" i="23" s="1"/>
  <c r="R35" i="6"/>
  <c r="X21" i="23"/>
  <c r="T32" i="6"/>
  <c r="O43" i="23"/>
  <c r="N43" i="23" s="1"/>
  <c r="R54" i="6"/>
  <c r="X40" i="23"/>
  <c r="T51" i="6"/>
  <c r="O55" i="23"/>
  <c r="N55" i="23" s="1"/>
  <c r="R66" i="6"/>
  <c r="X52" i="23"/>
  <c r="T63" i="6"/>
  <c r="O61" i="23"/>
  <c r="N61" i="23" s="1"/>
  <c r="R72" i="6"/>
  <c r="X79" i="23"/>
  <c r="T90" i="6"/>
  <c r="A50" i="25"/>
  <c r="C7" i="25"/>
  <c r="C24" i="25"/>
  <c r="C33" i="25"/>
  <c r="B15" i="25"/>
  <c r="B69" i="25"/>
  <c r="B11" i="25"/>
  <c r="B45" i="25"/>
  <c r="A37" i="25"/>
  <c r="C64" i="25"/>
  <c r="U48" i="25"/>
  <c r="A8" i="25"/>
  <c r="C20" i="25"/>
  <c r="V20" i="25" s="1"/>
  <c r="E3" i="25"/>
  <c r="F3" i="25"/>
  <c r="O12" i="23"/>
  <c r="N12" i="23" s="1"/>
  <c r="R23" i="6"/>
  <c r="X9" i="23"/>
  <c r="T20" i="6"/>
  <c r="O31" i="23"/>
  <c r="N31" i="23" s="1"/>
  <c r="R42" i="6"/>
  <c r="X28" i="23"/>
  <c r="T39" i="6"/>
  <c r="O19" i="23"/>
  <c r="N19" i="23" s="1"/>
  <c r="R30" i="6"/>
  <c r="X47" i="23"/>
  <c r="T58" i="6"/>
  <c r="O38" i="23"/>
  <c r="N38" i="23" s="1"/>
  <c r="R49" i="6"/>
  <c r="X35" i="23"/>
  <c r="T46" i="6"/>
  <c r="O50" i="23"/>
  <c r="N50" i="23" s="1"/>
  <c r="R61" i="6"/>
  <c r="X65" i="23"/>
  <c r="T76" i="6"/>
  <c r="X67" i="23"/>
  <c r="T78" i="6"/>
  <c r="O74" i="23"/>
  <c r="N74" i="23" s="1"/>
  <c r="R85" i="6"/>
  <c r="X71" i="23"/>
  <c r="T82" i="6"/>
  <c r="O76" i="23"/>
  <c r="N76" i="23" s="1"/>
  <c r="R87" i="6"/>
  <c r="O77" i="23"/>
  <c r="N77" i="23" s="1"/>
  <c r="R88" i="6"/>
  <c r="X86" i="23"/>
  <c r="T97" i="6"/>
  <c r="C28" i="25"/>
  <c r="C37" i="25"/>
  <c r="B27" i="25"/>
  <c r="B5" i="25"/>
  <c r="B56" i="25"/>
  <c r="B62" i="25"/>
  <c r="B53" i="25"/>
  <c r="U26" i="25"/>
  <c r="U15" i="25"/>
  <c r="C48" i="25"/>
  <c r="U12" i="25"/>
  <c r="U68" i="25"/>
  <c r="U57" i="25"/>
  <c r="U45" i="25"/>
  <c r="A23" i="25"/>
  <c r="E23" i="25"/>
  <c r="F23" i="25"/>
  <c r="U59" i="25"/>
  <c r="E59" i="25"/>
  <c r="F59" i="25"/>
  <c r="E19" i="25"/>
  <c r="F19" i="25"/>
  <c r="X16" i="23"/>
  <c r="T27" i="6"/>
  <c r="O7" i="23"/>
  <c r="N7" i="23" s="1"/>
  <c r="R18" i="6"/>
  <c r="X4" i="23"/>
  <c r="T15" i="6"/>
  <c r="O26" i="23"/>
  <c r="N26" i="23" s="1"/>
  <c r="R37" i="6"/>
  <c r="X23" i="23"/>
  <c r="T34" i="6"/>
  <c r="O45" i="23"/>
  <c r="R56" i="6"/>
  <c r="X42" i="23"/>
  <c r="T53" i="6"/>
  <c r="O57" i="23"/>
  <c r="R68" i="6"/>
  <c r="X54" i="23"/>
  <c r="T65" i="6"/>
  <c r="O63" i="23"/>
  <c r="N63" i="23" s="1"/>
  <c r="R74" i="6"/>
  <c r="X60" i="23"/>
  <c r="T71" i="6"/>
  <c r="O69" i="23"/>
  <c r="R80" i="6"/>
  <c r="X81" i="23"/>
  <c r="T92" i="6"/>
  <c r="O84" i="23"/>
  <c r="N84" i="23" s="1"/>
  <c r="R95" i="6"/>
  <c r="C15" i="25"/>
  <c r="C32" i="25"/>
  <c r="C41" i="25"/>
  <c r="A41" i="25"/>
  <c r="M41" i="25" s="1"/>
  <c r="A5" i="25"/>
  <c r="I5" i="25" s="1"/>
  <c r="B12" i="25"/>
  <c r="B63" i="25"/>
  <c r="A53" i="25"/>
  <c r="B25" i="25"/>
  <c r="U24" i="25"/>
  <c r="A57" i="25"/>
  <c r="AZ57" i="25" s="1"/>
  <c r="C45" i="25"/>
  <c r="U72" i="25"/>
  <c r="E72" i="25"/>
  <c r="E15" i="25"/>
  <c r="F15" i="25"/>
  <c r="F10" i="25"/>
  <c r="E10" i="25"/>
  <c r="U6" i="25"/>
  <c r="E6" i="25"/>
  <c r="F6" i="25"/>
  <c r="A29" i="1"/>
  <c r="U30" i="25"/>
  <c r="E30" i="25"/>
  <c r="E26" i="25"/>
  <c r="F26" i="25"/>
  <c r="E42" i="25"/>
  <c r="U38" i="25"/>
  <c r="E38" i="25"/>
  <c r="F38" i="25"/>
  <c r="F34" i="25"/>
  <c r="E34" i="25"/>
  <c r="E51" i="25"/>
  <c r="E47" i="25"/>
  <c r="F47" i="25"/>
  <c r="A55" i="25"/>
  <c r="E55" i="25"/>
  <c r="F55" i="25"/>
  <c r="E61" i="25"/>
  <c r="F61" i="25"/>
  <c r="O14" i="23"/>
  <c r="N14" i="23" s="1"/>
  <c r="R25" i="6"/>
  <c r="X11" i="23"/>
  <c r="T22" i="6"/>
  <c r="O33" i="23"/>
  <c r="R44" i="6"/>
  <c r="X30" i="23"/>
  <c r="T41" i="6"/>
  <c r="O21" i="23"/>
  <c r="N21" i="23" s="1"/>
  <c r="R32" i="6"/>
  <c r="O40" i="23"/>
  <c r="N40" i="23" s="1"/>
  <c r="R51" i="6"/>
  <c r="X37" i="23"/>
  <c r="T48" i="6"/>
  <c r="O52" i="23"/>
  <c r="N52" i="23" s="1"/>
  <c r="R63" i="6"/>
  <c r="X73" i="23"/>
  <c r="T84" i="6"/>
  <c r="O79" i="23"/>
  <c r="N79" i="23" s="1"/>
  <c r="R90" i="6"/>
  <c r="C57" i="25"/>
  <c r="C59" i="25"/>
  <c r="C19" i="25"/>
  <c r="C36" i="25"/>
  <c r="V36" i="25" s="1"/>
  <c r="C6" i="25"/>
  <c r="B59" i="25"/>
  <c r="B17" i="25"/>
  <c r="B70" i="25"/>
  <c r="A63" i="25"/>
  <c r="U51" i="25"/>
  <c r="U27" i="25"/>
  <c r="A24" i="25"/>
  <c r="N24" i="25" s="1"/>
  <c r="U40" i="25"/>
  <c r="U7" i="25"/>
  <c r="U10" i="25"/>
  <c r="A54" i="25"/>
  <c r="E54" i="25"/>
  <c r="F54" i="25"/>
  <c r="E69" i="25"/>
  <c r="F69" i="25"/>
  <c r="U65" i="25"/>
  <c r="E65" i="25"/>
  <c r="F65" i="25"/>
  <c r="A16" i="23"/>
  <c r="O9" i="23"/>
  <c r="N9" i="23" s="1"/>
  <c r="R20" i="6"/>
  <c r="X6" i="23"/>
  <c r="T17" i="6"/>
  <c r="A4" i="23"/>
  <c r="O28" i="23"/>
  <c r="N28" i="23" s="1"/>
  <c r="R39" i="6"/>
  <c r="X25" i="23"/>
  <c r="T36" i="6"/>
  <c r="A23" i="23"/>
  <c r="X34" i="23"/>
  <c r="T45" i="6"/>
  <c r="O47" i="23"/>
  <c r="N47" i="23" s="1"/>
  <c r="R58" i="6"/>
  <c r="X44" i="23"/>
  <c r="T55" i="6"/>
  <c r="A42" i="23"/>
  <c r="O35" i="23"/>
  <c r="N35" i="23" s="1"/>
  <c r="R46" i="6"/>
  <c r="X56" i="23"/>
  <c r="T67" i="6"/>
  <c r="A54" i="23"/>
  <c r="X58" i="23"/>
  <c r="T69" i="6"/>
  <c r="O65" i="23"/>
  <c r="N65" i="23" s="1"/>
  <c r="R76" i="6"/>
  <c r="X62" i="23"/>
  <c r="T73" i="6"/>
  <c r="A60" i="23"/>
  <c r="O67" i="23"/>
  <c r="N67" i="23" s="1"/>
  <c r="R78" i="6"/>
  <c r="O71" i="23"/>
  <c r="N71" i="23" s="1"/>
  <c r="R82" i="6"/>
  <c r="X68" i="23"/>
  <c r="T79" i="6"/>
  <c r="A81" i="23"/>
  <c r="X82" i="23"/>
  <c r="T93" i="6"/>
  <c r="O86" i="23"/>
  <c r="N86" i="23" s="1"/>
  <c r="R97" i="6"/>
  <c r="X83" i="23"/>
  <c r="T94" i="6"/>
  <c r="C61" i="25"/>
  <c r="C63" i="25"/>
  <c r="A52" i="25"/>
  <c r="C23" i="25"/>
  <c r="C40" i="25"/>
  <c r="C10" i="25"/>
  <c r="A20" i="25"/>
  <c r="A59" i="25"/>
  <c r="AT59" i="25" s="1"/>
  <c r="B60" i="25"/>
  <c r="A17" i="25"/>
  <c r="R17" i="25" s="1"/>
  <c r="B31" i="25"/>
  <c r="A70" i="25"/>
  <c r="AU70" i="25" s="1"/>
  <c r="A65" i="25"/>
  <c r="AT65" i="25" s="1"/>
  <c r="B24" i="25"/>
  <c r="A51" i="25"/>
  <c r="A27" i="25"/>
  <c r="U49" i="25"/>
  <c r="A40" i="25"/>
  <c r="AA40" i="25" s="1"/>
  <c r="A10" i="25"/>
  <c r="N10" i="25" s="1"/>
  <c r="C69" i="25"/>
  <c r="U53" i="25"/>
  <c r="U43" i="25"/>
  <c r="E43" i="25"/>
  <c r="F43" i="25"/>
  <c r="E14" i="25"/>
  <c r="F14" i="25"/>
  <c r="E73" i="25"/>
  <c r="X3" i="23"/>
  <c r="T14" i="6"/>
  <c r="O16" i="23"/>
  <c r="N16" i="23" s="1"/>
  <c r="R27" i="6"/>
  <c r="X13" i="23"/>
  <c r="T24" i="6"/>
  <c r="O4" i="23"/>
  <c r="N4" i="23" s="1"/>
  <c r="R15" i="6"/>
  <c r="X32" i="23"/>
  <c r="T43" i="6"/>
  <c r="O23" i="23"/>
  <c r="N23" i="23" s="1"/>
  <c r="R34" i="6"/>
  <c r="X20" i="23"/>
  <c r="T31" i="6"/>
  <c r="O42" i="23"/>
  <c r="N42" i="23" s="1"/>
  <c r="R53" i="6"/>
  <c r="X39" i="23"/>
  <c r="T50" i="6"/>
  <c r="O54" i="23"/>
  <c r="N54" i="23" s="1"/>
  <c r="R65" i="6"/>
  <c r="X51" i="23"/>
  <c r="T62" i="6"/>
  <c r="O60" i="23"/>
  <c r="N60" i="23" s="1"/>
  <c r="R71" i="6"/>
  <c r="X75" i="23"/>
  <c r="T86" i="6"/>
  <c r="O81" i="23"/>
  <c r="N81" i="23" s="1"/>
  <c r="R92" i="6"/>
  <c r="X78" i="23"/>
  <c r="T89" i="6"/>
  <c r="C65" i="25"/>
  <c r="C67" i="25"/>
  <c r="A9" i="25"/>
  <c r="AZ9" i="25" s="1"/>
  <c r="C14" i="25"/>
  <c r="B4" i="25"/>
  <c r="C60" i="25"/>
  <c r="A29" i="25"/>
  <c r="B33" i="25"/>
  <c r="U52" i="25"/>
  <c r="A49" i="25"/>
  <c r="R49" i="25" s="1"/>
  <c r="U36" i="25"/>
  <c r="U66" i="25"/>
  <c r="U9" i="25"/>
  <c r="U22" i="25"/>
  <c r="U54" i="25"/>
  <c r="E68" i="25"/>
  <c r="F68" i="25"/>
  <c r="U18" i="25"/>
  <c r="E18" i="25"/>
  <c r="F18" i="25"/>
  <c r="A11" i="25"/>
  <c r="E11" i="25"/>
  <c r="F11" i="25"/>
  <c r="E7" i="25"/>
  <c r="F7" i="25"/>
  <c r="U31" i="25"/>
  <c r="E31" i="25"/>
  <c r="F31" i="25"/>
  <c r="F27" i="25"/>
  <c r="E27" i="25"/>
  <c r="U39" i="25"/>
  <c r="E39" i="25"/>
  <c r="F39" i="25"/>
  <c r="A35" i="25"/>
  <c r="E35" i="25"/>
  <c r="F35" i="25"/>
  <c r="E48" i="25"/>
  <c r="F48" i="25"/>
  <c r="U44" i="25"/>
  <c r="E44" i="25"/>
  <c r="F44" i="25"/>
  <c r="C56" i="25"/>
  <c r="E56" i="25"/>
  <c r="F56" i="25"/>
  <c r="U62" i="25"/>
  <c r="E62" i="25"/>
  <c r="F62" i="25"/>
  <c r="O11" i="23"/>
  <c r="N11" i="23" s="1"/>
  <c r="R22" i="6"/>
  <c r="X8" i="23"/>
  <c r="T19" i="6"/>
  <c r="O30" i="23"/>
  <c r="N30" i="23" s="1"/>
  <c r="R41" i="6"/>
  <c r="X27" i="23"/>
  <c r="T38" i="6"/>
  <c r="X46" i="23"/>
  <c r="T57" i="6"/>
  <c r="O37" i="23"/>
  <c r="N37" i="23" s="1"/>
  <c r="R48" i="6"/>
  <c r="X64" i="23"/>
  <c r="T75" i="6"/>
  <c r="O73" i="23"/>
  <c r="N73" i="23" s="1"/>
  <c r="R84" i="6"/>
  <c r="X70" i="23"/>
  <c r="T81" i="6"/>
  <c r="X85" i="23"/>
  <c r="T96" i="6"/>
  <c r="C46" i="25"/>
  <c r="V46" i="25" s="1"/>
  <c r="C71" i="25"/>
  <c r="A60" i="25"/>
  <c r="AS60" i="25" s="1"/>
  <c r="C31" i="25"/>
  <c r="V31" i="25" s="1"/>
  <c r="A13" i="25"/>
  <c r="AY13" i="25" s="1"/>
  <c r="C18" i="25"/>
  <c r="A4" i="25"/>
  <c r="AX4" i="25" s="1"/>
  <c r="B10" i="25"/>
  <c r="B8" i="25"/>
  <c r="A33" i="25"/>
  <c r="AW33" i="25" s="1"/>
  <c r="B6" i="25"/>
  <c r="B47" i="25"/>
  <c r="C72" i="25"/>
  <c r="AB72" i="25" s="1"/>
  <c r="A39" i="25"/>
  <c r="S39" i="25" s="1"/>
  <c r="B38" i="25"/>
  <c r="U50" i="25"/>
  <c r="C52" i="25"/>
  <c r="B52" i="25" s="1"/>
  <c r="U73" i="25"/>
  <c r="A36" i="25"/>
  <c r="M36" i="25" s="1"/>
  <c r="U56" i="25"/>
  <c r="A66" i="25"/>
  <c r="L66" i="25" s="1"/>
  <c r="C9" i="25"/>
  <c r="A22" i="25"/>
  <c r="R22" i="25" s="1"/>
  <c r="U55" i="25"/>
  <c r="P10" i="25"/>
  <c r="AD7" i="25"/>
  <c r="AO7" i="25"/>
  <c r="M7" i="25"/>
  <c r="AM7" i="25"/>
  <c r="R36" i="25"/>
  <c r="Z7" i="25"/>
  <c r="AK10" i="25"/>
  <c r="AQ7" i="25"/>
  <c r="L10" i="25"/>
  <c r="AC67" i="25"/>
  <c r="H7" i="25"/>
  <c r="H67" i="25"/>
  <c r="R14" i="25"/>
  <c r="I21" i="25"/>
  <c r="T10" i="25"/>
  <c r="L49" i="25"/>
  <c r="AP3" i="25"/>
  <c r="AQ25" i="25"/>
  <c r="G14" i="25"/>
  <c r="P7" i="25"/>
  <c r="O21" i="25"/>
  <c r="H3" i="25"/>
  <c r="AE25" i="25"/>
  <c r="O66" i="25"/>
  <c r="O7" i="25"/>
  <c r="H14" i="25"/>
  <c r="S8" i="25"/>
  <c r="M21" i="25"/>
  <c r="H10" i="25"/>
  <c r="M67" i="25"/>
  <c r="O3" i="25"/>
  <c r="AA8" i="25"/>
  <c r="I42" i="25"/>
  <c r="AG47" i="25"/>
  <c r="AE46" i="25"/>
  <c r="AE8" i="25"/>
  <c r="N3" i="25"/>
  <c r="AD25" i="25"/>
  <c r="AC7" i="25"/>
  <c r="S7" i="25"/>
  <c r="AN7" i="25"/>
  <c r="AB7" i="25"/>
  <c r="I7" i="25"/>
  <c r="T7" i="25"/>
  <c r="J7" i="25"/>
  <c r="AA7" i="25"/>
  <c r="AA61" i="25"/>
  <c r="AO10" i="25"/>
  <c r="AI7" i="25"/>
  <c r="AE10" i="25"/>
  <c r="J34" i="25"/>
  <c r="G7" i="25"/>
  <c r="AI10" i="25"/>
  <c r="O67" i="25"/>
  <c r="G25" i="25"/>
  <c r="AE7" i="25"/>
  <c r="AN34" i="25"/>
  <c r="N47" i="25"/>
  <c r="AI34" i="25"/>
  <c r="R7" i="25"/>
  <c r="AM46" i="25"/>
  <c r="AP47" i="25"/>
  <c r="L7" i="25"/>
  <c r="AA3" i="25"/>
  <c r="I14" i="25"/>
  <c r="AD34" i="25"/>
  <c r="AJ46" i="25"/>
  <c r="P14" i="25"/>
  <c r="I10" i="25"/>
  <c r="AD10" i="25"/>
  <c r="AA67" i="25"/>
  <c r="AK47" i="25"/>
  <c r="AH25" i="25"/>
  <c r="AH3" i="25"/>
  <c r="AM3" i="25"/>
  <c r="AF7" i="25"/>
  <c r="S25" i="25"/>
  <c r="M8" i="25"/>
  <c r="R19" i="25"/>
  <c r="R8" i="25"/>
  <c r="I46" i="25"/>
  <c r="G10" i="25"/>
  <c r="AD19" i="25"/>
  <c r="AC8" i="25"/>
  <c r="R42" i="25"/>
  <c r="H8" i="25"/>
  <c r="AO47" i="25"/>
  <c r="AD47" i="25"/>
  <c r="AF3" i="25"/>
  <c r="AJ8" i="25"/>
  <c r="AP8" i="25"/>
  <c r="AL67" i="25"/>
  <c r="AO66" i="25"/>
  <c r="AV66" i="25"/>
  <c r="AN66" i="25"/>
  <c r="AK34" i="25"/>
  <c r="AY34" i="25"/>
  <c r="AH34" i="25"/>
  <c r="AZ34" i="25"/>
  <c r="AT34" i="25"/>
  <c r="AU34" i="25"/>
  <c r="AV34" i="25"/>
  <c r="AX34" i="25"/>
  <c r="AW34" i="25"/>
  <c r="AS34" i="25"/>
  <c r="AF34" i="25"/>
  <c r="AG34" i="25"/>
  <c r="AE34" i="25"/>
  <c r="P21" i="25"/>
  <c r="AD61" i="25"/>
  <c r="N53" i="25"/>
  <c r="AW53" i="25"/>
  <c r="AX53" i="25"/>
  <c r="AU53" i="25"/>
  <c r="AV53" i="25"/>
  <c r="AZ53" i="25"/>
  <c r="AY53" i="25"/>
  <c r="AS53" i="25"/>
  <c r="AT53" i="25"/>
  <c r="L21" i="25"/>
  <c r="AU16" i="25"/>
  <c r="AS16" i="25"/>
  <c r="AT16" i="25"/>
  <c r="AV16" i="25"/>
  <c r="AW16" i="25"/>
  <c r="AX16" i="25"/>
  <c r="AY16" i="25"/>
  <c r="AZ16" i="25"/>
  <c r="AA34" i="25"/>
  <c r="AB47" i="25"/>
  <c r="AA25" i="25"/>
  <c r="P61" i="25"/>
  <c r="AY14" i="25"/>
  <c r="AV14" i="25"/>
  <c r="AW14" i="25"/>
  <c r="AS14" i="25"/>
  <c r="AT14" i="25"/>
  <c r="AU14" i="25"/>
  <c r="AX14" i="25"/>
  <c r="AZ14" i="25"/>
  <c r="S42" i="25"/>
  <c r="L25" i="25"/>
  <c r="AB25" i="25"/>
  <c r="AO61" i="25"/>
  <c r="AN3" i="25"/>
  <c r="AO67" i="25"/>
  <c r="AO25" i="25"/>
  <c r="AO34" i="25"/>
  <c r="AG19" i="25"/>
  <c r="AU19" i="25"/>
  <c r="AV19" i="25"/>
  <c r="AZ19" i="25"/>
  <c r="AT19" i="25"/>
  <c r="AW19" i="25"/>
  <c r="AX19" i="25"/>
  <c r="AY19" i="25"/>
  <c r="AS19" i="25"/>
  <c r="AN19" i="25"/>
  <c r="AU69" i="25"/>
  <c r="AS69" i="25"/>
  <c r="AT69" i="25"/>
  <c r="AZ69" i="25"/>
  <c r="AV69" i="25"/>
  <c r="AW69" i="25"/>
  <c r="AX69" i="25"/>
  <c r="AY69" i="25"/>
  <c r="AY64" i="25"/>
  <c r="AT64" i="25"/>
  <c r="AU64" i="25"/>
  <c r="AS64" i="25"/>
  <c r="AV64" i="25"/>
  <c r="AW64" i="25"/>
  <c r="AX64" i="25"/>
  <c r="AZ64" i="25"/>
  <c r="H61" i="25"/>
  <c r="I19" i="25"/>
  <c r="J47" i="25"/>
  <c r="S34" i="25"/>
  <c r="G47" i="25"/>
  <c r="N14" i="25"/>
  <c r="AA19" i="25"/>
  <c r="AY43" i="25"/>
  <c r="AZ43" i="25"/>
  <c r="AS43" i="25"/>
  <c r="AV43" i="25"/>
  <c r="AT43" i="25"/>
  <c r="AU43" i="25"/>
  <c r="AW43" i="25"/>
  <c r="AX43" i="25"/>
  <c r="Z47" i="25"/>
  <c r="M61" i="25"/>
  <c r="M3" i="25"/>
  <c r="AW39" i="25"/>
  <c r="Z25" i="25"/>
  <c r="B20" i="25"/>
  <c r="AC66" i="25"/>
  <c r="AL3" i="25"/>
  <c r="AD67" i="25"/>
  <c r="AN25" i="25"/>
  <c r="AL19" i="25"/>
  <c r="AH19" i="25"/>
  <c r="AQ47" i="25"/>
  <c r="AI26" i="25"/>
  <c r="AW26" i="25"/>
  <c r="AX26" i="25"/>
  <c r="AU26" i="25"/>
  <c r="AS26" i="25"/>
  <c r="AT26" i="25"/>
  <c r="AZ26" i="25"/>
  <c r="AV26" i="25"/>
  <c r="AY26" i="25"/>
  <c r="AN15" i="25"/>
  <c r="AZ15" i="25"/>
  <c r="AX15" i="25"/>
  <c r="AY15" i="25"/>
  <c r="AT15" i="25"/>
  <c r="AS15" i="25"/>
  <c r="AW15" i="25"/>
  <c r="AU15" i="25"/>
  <c r="AV15" i="25"/>
  <c r="AY37" i="25"/>
  <c r="AZ37" i="25"/>
  <c r="AU37" i="25"/>
  <c r="AV37" i="25"/>
  <c r="AS37" i="25"/>
  <c r="AT37" i="25"/>
  <c r="AW37" i="25"/>
  <c r="AX37" i="25"/>
  <c r="AX36" i="25"/>
  <c r="AY36" i="25"/>
  <c r="AU63" i="25"/>
  <c r="AZ63" i="25"/>
  <c r="AS63" i="25"/>
  <c r="AT63" i="25"/>
  <c r="AV63" i="25"/>
  <c r="AW63" i="25"/>
  <c r="AX63" i="25"/>
  <c r="AY63" i="25"/>
  <c r="AW62" i="25"/>
  <c r="AX62" i="25"/>
  <c r="AS62" i="25"/>
  <c r="AT62" i="25"/>
  <c r="AU62" i="25"/>
  <c r="AY62" i="25"/>
  <c r="AV62" i="25"/>
  <c r="AZ62" i="25"/>
  <c r="J22" i="25"/>
  <c r="P34" i="25"/>
  <c r="R25" i="25"/>
  <c r="M25" i="25"/>
  <c r="AH66" i="25"/>
  <c r="AI67" i="25"/>
  <c r="AF46" i="25"/>
  <c r="AY46" i="25"/>
  <c r="AZ46" i="25"/>
  <c r="AU46" i="25"/>
  <c r="AV46" i="25"/>
  <c r="AS46" i="25"/>
  <c r="AT46" i="25"/>
  <c r="AW46" i="25"/>
  <c r="AX46" i="25"/>
  <c r="S21" i="25"/>
  <c r="AY65" i="25"/>
  <c r="AZ65" i="25"/>
  <c r="AW65" i="25"/>
  <c r="AX65" i="25"/>
  <c r="AS65" i="25"/>
  <c r="AU65" i="25"/>
  <c r="AV65" i="25"/>
  <c r="AI46" i="25"/>
  <c r="AR67" i="25"/>
  <c r="AC34" i="25"/>
  <c r="AT17" i="25"/>
  <c r="G34" i="25"/>
  <c r="O25" i="25"/>
  <c r="S14" i="25"/>
  <c r="AB3" i="25"/>
  <c r="AJ25" i="25"/>
  <c r="AK8" i="25"/>
  <c r="AY8" i="25"/>
  <c r="AF8" i="25"/>
  <c r="AS8" i="25"/>
  <c r="AX8" i="25"/>
  <c r="AZ8" i="25"/>
  <c r="AL8" i="25"/>
  <c r="AQ8" i="25"/>
  <c r="AU8" i="25"/>
  <c r="AV8" i="25"/>
  <c r="AW8" i="25"/>
  <c r="AT8" i="25"/>
  <c r="AS68" i="25"/>
  <c r="AT68" i="25"/>
  <c r="AU68" i="25"/>
  <c r="AV68" i="25"/>
  <c r="AW68" i="25"/>
  <c r="AX68" i="25"/>
  <c r="AY68" i="25"/>
  <c r="AZ68" i="25"/>
  <c r="I25" i="25"/>
  <c r="L47" i="25"/>
  <c r="J46" i="25"/>
  <c r="T47" i="25"/>
  <c r="AC46" i="25"/>
  <c r="O22" i="25"/>
  <c r="J14" i="25"/>
  <c r="H66" i="25"/>
  <c r="J25" i="25"/>
  <c r="AT38" i="25"/>
  <c r="AD3" i="25"/>
  <c r="AC25" i="25"/>
  <c r="AO8" i="25"/>
  <c r="AL25" i="25"/>
  <c r="AF19" i="25"/>
  <c r="AR8" i="25"/>
  <c r="AR47" i="25"/>
  <c r="AB24" i="25"/>
  <c r="AU24" i="25"/>
  <c r="AV24" i="25"/>
  <c r="AY24" i="25"/>
  <c r="AZ24" i="25"/>
  <c r="AS24" i="25"/>
  <c r="AW24" i="25"/>
  <c r="AX24" i="25"/>
  <c r="AT24" i="25"/>
  <c r="V68" i="25"/>
  <c r="AP57" i="25"/>
  <c r="AU57" i="25"/>
  <c r="AV57" i="25"/>
  <c r="AS57" i="25"/>
  <c r="AM57" i="25"/>
  <c r="AT57" i="25"/>
  <c r="AY57" i="25"/>
  <c r="AJ57" i="25"/>
  <c r="AL57" i="25"/>
  <c r="AN57" i="25"/>
  <c r="AX57" i="25"/>
  <c r="AI57" i="25"/>
  <c r="AW57" i="25"/>
  <c r="V45" i="25"/>
  <c r="V9" i="25"/>
  <c r="AL66" i="25"/>
  <c r="AY61" i="25"/>
  <c r="AZ61" i="25"/>
  <c r="AU61" i="25"/>
  <c r="AS61" i="25"/>
  <c r="AT61" i="25"/>
  <c r="AV61" i="25"/>
  <c r="AW61" i="25"/>
  <c r="AX61" i="25"/>
  <c r="L22" i="25"/>
  <c r="AC61" i="25"/>
  <c r="AU6" i="25"/>
  <c r="AV6" i="25"/>
  <c r="AY6" i="25"/>
  <c r="AZ6" i="25"/>
  <c r="AX6" i="25"/>
  <c r="AS6" i="25"/>
  <c r="AT6" i="25"/>
  <c r="AW6" i="25"/>
  <c r="I61" i="25"/>
  <c r="AL34" i="25"/>
  <c r="S61" i="25"/>
  <c r="H34" i="25"/>
  <c r="AT70" i="25"/>
  <c r="AJ66" i="25"/>
  <c r="AK25" i="25"/>
  <c r="AY25" i="25"/>
  <c r="AZ25" i="25"/>
  <c r="AV25" i="25"/>
  <c r="AW25" i="25"/>
  <c r="AX25" i="25"/>
  <c r="AS25" i="25"/>
  <c r="AT25" i="25"/>
  <c r="AU25" i="25"/>
  <c r="AQ67" i="25"/>
  <c r="AY67" i="25"/>
  <c r="AV67" i="25"/>
  <c r="AW67" i="25"/>
  <c r="AH67" i="25"/>
  <c r="AM67" i="25"/>
  <c r="AN67" i="25"/>
  <c r="AP67" i="25"/>
  <c r="AZ67" i="25"/>
  <c r="AS67" i="25"/>
  <c r="AT67" i="25"/>
  <c r="AU67" i="25"/>
  <c r="AX67" i="25"/>
  <c r="AF67" i="25"/>
  <c r="AE67" i="25"/>
  <c r="AB67" i="25"/>
  <c r="AS59" i="25"/>
  <c r="AS56" i="25"/>
  <c r="AT56" i="25"/>
  <c r="AV56" i="25"/>
  <c r="AU56" i="25"/>
  <c r="AY56" i="25"/>
  <c r="AW56" i="25"/>
  <c r="AX56" i="25"/>
  <c r="AZ56" i="25"/>
  <c r="AS32" i="25"/>
  <c r="AA47" i="25"/>
  <c r="AR66" i="25"/>
  <c r="AG67" i="25"/>
  <c r="AG3" i="25"/>
  <c r="AS3" i="25"/>
  <c r="AT3" i="25"/>
  <c r="AU3" i="25"/>
  <c r="AV3" i="25"/>
  <c r="AW3" i="25"/>
  <c r="AX3" i="25"/>
  <c r="AY3" i="25"/>
  <c r="AZ3" i="25"/>
  <c r="H47" i="25"/>
  <c r="AY28" i="25"/>
  <c r="AZ28" i="25"/>
  <c r="AU28" i="25"/>
  <c r="AV28" i="25"/>
  <c r="AW28" i="25"/>
  <c r="AS28" i="25"/>
  <c r="AT28" i="25"/>
  <c r="AX28" i="25"/>
  <c r="AU45" i="25"/>
  <c r="AV45" i="25"/>
  <c r="AS45" i="25"/>
  <c r="AW45" i="25"/>
  <c r="AX45" i="25"/>
  <c r="AT45" i="25"/>
  <c r="AY45" i="25"/>
  <c r="AZ45" i="25"/>
  <c r="T25" i="25"/>
  <c r="R29" i="25"/>
  <c r="R57" i="25"/>
  <c r="L19" i="25"/>
  <c r="R34" i="25"/>
  <c r="R46" i="25"/>
  <c r="AD14" i="25"/>
  <c r="AB57" i="25"/>
  <c r="Z66" i="25"/>
  <c r="AD46" i="25"/>
  <c r="G46" i="25"/>
  <c r="AB8" i="25"/>
  <c r="R26" i="25"/>
  <c r="P25" i="25"/>
  <c r="N25" i="25"/>
  <c r="AG61" i="25"/>
  <c r="AQ57" i="25"/>
  <c r="Z8" i="25"/>
  <c r="AQ3" i="25"/>
  <c r="AM25" i="25"/>
  <c r="AG25" i="25"/>
  <c r="AR19" i="25"/>
  <c r="S57" i="25"/>
  <c r="AP34" i="25"/>
  <c r="AQ34" i="25"/>
  <c r="AK19" i="25"/>
  <c r="I51" i="25"/>
  <c r="AJ27" i="25"/>
  <c r="AU27" i="25"/>
  <c r="AV27" i="25"/>
  <c r="AX27" i="25"/>
  <c r="AY27" i="25"/>
  <c r="AZ27" i="25"/>
  <c r="AS27" i="25"/>
  <c r="AT27" i="25"/>
  <c r="AW27" i="25"/>
  <c r="AY58" i="25"/>
  <c r="AZ58" i="25"/>
  <c r="AS58" i="25"/>
  <c r="AU58" i="25"/>
  <c r="AV58" i="25"/>
  <c r="AT58" i="25"/>
  <c r="AW58" i="25"/>
  <c r="AX58" i="25"/>
  <c r="AY31" i="25"/>
  <c r="AZ31" i="25"/>
  <c r="AX31" i="25"/>
  <c r="AU31" i="25"/>
  <c r="AS31" i="25"/>
  <c r="AT31" i="25"/>
  <c r="AW31" i="25"/>
  <c r="AV31" i="25"/>
  <c r="AW44" i="25"/>
  <c r="AX44" i="25"/>
  <c r="AY44" i="25"/>
  <c r="AZ44" i="25"/>
  <c r="AS44" i="25"/>
  <c r="AT44" i="25"/>
  <c r="AV44" i="25"/>
  <c r="AU44" i="25"/>
  <c r="AK66" i="25"/>
  <c r="AU48" i="25"/>
  <c r="AV48" i="25"/>
  <c r="AS48" i="25"/>
  <c r="AT48" i="25"/>
  <c r="AW48" i="25"/>
  <c r="AX48" i="25"/>
  <c r="AY48" i="25"/>
  <c r="AZ48" i="25"/>
  <c r="R66" i="25"/>
  <c r="L61" i="25"/>
  <c r="T66" i="25"/>
  <c r="AS5" i="25"/>
  <c r="AT5" i="25"/>
  <c r="AU5" i="25"/>
  <c r="AT18" i="25"/>
  <c r="AU18" i="25"/>
  <c r="AV18" i="25"/>
  <c r="AW18" i="25"/>
  <c r="AX18" i="25"/>
  <c r="AS18" i="25"/>
  <c r="AZ18" i="25"/>
  <c r="AY18" i="25"/>
  <c r="N61" i="25"/>
  <c r="AP66" i="25"/>
  <c r="AM47" i="25"/>
  <c r="AS47" i="25"/>
  <c r="AJ47" i="25"/>
  <c r="AT47" i="25"/>
  <c r="AL47" i="25"/>
  <c r="AU47" i="25"/>
  <c r="AV47" i="25"/>
  <c r="AX47" i="25"/>
  <c r="AW47" i="25"/>
  <c r="AF47" i="25"/>
  <c r="AH47" i="25"/>
  <c r="AI47" i="25"/>
  <c r="AY47" i="25"/>
  <c r="AZ47" i="25"/>
  <c r="N66" i="25"/>
  <c r="O34" i="25"/>
  <c r="R67" i="25"/>
  <c r="L42" i="25"/>
  <c r="AU60" i="25"/>
  <c r="AV60" i="25"/>
  <c r="AY60" i="25"/>
  <c r="AZ60" i="25"/>
  <c r="AT60" i="25"/>
  <c r="AW60" i="25"/>
  <c r="AS13" i="25"/>
  <c r="AT13" i="25"/>
  <c r="AV13" i="25"/>
  <c r="AW13" i="25"/>
  <c r="AX13" i="25"/>
  <c r="AZ13" i="25"/>
  <c r="T61" i="25"/>
  <c r="T67" i="25"/>
  <c r="N34" i="25"/>
  <c r="R61" i="25"/>
  <c r="H25" i="25"/>
  <c r="L8" i="25"/>
  <c r="M29" i="25"/>
  <c r="T3" i="25"/>
  <c r="N8" i="25"/>
  <c r="P8" i="25"/>
  <c r="M34" i="25"/>
  <c r="M47" i="25"/>
  <c r="L46" i="25"/>
  <c r="I47" i="25"/>
  <c r="AA57" i="25"/>
  <c r="J21" i="25"/>
  <c r="AU33" i="25"/>
  <c r="AV33" i="25"/>
  <c r="AY33" i="25"/>
  <c r="AZ33" i="25"/>
  <c r="AS33" i="25"/>
  <c r="AT33" i="25"/>
  <c r="AX33" i="25"/>
  <c r="T57" i="25"/>
  <c r="Z46" i="25"/>
  <c r="Z34" i="25"/>
  <c r="AD26" i="25"/>
  <c r="N57" i="25"/>
  <c r="AD8" i="25"/>
  <c r="AM34" i="25"/>
  <c r="AH8" i="25"/>
  <c r="AK46" i="25"/>
  <c r="AE3" i="25"/>
  <c r="AH46" i="25"/>
  <c r="AI25" i="25"/>
  <c r="AI19" i="25"/>
  <c r="AI3" i="25"/>
  <c r="AL46" i="25"/>
  <c r="AN46" i="25"/>
  <c r="I49" i="25"/>
  <c r="AG7" i="25"/>
  <c r="AU7" i="25"/>
  <c r="AZ7" i="25"/>
  <c r="AK7" i="25"/>
  <c r="AJ7" i="25"/>
  <c r="AL7" i="25"/>
  <c r="AS7" i="25"/>
  <c r="AP7" i="25"/>
  <c r="AT7" i="25"/>
  <c r="AV7" i="25"/>
  <c r="AW7" i="25"/>
  <c r="AH7" i="25"/>
  <c r="AX7" i="25"/>
  <c r="AY7" i="25"/>
  <c r="AH10" i="25"/>
  <c r="AU10" i="25"/>
  <c r="AX10" i="25"/>
  <c r="AY10" i="25"/>
  <c r="AZ10" i="25"/>
  <c r="AP10" i="25"/>
  <c r="AS10" i="25"/>
  <c r="AM10" i="25"/>
  <c r="AT10" i="25"/>
  <c r="AV10" i="25"/>
  <c r="AR10" i="25"/>
  <c r="AW10" i="25"/>
  <c r="AQ10" i="25"/>
  <c r="V69" i="25"/>
  <c r="V66" i="25"/>
  <c r="V8" i="25"/>
  <c r="B21" i="25"/>
  <c r="V21" i="25"/>
  <c r="B30" i="25"/>
  <c r="V30" i="25"/>
  <c r="J51" i="25"/>
  <c r="M27" i="25"/>
  <c r="O51" i="25"/>
  <c r="T26" i="25"/>
  <c r="V64" i="25"/>
  <c r="AD15" i="25"/>
  <c r="AN26" i="25"/>
  <c r="AJ26" i="25"/>
  <c r="AO15" i="25"/>
  <c r="AH27" i="25"/>
  <c r="AN27" i="25"/>
  <c r="V70" i="25"/>
  <c r="V12" i="25"/>
  <c r="V4" i="25"/>
  <c r="V25" i="25"/>
  <c r="V34" i="25"/>
  <c r="H15" i="25"/>
  <c r="I27" i="25"/>
  <c r="P51" i="25"/>
  <c r="Z24" i="25"/>
  <c r="S24" i="25"/>
  <c r="S26" i="25"/>
  <c r="AA27" i="25"/>
  <c r="O49" i="25"/>
  <c r="AG27" i="25"/>
  <c r="AE14" i="25"/>
  <c r="AM14" i="25"/>
  <c r="AL14" i="25"/>
  <c r="V43" i="25"/>
  <c r="V3" i="25"/>
  <c r="B29" i="25"/>
  <c r="V29" i="25"/>
  <c r="V47" i="25"/>
  <c r="V7" i="25"/>
  <c r="V24" i="25"/>
  <c r="V33" i="25"/>
  <c r="G15" i="25"/>
  <c r="O15" i="25"/>
  <c r="AI15" i="25"/>
  <c r="AK15" i="25"/>
  <c r="AK26" i="25"/>
  <c r="AL26" i="25"/>
  <c r="AM26" i="25"/>
  <c r="R24" i="25"/>
  <c r="AA26" i="25"/>
  <c r="AG24" i="25"/>
  <c r="AB26" i="25"/>
  <c r="M15" i="25"/>
  <c r="V53" i="25"/>
  <c r="V16" i="25"/>
  <c r="V38" i="25"/>
  <c r="V51" i="25"/>
  <c r="V54" i="25"/>
  <c r="V11" i="25"/>
  <c r="V28" i="25"/>
  <c r="V37" i="25"/>
  <c r="O24" i="25"/>
  <c r="J15" i="25"/>
  <c r="Z26" i="25"/>
  <c r="N15" i="25"/>
  <c r="AF15" i="25"/>
  <c r="AF26" i="25"/>
  <c r="AJ15" i="25"/>
  <c r="V55" i="25"/>
  <c r="V32" i="25"/>
  <c r="AC24" i="25"/>
  <c r="G27" i="25"/>
  <c r="O26" i="25"/>
  <c r="AK27" i="25"/>
  <c r="AE26" i="25"/>
  <c r="AM27" i="25"/>
  <c r="AR15" i="25"/>
  <c r="V19" i="25"/>
  <c r="H26" i="25"/>
  <c r="AC26" i="25"/>
  <c r="Z15" i="25"/>
  <c r="O27" i="25"/>
  <c r="AH15" i="25"/>
  <c r="AG26" i="25"/>
  <c r="AG15" i="25"/>
  <c r="AP15" i="25"/>
  <c r="V40" i="25"/>
  <c r="P27" i="25"/>
  <c r="G26" i="25"/>
  <c r="AQ26" i="25"/>
  <c r="AO26" i="25"/>
  <c r="AQ15" i="25"/>
  <c r="AP36" i="25"/>
  <c r="AR36" i="25"/>
  <c r="V27" i="25"/>
  <c r="V14" i="25"/>
  <c r="R27" i="25"/>
  <c r="J26" i="25"/>
  <c r="S15" i="25"/>
  <c r="J24" i="25"/>
  <c r="AD24" i="25"/>
  <c r="V60" i="25"/>
  <c r="T27" i="25"/>
  <c r="AP26" i="25"/>
  <c r="M26" i="25"/>
  <c r="AE15" i="25"/>
  <c r="V50" i="25"/>
  <c r="V73" i="25"/>
  <c r="V48" i="25"/>
  <c r="V61" i="25"/>
  <c r="V63" i="25"/>
  <c r="V23" i="25"/>
  <c r="V10" i="25"/>
  <c r="V52" i="25"/>
  <c r="V71" i="25"/>
  <c r="H24" i="25"/>
  <c r="I26" i="25"/>
  <c r="T15" i="25"/>
  <c r="L24" i="25"/>
  <c r="AD36" i="25"/>
  <c r="V44" i="25"/>
  <c r="AA24" i="25"/>
  <c r="AB27" i="25"/>
  <c r="AD27" i="25"/>
  <c r="AM15" i="25"/>
  <c r="AB61" i="25"/>
  <c r="AR61" i="25"/>
  <c r="AH61" i="25"/>
  <c r="AE61" i="25"/>
  <c r="AK61" i="25"/>
  <c r="AF61" i="25"/>
  <c r="AJ61" i="25"/>
  <c r="AI61" i="25"/>
  <c r="AQ61" i="25"/>
  <c r="AL61" i="25"/>
  <c r="AM61" i="25"/>
  <c r="AN61" i="25"/>
  <c r="AP61" i="25"/>
  <c r="P24" i="25"/>
  <c r="AO24" i="25"/>
  <c r="AF24" i="25"/>
  <c r="AI24" i="25"/>
  <c r="AP24" i="25"/>
  <c r="AQ24" i="25"/>
  <c r="AE24" i="25"/>
  <c r="AR24" i="25"/>
  <c r="AH24" i="25"/>
  <c r="AM24" i="25"/>
  <c r="AN24" i="25"/>
  <c r="I24" i="25"/>
  <c r="AJ24" i="25"/>
  <c r="AK24" i="25"/>
  <c r="AL24" i="25"/>
  <c r="B41" i="25"/>
  <c r="V41" i="25"/>
  <c r="V57" i="25"/>
  <c r="V59" i="25"/>
  <c r="V58" i="25"/>
  <c r="V35" i="25"/>
  <c r="V5" i="25"/>
  <c r="V22" i="25"/>
  <c r="G24" i="25"/>
  <c r="L51" i="25"/>
  <c r="I15" i="25"/>
  <c r="M24" i="25"/>
  <c r="B72" i="25"/>
  <c r="V72" i="25"/>
  <c r="N26" i="25"/>
  <c r="L3" i="25"/>
  <c r="L14" i="25"/>
  <c r="Z27" i="25"/>
  <c r="AC3" i="25"/>
  <c r="O61" i="25"/>
  <c r="AO27" i="25"/>
  <c r="AJ3" i="25"/>
  <c r="AR27" i="25"/>
  <c r="AQ14" i="25"/>
  <c r="AA15" i="25"/>
  <c r="V15" i="25"/>
  <c r="AC15" i="25"/>
  <c r="AB15" i="25"/>
  <c r="H27" i="25"/>
  <c r="AL15" i="25"/>
  <c r="V62" i="25"/>
  <c r="T49" i="25"/>
  <c r="V49" i="25"/>
  <c r="V39" i="25"/>
  <c r="V17" i="25"/>
  <c r="V26" i="25"/>
  <c r="T24" i="25"/>
  <c r="N27" i="25"/>
  <c r="M14" i="25"/>
  <c r="L26" i="25"/>
  <c r="R15" i="25"/>
  <c r="J3" i="25"/>
  <c r="AB14" i="25"/>
  <c r="M49" i="25"/>
  <c r="P26" i="25"/>
  <c r="AJ14" i="25"/>
  <c r="AO3" i="25"/>
  <c r="AI27" i="25"/>
  <c r="AP14" i="25"/>
  <c r="AL27" i="25"/>
  <c r="I58" i="25"/>
  <c r="AI58" i="25"/>
  <c r="AM58" i="25"/>
  <c r="AE58" i="25"/>
  <c r="AF58" i="25"/>
  <c r="AG58" i="25"/>
  <c r="AH58" i="25"/>
  <c r="AJ58" i="25"/>
  <c r="AK58" i="25"/>
  <c r="AN58" i="25"/>
  <c r="AO58" i="25"/>
  <c r="AP58" i="25"/>
  <c r="AR58" i="25"/>
  <c r="AL58" i="25"/>
  <c r="AQ58" i="25"/>
  <c r="AL4" i="25"/>
  <c r="AN4" i="25"/>
  <c r="H65" i="25"/>
  <c r="AG65" i="25"/>
  <c r="AK65" i="25"/>
  <c r="AH65" i="25"/>
  <c r="AJ65" i="25"/>
  <c r="AL65" i="25"/>
  <c r="AI65" i="25"/>
  <c r="AF65" i="25"/>
  <c r="AM65" i="25"/>
  <c r="AN65" i="25"/>
  <c r="AE65" i="25"/>
  <c r="AO65" i="25"/>
  <c r="AP65" i="25"/>
  <c r="AQ65" i="25"/>
  <c r="AR65" i="25"/>
  <c r="AQ70" i="25"/>
  <c r="I63" i="25"/>
  <c r="AK63" i="25"/>
  <c r="AO63" i="25"/>
  <c r="AG63" i="25"/>
  <c r="AH63" i="25"/>
  <c r="AI63" i="25"/>
  <c r="AJ63" i="25"/>
  <c r="AP63" i="25"/>
  <c r="AQ63" i="25"/>
  <c r="AF63" i="25"/>
  <c r="AL63" i="25"/>
  <c r="AE63" i="25"/>
  <c r="AM63" i="25"/>
  <c r="AN63" i="25"/>
  <c r="AR63" i="25"/>
  <c r="R30" i="25"/>
  <c r="AK69" i="25"/>
  <c r="AO69" i="25"/>
  <c r="AI69" i="25"/>
  <c r="AJ69" i="25"/>
  <c r="AL69" i="25"/>
  <c r="AM69" i="25"/>
  <c r="AR69" i="25"/>
  <c r="AF69" i="25"/>
  <c r="AN69" i="25"/>
  <c r="AH69" i="25"/>
  <c r="AP69" i="25"/>
  <c r="AQ69" i="25"/>
  <c r="AE69" i="25"/>
  <c r="AG69" i="25"/>
  <c r="AI64" i="25"/>
  <c r="AM64" i="25"/>
  <c r="AG64" i="25"/>
  <c r="AH64" i="25"/>
  <c r="AJ64" i="25"/>
  <c r="AK64" i="25"/>
  <c r="AO64" i="25"/>
  <c r="AP64" i="25"/>
  <c r="AE64" i="25"/>
  <c r="AL64" i="25"/>
  <c r="AN64" i="25"/>
  <c r="AQ64" i="25"/>
  <c r="AR64" i="25"/>
  <c r="AF64" i="25"/>
  <c r="H17" i="25"/>
  <c r="AF17" i="25"/>
  <c r="AL17" i="25"/>
  <c r="AM68" i="25"/>
  <c r="AE68" i="25"/>
  <c r="AQ68" i="25"/>
  <c r="AI68" i="25"/>
  <c r="AJ68" i="25"/>
  <c r="AK68" i="25"/>
  <c r="AL68" i="25"/>
  <c r="AH68" i="25"/>
  <c r="AN68" i="25"/>
  <c r="AG68" i="25"/>
  <c r="AO68" i="25"/>
  <c r="AR68" i="25"/>
  <c r="AF68" i="25"/>
  <c r="AP68" i="25"/>
  <c r="M43" i="25"/>
  <c r="AO43" i="25"/>
  <c r="AG43" i="25"/>
  <c r="AM43" i="25"/>
  <c r="AN43" i="25"/>
  <c r="AP43" i="25"/>
  <c r="AQ43" i="25"/>
  <c r="AF43" i="25"/>
  <c r="AH43" i="25"/>
  <c r="AI43" i="25"/>
  <c r="AL43" i="25"/>
  <c r="AE43" i="25"/>
  <c r="AJ43" i="25"/>
  <c r="AK43" i="25"/>
  <c r="AR43" i="25"/>
  <c r="AM44" i="25"/>
  <c r="AE44" i="25"/>
  <c r="AQ44" i="25"/>
  <c r="AN44" i="25"/>
  <c r="AP44" i="25"/>
  <c r="AO44" i="25"/>
  <c r="AR44" i="25"/>
  <c r="AK44" i="25"/>
  <c r="AL44" i="25"/>
  <c r="AF44" i="25"/>
  <c r="AG44" i="25"/>
  <c r="AI44" i="25"/>
  <c r="AJ44" i="25"/>
  <c r="AH44" i="25"/>
  <c r="AM56" i="25"/>
  <c r="AE56" i="25"/>
  <c r="AQ56" i="25"/>
  <c r="AF56" i="25"/>
  <c r="AG56" i="25"/>
  <c r="AH56" i="25"/>
  <c r="AL56" i="25"/>
  <c r="AN56" i="25"/>
  <c r="AI56" i="25"/>
  <c r="AJ56" i="25"/>
  <c r="AO56" i="25"/>
  <c r="AP56" i="25"/>
  <c r="AK56" i="25"/>
  <c r="AR56" i="25"/>
  <c r="AM9" i="25"/>
  <c r="AG59" i="25"/>
  <c r="AF59" i="25"/>
  <c r="AJ59" i="25"/>
  <c r="AP59" i="25"/>
  <c r="AO5" i="25"/>
  <c r="AF5" i="25"/>
  <c r="AG5" i="25"/>
  <c r="L18" i="25"/>
  <c r="AG18" i="25"/>
  <c r="AK18" i="25"/>
  <c r="AQ18" i="25"/>
  <c r="AE18" i="25"/>
  <c r="AR18" i="25"/>
  <c r="AH18" i="25"/>
  <c r="AI18" i="25"/>
  <c r="AF18" i="25"/>
  <c r="AJ18" i="25"/>
  <c r="AO18" i="25"/>
  <c r="AM18" i="25"/>
  <c r="AL18" i="25"/>
  <c r="AN18" i="25"/>
  <c r="AP18" i="25"/>
  <c r="AK39" i="25"/>
  <c r="AG39" i="25"/>
  <c r="AR39" i="25"/>
  <c r="L6" i="25"/>
  <c r="AG6" i="25"/>
  <c r="AK6" i="25"/>
  <c r="AM6" i="25"/>
  <c r="AN6" i="25"/>
  <c r="AO6" i="25"/>
  <c r="AJ6" i="25"/>
  <c r="AL6" i="25"/>
  <c r="AI6" i="25"/>
  <c r="AP6" i="25"/>
  <c r="AR6" i="25"/>
  <c r="AF6" i="25"/>
  <c r="AQ6" i="25"/>
  <c r="AE6" i="25"/>
  <c r="AH6" i="25"/>
  <c r="O16" i="25"/>
  <c r="AK16" i="25"/>
  <c r="AO16" i="25"/>
  <c r="AQ16" i="25"/>
  <c r="AR16" i="25"/>
  <c r="AE16" i="25"/>
  <c r="AN16" i="25"/>
  <c r="AP16" i="25"/>
  <c r="AJ16" i="25"/>
  <c r="AL16" i="25"/>
  <c r="AH16" i="25"/>
  <c r="AM16" i="25"/>
  <c r="AF16" i="25"/>
  <c r="AG16" i="25"/>
  <c r="AI16" i="25"/>
  <c r="AE60" i="25"/>
  <c r="AI60" i="25"/>
  <c r="AF60" i="25"/>
  <c r="AG60" i="25"/>
  <c r="AH60" i="25"/>
  <c r="AJ60" i="25"/>
  <c r="AL60" i="25"/>
  <c r="AR60" i="25"/>
  <c r="AK60" i="25"/>
  <c r="AM60" i="25"/>
  <c r="AO60" i="25"/>
  <c r="AP60" i="25"/>
  <c r="AE13" i="25"/>
  <c r="AQ13" i="25"/>
  <c r="AI13" i="25"/>
  <c r="AO13" i="25"/>
  <c r="AP13" i="25"/>
  <c r="AR13" i="25"/>
  <c r="AH13" i="25"/>
  <c r="AF13" i="25"/>
  <c r="AK13" i="25"/>
  <c r="AL13" i="25"/>
  <c r="AM13" i="25"/>
  <c r="AN13" i="25"/>
  <c r="AG13" i="25"/>
  <c r="M28" i="25"/>
  <c r="AK28" i="25"/>
  <c r="AO28" i="25"/>
  <c r="AF28" i="25"/>
  <c r="AG28" i="25"/>
  <c r="AH28" i="25"/>
  <c r="AL28" i="25"/>
  <c r="AM28" i="25"/>
  <c r="AJ28" i="25"/>
  <c r="AN28" i="25"/>
  <c r="AQ28" i="25"/>
  <c r="AI28" i="25"/>
  <c r="AP28" i="25"/>
  <c r="AE28" i="25"/>
  <c r="AR28" i="25"/>
  <c r="AL32" i="25"/>
  <c r="AF32" i="25"/>
  <c r="AO32" i="25"/>
  <c r="AK45" i="25"/>
  <c r="AO45" i="25"/>
  <c r="AN45" i="25"/>
  <c r="AP45" i="25"/>
  <c r="AQ45" i="25"/>
  <c r="AR45" i="25"/>
  <c r="AM45" i="25"/>
  <c r="AE45" i="25"/>
  <c r="AH45" i="25"/>
  <c r="AJ45" i="25"/>
  <c r="AF45" i="25"/>
  <c r="AG45" i="25"/>
  <c r="AI45" i="25"/>
  <c r="AL45" i="25"/>
  <c r="N6" i="25"/>
  <c r="O33" i="25"/>
  <c r="AK33" i="25"/>
  <c r="AO33" i="25"/>
  <c r="AI33" i="25"/>
  <c r="AL33" i="25"/>
  <c r="AJ33" i="25"/>
  <c r="AM33" i="25"/>
  <c r="AH33" i="25"/>
  <c r="AN33" i="25"/>
  <c r="AP33" i="25"/>
  <c r="AR33" i="25"/>
  <c r="AE33" i="25"/>
  <c r="AF33" i="25"/>
  <c r="AG33" i="25"/>
  <c r="AQ33" i="25"/>
  <c r="T37" i="25"/>
  <c r="AO37" i="25"/>
  <c r="AG37" i="25"/>
  <c r="AK37" i="25"/>
  <c r="AL37" i="25"/>
  <c r="AM37" i="25"/>
  <c r="AN37" i="25"/>
  <c r="AE37" i="25"/>
  <c r="AF37" i="25"/>
  <c r="AH37" i="25"/>
  <c r="AI37" i="25"/>
  <c r="AJ37" i="25"/>
  <c r="AP37" i="25"/>
  <c r="AQ37" i="25"/>
  <c r="AR37" i="25"/>
  <c r="AN38" i="25"/>
  <c r="AO38" i="25"/>
  <c r="AI38" i="25"/>
  <c r="G31" i="25"/>
  <c r="AO31" i="25"/>
  <c r="AG31" i="25"/>
  <c r="AI31" i="25"/>
  <c r="AJ31" i="25"/>
  <c r="AK31" i="25"/>
  <c r="AL31" i="25"/>
  <c r="AQ31" i="25"/>
  <c r="AR31" i="25"/>
  <c r="AE31" i="25"/>
  <c r="AF31" i="25"/>
  <c r="AH31" i="25"/>
  <c r="AM31" i="25"/>
  <c r="AN31" i="25"/>
  <c r="AP31" i="25"/>
  <c r="G62" i="25"/>
  <c r="AM62" i="25"/>
  <c r="AE62" i="25"/>
  <c r="AQ62" i="25"/>
  <c r="AG62" i="25"/>
  <c r="AI62" i="25"/>
  <c r="AH62" i="25"/>
  <c r="AJ62" i="25"/>
  <c r="AF62" i="25"/>
  <c r="AK62" i="25"/>
  <c r="AP62" i="25"/>
  <c r="AR62" i="25"/>
  <c r="AN62" i="25"/>
  <c r="AL62" i="25"/>
  <c r="AO62" i="25"/>
  <c r="AE48" i="25"/>
  <c r="AQ48" i="25"/>
  <c r="AI48" i="25"/>
  <c r="AO48" i="25"/>
  <c r="AP48" i="25"/>
  <c r="AR48" i="25"/>
  <c r="AN48" i="25"/>
  <c r="AM48" i="25"/>
  <c r="AF48" i="25"/>
  <c r="AH48" i="25"/>
  <c r="AK48" i="25"/>
  <c r="AL48" i="25"/>
  <c r="AG48" i="25"/>
  <c r="AJ48" i="25"/>
  <c r="R53" i="25"/>
  <c r="AG53" i="25"/>
  <c r="AK53" i="25"/>
  <c r="AQ53" i="25"/>
  <c r="AR53" i="25"/>
  <c r="AE53" i="25"/>
  <c r="AF53" i="25"/>
  <c r="AL53" i="25"/>
  <c r="AM53" i="25"/>
  <c r="AH53" i="25"/>
  <c r="AJ53" i="25"/>
  <c r="AN53" i="25"/>
  <c r="AO53" i="25"/>
  <c r="AI53" i="25"/>
  <c r="AP53" i="25"/>
  <c r="Z39" i="25"/>
  <c r="I33" i="25"/>
  <c r="R6" i="25"/>
  <c r="G16" i="25"/>
  <c r="Z62" i="25"/>
  <c r="P41" i="25"/>
  <c r="AA53" i="25"/>
  <c r="T16" i="25"/>
  <c r="AD62" i="25"/>
  <c r="H62" i="25"/>
  <c r="J63" i="25"/>
  <c r="AB53" i="25"/>
  <c r="J16" i="25"/>
  <c r="N21" i="25"/>
  <c r="O38" i="25"/>
  <c r="P53" i="25"/>
  <c r="H63" i="25"/>
  <c r="M58" i="25"/>
  <c r="T53" i="25"/>
  <c r="J29" i="25"/>
  <c r="N39" i="25"/>
  <c r="M59" i="25"/>
  <c r="O63" i="25"/>
  <c r="T33" i="25"/>
  <c r="J59" i="25"/>
  <c r="AB65" i="25"/>
  <c r="T65" i="25"/>
  <c r="H33" i="25"/>
  <c r="J39" i="25"/>
  <c r="N33" i="25"/>
  <c r="P63" i="25"/>
  <c r="AA22" i="25"/>
  <c r="Z22" i="25"/>
  <c r="I31" i="25"/>
  <c r="L28" i="25"/>
  <c r="T63" i="25"/>
  <c r="Z65" i="25"/>
  <c r="M16" i="25"/>
  <c r="T31" i="25"/>
  <c r="M53" i="25"/>
  <c r="R5" i="25"/>
  <c r="M63" i="25"/>
  <c r="Z63" i="25"/>
  <c r="AA63" i="25"/>
  <c r="G63" i="25"/>
  <c r="AB63" i="25"/>
  <c r="L63" i="25"/>
  <c r="S63" i="25"/>
  <c r="AD63" i="25"/>
  <c r="AC63" i="25"/>
  <c r="N63" i="25"/>
  <c r="T6" i="25"/>
  <c r="M65" i="25"/>
  <c r="J32" i="25"/>
  <c r="S6" i="25"/>
  <c r="R28" i="25"/>
  <c r="O59" i="25"/>
  <c r="AC65" i="25"/>
  <c r="L31" i="25"/>
  <c r="R38" i="25"/>
  <c r="S38" i="25"/>
  <c r="AD38" i="25"/>
  <c r="M6" i="25"/>
  <c r="I62" i="25"/>
  <c r="AA62" i="25"/>
  <c r="O62" i="25"/>
  <c r="AB62" i="25"/>
  <c r="P62" i="25"/>
  <c r="S62" i="25"/>
  <c r="T62" i="25"/>
  <c r="AC62" i="25"/>
  <c r="R62" i="25"/>
  <c r="L62" i="25"/>
  <c r="M62" i="25"/>
  <c r="N62" i="25"/>
  <c r="O31" i="25"/>
  <c r="N65" i="25"/>
  <c r="G65" i="25"/>
  <c r="P5" i="25"/>
  <c r="J38" i="25"/>
  <c r="P28" i="25"/>
  <c r="T59" i="25"/>
  <c r="I39" i="25"/>
  <c r="O39" i="25"/>
  <c r="P39" i="25"/>
  <c r="M38" i="25"/>
  <c r="M31" i="25"/>
  <c r="H21" i="25"/>
  <c r="O65" i="25"/>
  <c r="N30" i="25"/>
  <c r="I65" i="25"/>
  <c r="O28" i="25"/>
  <c r="I17" i="25"/>
  <c r="P71" i="25"/>
  <c r="J62" i="25"/>
  <c r="Z21" i="25"/>
  <c r="L58" i="25"/>
  <c r="H31" i="25"/>
  <c r="T58" i="25"/>
  <c r="I37" i="25"/>
  <c r="J37" i="25"/>
  <c r="Z37" i="25"/>
  <c r="L37" i="25"/>
  <c r="AD37" i="25"/>
  <c r="M37" i="25"/>
  <c r="O37" i="25"/>
  <c r="P37" i="25"/>
  <c r="N37" i="25"/>
  <c r="AA37" i="25"/>
  <c r="R37" i="25"/>
  <c r="AB37" i="25"/>
  <c r="S37" i="25"/>
  <c r="AC37" i="25"/>
  <c r="S58" i="25"/>
  <c r="G53" i="25"/>
  <c r="AC53" i="25"/>
  <c r="I53" i="25"/>
  <c r="J53" i="25"/>
  <c r="AD53" i="25"/>
  <c r="H53" i="25"/>
  <c r="O53" i="25"/>
  <c r="S53" i="25"/>
  <c r="G37" i="25"/>
  <c r="L53" i="25"/>
  <c r="G21" i="25"/>
  <c r="AD65" i="25"/>
  <c r="J65" i="25"/>
  <c r="R65" i="25"/>
  <c r="S65" i="25"/>
  <c r="L65" i="25"/>
  <c r="P65" i="25"/>
  <c r="T21" i="25"/>
  <c r="L59" i="25"/>
  <c r="AA65" i="25"/>
  <c r="H37" i="25"/>
  <c r="I38" i="25"/>
  <c r="G33" i="25"/>
  <c r="N58" i="25"/>
  <c r="R63" i="25"/>
  <c r="Z53" i="25"/>
  <c r="L33" i="25"/>
  <c r="AB45" i="25"/>
  <c r="AC45" i="25"/>
  <c r="AA45" i="25"/>
  <c r="AD45" i="25"/>
  <c r="Z45" i="25"/>
  <c r="Z72" i="25"/>
  <c r="AA72" i="25"/>
  <c r="O43" i="25"/>
  <c r="G30" i="25"/>
  <c r="G58" i="25"/>
  <c r="N16" i="25"/>
  <c r="AD16" i="25"/>
  <c r="L16" i="25"/>
  <c r="R16" i="25"/>
  <c r="S16" i="25"/>
  <c r="AB16" i="25"/>
  <c r="AC16" i="25"/>
  <c r="H16" i="25"/>
  <c r="I16" i="25"/>
  <c r="AA16" i="25"/>
  <c r="Z16" i="25"/>
  <c r="B71" i="25"/>
  <c r="Z49" i="25"/>
  <c r="AA70" i="25"/>
  <c r="Z32" i="25"/>
  <c r="AB64" i="25"/>
  <c r="AC64" i="25"/>
  <c r="AD64" i="25"/>
  <c r="AA64" i="25"/>
  <c r="Z64" i="25"/>
  <c r="AA73" i="25"/>
  <c r="Z73" i="25"/>
  <c r="AB73" i="25"/>
  <c r="S30" i="25"/>
  <c r="H30" i="25"/>
  <c r="T30" i="25"/>
  <c r="H71" i="25"/>
  <c r="O58" i="25"/>
  <c r="AB59" i="25"/>
  <c r="Z59" i="25"/>
  <c r="T5" i="25"/>
  <c r="Z5" i="25"/>
  <c r="AA5" i="25"/>
  <c r="J31" i="25"/>
  <c r="R31" i="25"/>
  <c r="S31" i="25"/>
  <c r="AA31" i="25"/>
  <c r="AD31" i="25"/>
  <c r="AB31" i="25"/>
  <c r="Z31" i="25"/>
  <c r="AC31" i="25"/>
  <c r="J43" i="25"/>
  <c r="R43" i="25"/>
  <c r="AA43" i="25"/>
  <c r="S43" i="25"/>
  <c r="Z43" i="25"/>
  <c r="AB43" i="25"/>
  <c r="AD43" i="25"/>
  <c r="AC43" i="25"/>
  <c r="I43" i="25"/>
  <c r="AB20" i="25"/>
  <c r="Z20" i="25"/>
  <c r="AA20" i="25"/>
  <c r="P16" i="25"/>
  <c r="N31" i="25"/>
  <c r="L71" i="25"/>
  <c r="J70" i="25"/>
  <c r="H28" i="25"/>
  <c r="I28" i="25"/>
  <c r="N28" i="25"/>
  <c r="J28" i="25"/>
  <c r="S28" i="25"/>
  <c r="AC28" i="25"/>
  <c r="AD28" i="25"/>
  <c r="T28" i="25"/>
  <c r="AB28" i="25"/>
  <c r="Z28" i="25"/>
  <c r="AA28" i="25"/>
  <c r="H6" i="25"/>
  <c r="I6" i="25"/>
  <c r="O6" i="25"/>
  <c r="J6" i="25"/>
  <c r="AB6" i="25"/>
  <c r="AC6" i="25"/>
  <c r="G6" i="25"/>
  <c r="P6" i="25"/>
  <c r="Z6" i="25"/>
  <c r="AA6" i="25"/>
  <c r="AD6" i="25"/>
  <c r="AA21" i="25"/>
  <c r="AA51" i="25"/>
  <c r="B51" i="25"/>
  <c r="Z51" i="25"/>
  <c r="AB51" i="25"/>
  <c r="H18" i="25"/>
  <c r="S18" i="25"/>
  <c r="Z18" i="25"/>
  <c r="AB18" i="25"/>
  <c r="AD18" i="25"/>
  <c r="T18" i="25"/>
  <c r="AA18" i="25"/>
  <c r="AC18" i="25"/>
  <c r="O18" i="25"/>
  <c r="R18" i="25"/>
  <c r="P18" i="25"/>
  <c r="AB44" i="25"/>
  <c r="AD44" i="25"/>
  <c r="AC44" i="25"/>
  <c r="Z44" i="25"/>
  <c r="AA44" i="25"/>
  <c r="L29" i="25"/>
  <c r="AA29" i="25"/>
  <c r="AB29" i="25"/>
  <c r="Z29" i="25"/>
  <c r="I29" i="25"/>
  <c r="AB48" i="25"/>
  <c r="AC48" i="25"/>
  <c r="AD48" i="25"/>
  <c r="Z48" i="25"/>
  <c r="AA48" i="25"/>
  <c r="N32" i="25"/>
  <c r="N18" i="25"/>
  <c r="AA30" i="25"/>
  <c r="AB30" i="25"/>
  <c r="Z30" i="25"/>
  <c r="L30" i="25"/>
  <c r="M30" i="25"/>
  <c r="O30" i="25"/>
  <c r="P30" i="25"/>
  <c r="I30" i="25"/>
  <c r="J30" i="25"/>
  <c r="AA52" i="25"/>
  <c r="AB52" i="25"/>
  <c r="Z52" i="25"/>
  <c r="T40" i="25"/>
  <c r="AB40" i="25"/>
  <c r="B40" i="25"/>
  <c r="O29" i="25"/>
  <c r="AA56" i="25"/>
  <c r="Z56" i="25"/>
  <c r="AB56" i="25"/>
  <c r="AD56" i="25"/>
  <c r="AC56" i="25"/>
  <c r="N43" i="25"/>
  <c r="J18" i="25"/>
  <c r="T43" i="25"/>
  <c r="I18" i="25"/>
  <c r="AB33" i="25"/>
  <c r="Z33" i="25"/>
  <c r="AA33" i="25"/>
  <c r="AC33" i="25"/>
  <c r="S33" i="25"/>
  <c r="AD33" i="25"/>
  <c r="AD60" i="25"/>
  <c r="AC60" i="25"/>
  <c r="Z60" i="25"/>
  <c r="AB60" i="25"/>
  <c r="AA13" i="25"/>
  <c r="AD13" i="25"/>
  <c r="AB13" i="25"/>
  <c r="AC13" i="25"/>
  <c r="Z13" i="25"/>
  <c r="G18" i="25"/>
  <c r="M18" i="25"/>
  <c r="M33" i="25"/>
  <c r="AD69" i="25"/>
  <c r="Z69" i="25"/>
  <c r="AA69" i="25"/>
  <c r="AB69" i="25"/>
  <c r="AC69" i="25"/>
  <c r="T22" i="25"/>
  <c r="AB22" i="25"/>
  <c r="B22" i="25"/>
  <c r="H43" i="25"/>
  <c r="S4" i="25"/>
  <c r="AB58" i="25"/>
  <c r="P58" i="25"/>
  <c r="AC58" i="25"/>
  <c r="R58" i="25"/>
  <c r="Z58" i="25"/>
  <c r="AA58" i="25"/>
  <c r="AD58" i="25"/>
  <c r="AA49" i="25"/>
  <c r="AB49" i="25"/>
  <c r="B49" i="25"/>
  <c r="AA68" i="25"/>
  <c r="AB68" i="25"/>
  <c r="Z68" i="25"/>
  <c r="AC68" i="25"/>
  <c r="AD68" i="25"/>
  <c r="G43" i="25"/>
  <c r="L43" i="25"/>
  <c r="M70" i="25"/>
  <c r="R33" i="25"/>
  <c r="J58" i="25"/>
  <c r="AA50" i="25"/>
  <c r="AB50" i="25"/>
  <c r="Z50" i="25"/>
  <c r="H49" i="25"/>
  <c r="H40" i="25"/>
  <c r="S29" i="25"/>
  <c r="P31" i="25"/>
  <c r="L32" i="25"/>
  <c r="G40" i="25"/>
  <c r="P29" i="25"/>
  <c r="P43" i="25"/>
  <c r="P33" i="25"/>
  <c r="J33" i="25"/>
  <c r="H58" i="25"/>
  <c r="R59" i="25"/>
  <c r="AB21" i="25"/>
  <c r="G17" i="25"/>
  <c r="O17" i="25"/>
  <c r="AA42" i="25"/>
  <c r="G42" i="25"/>
  <c r="I50" i="25"/>
  <c r="G50" i="25"/>
  <c r="H50" i="25"/>
  <c r="O50" i="25"/>
  <c r="P50" i="25"/>
  <c r="R50" i="25"/>
  <c r="S50" i="25"/>
  <c r="T50" i="25"/>
  <c r="J50" i="25"/>
  <c r="L50" i="25"/>
  <c r="M50" i="25"/>
  <c r="N50" i="25"/>
  <c r="T29" i="25"/>
  <c r="G29" i="25"/>
  <c r="H29" i="25"/>
  <c r="N29" i="25"/>
  <c r="G51" i="25"/>
  <c r="T51" i="25"/>
  <c r="H51" i="25"/>
  <c r="N51" i="25"/>
  <c r="I20" i="25"/>
  <c r="T20" i="25"/>
  <c r="G20" i="25"/>
  <c r="H20" i="25"/>
  <c r="J20" i="25"/>
  <c r="S20" i="25"/>
  <c r="R20" i="25"/>
  <c r="N20" i="25"/>
  <c r="L20" i="25"/>
  <c r="P20" i="25"/>
  <c r="O20" i="25"/>
  <c r="M20" i="25"/>
  <c r="P44" i="25"/>
  <c r="T44" i="25"/>
  <c r="H44" i="25"/>
  <c r="I44" i="25"/>
  <c r="J44" i="25"/>
  <c r="O44" i="25"/>
  <c r="R44" i="25"/>
  <c r="S44" i="25"/>
  <c r="G44" i="25"/>
  <c r="L44" i="25"/>
  <c r="M44" i="25"/>
  <c r="N44" i="25"/>
  <c r="T48" i="25"/>
  <c r="G48" i="25"/>
  <c r="R48" i="25"/>
  <c r="S48" i="25"/>
  <c r="J48" i="25"/>
  <c r="M48" i="25"/>
  <c r="H48" i="25"/>
  <c r="I48" i="25"/>
  <c r="L48" i="25"/>
  <c r="N48" i="25"/>
  <c r="O48" i="25"/>
  <c r="P48" i="25"/>
  <c r="G41" i="25"/>
  <c r="H41" i="25"/>
  <c r="L52" i="25"/>
  <c r="M52" i="25"/>
  <c r="N52" i="25"/>
  <c r="G52" i="25"/>
  <c r="I52" i="25"/>
  <c r="O52" i="25"/>
  <c r="R52" i="25"/>
  <c r="S52" i="25"/>
  <c r="H52" i="25"/>
  <c r="J52" i="25"/>
  <c r="P52" i="25"/>
  <c r="N41" i="25"/>
  <c r="P56" i="25"/>
  <c r="G56" i="25"/>
  <c r="H56" i="25"/>
  <c r="L56" i="25"/>
  <c r="N56" i="25"/>
  <c r="M56" i="25"/>
  <c r="O56" i="25"/>
  <c r="R56" i="25"/>
  <c r="S56" i="25"/>
  <c r="I56" i="25"/>
  <c r="T56" i="25"/>
  <c r="J56" i="25"/>
  <c r="T60" i="25"/>
  <c r="G60" i="25"/>
  <c r="P60" i="25"/>
  <c r="R60" i="25"/>
  <c r="N60" i="25"/>
  <c r="O60" i="25"/>
  <c r="S60" i="25"/>
  <c r="H60" i="25"/>
  <c r="I60" i="25"/>
  <c r="J60" i="25"/>
  <c r="L60" i="25"/>
  <c r="M60" i="25"/>
  <c r="M9" i="25"/>
  <c r="R69" i="25"/>
  <c r="H69" i="25"/>
  <c r="I69" i="25"/>
  <c r="J69" i="25"/>
  <c r="O69" i="25"/>
  <c r="S69" i="25"/>
  <c r="L69" i="25"/>
  <c r="M69" i="25"/>
  <c r="N69" i="25"/>
  <c r="P69" i="25"/>
  <c r="T69" i="25"/>
  <c r="G69" i="25"/>
  <c r="L64" i="25"/>
  <c r="J64" i="25"/>
  <c r="M64" i="25"/>
  <c r="S64" i="25"/>
  <c r="T64" i="25"/>
  <c r="H64" i="25"/>
  <c r="I64" i="25"/>
  <c r="G64" i="25"/>
  <c r="N64" i="25"/>
  <c r="O64" i="25"/>
  <c r="P64" i="25"/>
  <c r="R64" i="25"/>
  <c r="G13" i="25"/>
  <c r="N13" i="25"/>
  <c r="O13" i="25"/>
  <c r="M13" i="25"/>
  <c r="P13" i="25"/>
  <c r="R13" i="25"/>
  <c r="S13" i="25"/>
  <c r="T13" i="25"/>
  <c r="J13" i="25"/>
  <c r="L13" i="25"/>
  <c r="H13" i="25"/>
  <c r="I13" i="25"/>
  <c r="N49" i="25"/>
  <c r="G49" i="25"/>
  <c r="P68" i="25"/>
  <c r="G68" i="25"/>
  <c r="I68" i="25"/>
  <c r="N68" i="25"/>
  <c r="H68" i="25"/>
  <c r="J68" i="25"/>
  <c r="L68" i="25"/>
  <c r="T68" i="25"/>
  <c r="M68" i="25"/>
  <c r="S68" i="25"/>
  <c r="R68" i="25"/>
  <c r="O68" i="25"/>
  <c r="H22" i="25"/>
  <c r="R45" i="25"/>
  <c r="J45" i="25"/>
  <c r="T45" i="25"/>
  <c r="L45" i="25"/>
  <c r="M45" i="25"/>
  <c r="H45" i="25"/>
  <c r="O45" i="25"/>
  <c r="G45" i="25"/>
  <c r="I45" i="25"/>
  <c r="N45" i="25"/>
  <c r="P45" i="25"/>
  <c r="S45" i="25"/>
  <c r="T72" i="25"/>
  <c r="G72" i="25"/>
  <c r="O72" i="25"/>
  <c r="P72" i="25"/>
  <c r="H72" i="25"/>
  <c r="L72" i="25"/>
  <c r="N72" i="25"/>
  <c r="R72" i="25"/>
  <c r="I72" i="25"/>
  <c r="J72" i="25"/>
  <c r="M72" i="25"/>
  <c r="S72" i="25"/>
  <c r="G22" i="25"/>
  <c r="H73" i="25"/>
  <c r="T73" i="25"/>
  <c r="R73" i="25"/>
  <c r="S73" i="25"/>
  <c r="M73" i="25"/>
  <c r="P73" i="25"/>
  <c r="N73" i="25"/>
  <c r="O73" i="25"/>
  <c r="J73" i="25"/>
  <c r="I73" i="25"/>
  <c r="L73" i="25"/>
  <c r="G73" i="25"/>
  <c r="P48" i="23"/>
  <c r="P87" i="23"/>
  <c r="P40" i="23"/>
  <c r="P84" i="23"/>
  <c r="P12" i="23"/>
  <c r="P63" i="23"/>
  <c r="P72" i="23"/>
  <c r="P7" i="23"/>
  <c r="P17" i="23"/>
  <c r="P10" i="23"/>
  <c r="P55" i="23"/>
  <c r="P29" i="23"/>
  <c r="P59" i="23"/>
  <c r="P79" i="23"/>
  <c r="P64" i="23"/>
  <c r="P15" i="23"/>
  <c r="P41" i="23"/>
  <c r="P27" i="23"/>
  <c r="P38" i="23"/>
  <c r="P39" i="23"/>
  <c r="P49" i="23"/>
  <c r="P14" i="23"/>
  <c r="P83" i="23"/>
  <c r="P77" i="23"/>
  <c r="P24" i="23"/>
  <c r="P51" i="23"/>
  <c r="P66" i="23"/>
  <c r="P61" i="23"/>
  <c r="P26" i="23"/>
  <c r="M12" i="23"/>
  <c r="Y12" i="23"/>
  <c r="U11" i="23"/>
  <c r="W11" i="23"/>
  <c r="Z31" i="23"/>
  <c r="Y31" i="23"/>
  <c r="M31" i="23"/>
  <c r="U30" i="23"/>
  <c r="W30" i="23"/>
  <c r="Y19" i="23"/>
  <c r="M19" i="23"/>
  <c r="Z38" i="23"/>
  <c r="Y38" i="23"/>
  <c r="M38" i="23"/>
  <c r="U37" i="23"/>
  <c r="W37" i="23"/>
  <c r="Z50" i="23"/>
  <c r="Y50" i="23"/>
  <c r="M50" i="23"/>
  <c r="Z74" i="23"/>
  <c r="M74" i="23"/>
  <c r="Y74" i="23"/>
  <c r="W73" i="23"/>
  <c r="U73" i="23"/>
  <c r="Y76" i="23"/>
  <c r="M76" i="23"/>
  <c r="Y77" i="23"/>
  <c r="M77" i="23"/>
  <c r="P71" i="23"/>
  <c r="AO76" i="8"/>
  <c r="AO72" i="8"/>
  <c r="AO68" i="8"/>
  <c r="AO64" i="8"/>
  <c r="AO110" i="8"/>
  <c r="AO106" i="8"/>
  <c r="AO102" i="8"/>
  <c r="AO98" i="8"/>
  <c r="AO94" i="8"/>
  <c r="AO130" i="8"/>
  <c r="AO122" i="8"/>
  <c r="Z7" i="23"/>
  <c r="Y7" i="23"/>
  <c r="M7" i="23"/>
  <c r="W6" i="23"/>
  <c r="U6" i="23"/>
  <c r="Z26" i="23"/>
  <c r="Y26" i="23"/>
  <c r="M26" i="23"/>
  <c r="U25" i="23"/>
  <c r="W25" i="23"/>
  <c r="U34" i="23"/>
  <c r="W34" i="23"/>
  <c r="Y45" i="23"/>
  <c r="M45" i="23"/>
  <c r="W44" i="23"/>
  <c r="U44" i="23"/>
  <c r="M57" i="23"/>
  <c r="Y57" i="23"/>
  <c r="U56" i="23"/>
  <c r="W56" i="23"/>
  <c r="U58" i="23"/>
  <c r="W58" i="23"/>
  <c r="Y63" i="23"/>
  <c r="M63" i="23"/>
  <c r="U62" i="23"/>
  <c r="W62" i="23"/>
  <c r="Z69" i="23"/>
  <c r="Y69" i="23"/>
  <c r="M69" i="23"/>
  <c r="W68" i="23"/>
  <c r="U68" i="23"/>
  <c r="U82" i="23"/>
  <c r="W82" i="23"/>
  <c r="M84" i="23"/>
  <c r="Y84" i="23"/>
  <c r="U83" i="23"/>
  <c r="W83" i="23"/>
  <c r="P67" i="23"/>
  <c r="AO38" i="8"/>
  <c r="AO120" i="8"/>
  <c r="AO156" i="8"/>
  <c r="AO199" i="8"/>
  <c r="AO195" i="8"/>
  <c r="AO224" i="8"/>
  <c r="U3" i="23"/>
  <c r="W3" i="23"/>
  <c r="Z14" i="23"/>
  <c r="Y14" i="23"/>
  <c r="M14" i="23"/>
  <c r="U13" i="23"/>
  <c r="W13" i="23"/>
  <c r="Y33" i="23"/>
  <c r="M33" i="23"/>
  <c r="U32" i="23"/>
  <c r="W32" i="23"/>
  <c r="M21" i="23"/>
  <c r="Y21" i="23"/>
  <c r="U20" i="23"/>
  <c r="W20" i="23"/>
  <c r="Y40" i="23"/>
  <c r="M40" i="23"/>
  <c r="U39" i="23"/>
  <c r="W39" i="23"/>
  <c r="Z52" i="23"/>
  <c r="Y52" i="23"/>
  <c r="M52" i="23"/>
  <c r="U51" i="23"/>
  <c r="W51" i="23"/>
  <c r="U75" i="23"/>
  <c r="W75" i="23"/>
  <c r="Y79" i="23"/>
  <c r="M79" i="23"/>
  <c r="U78" i="23"/>
  <c r="W78" i="23"/>
  <c r="AO37" i="8"/>
  <c r="Z9" i="23"/>
  <c r="Y9" i="23"/>
  <c r="M9" i="23"/>
  <c r="U8" i="23"/>
  <c r="W8" i="23"/>
  <c r="Y28" i="23"/>
  <c r="M28" i="23"/>
  <c r="U27" i="23"/>
  <c r="W27" i="23"/>
  <c r="Z47" i="23"/>
  <c r="M47" i="23"/>
  <c r="Y47" i="23"/>
  <c r="W46" i="23"/>
  <c r="U46" i="23"/>
  <c r="Z35" i="23"/>
  <c r="M35" i="23"/>
  <c r="Y35" i="23"/>
  <c r="M65" i="23"/>
  <c r="Y65" i="23"/>
  <c r="W64" i="23"/>
  <c r="U64" i="23"/>
  <c r="Z67" i="23"/>
  <c r="Y67" i="23"/>
  <c r="M67" i="23"/>
  <c r="M71" i="23"/>
  <c r="Y71" i="23"/>
  <c r="U70" i="23"/>
  <c r="W70" i="23"/>
  <c r="Z86" i="23"/>
  <c r="M86" i="23"/>
  <c r="Y86" i="23"/>
  <c r="U85" i="23"/>
  <c r="W85" i="23"/>
  <c r="P25" i="23"/>
  <c r="AO54" i="8"/>
  <c r="AO36" i="8"/>
  <c r="AO77" i="8"/>
  <c r="AO73" i="8"/>
  <c r="AO69" i="8"/>
  <c r="AO111" i="8"/>
  <c r="AO107" i="8"/>
  <c r="AO103" i="8"/>
  <c r="AO91" i="8"/>
  <c r="O31" i="20" s="1"/>
  <c r="AO135" i="8"/>
  <c r="AO131" i="8"/>
  <c r="AO127" i="8"/>
  <c r="Z16" i="23"/>
  <c r="M16" i="23"/>
  <c r="Y16" i="23"/>
  <c r="U15" i="23"/>
  <c r="W15" i="23"/>
  <c r="Z4" i="23"/>
  <c r="Y4" i="23"/>
  <c r="M4" i="23"/>
  <c r="Z23" i="23"/>
  <c r="M23" i="23"/>
  <c r="Y23" i="23"/>
  <c r="W22" i="23"/>
  <c r="U22" i="23"/>
  <c r="Z42" i="23"/>
  <c r="M42" i="23"/>
  <c r="Y42" i="23"/>
  <c r="U41" i="23"/>
  <c r="W41" i="23"/>
  <c r="W49" i="23"/>
  <c r="U49" i="23"/>
  <c r="Y54" i="23"/>
  <c r="M54" i="23"/>
  <c r="W53" i="23"/>
  <c r="U53" i="23"/>
  <c r="M60" i="23"/>
  <c r="Y60" i="23"/>
  <c r="U59" i="23"/>
  <c r="W59" i="23"/>
  <c r="Y81" i="23"/>
  <c r="M81" i="23"/>
  <c r="U80" i="23"/>
  <c r="W80" i="23"/>
  <c r="P81" i="23"/>
  <c r="P37" i="23"/>
  <c r="P60" i="23"/>
  <c r="AO35" i="8"/>
  <c r="O38" i="20" s="1"/>
  <c r="AO161" i="8"/>
  <c r="AO157" i="8"/>
  <c r="AO153" i="8"/>
  <c r="AO200" i="8"/>
  <c r="AO196" i="8"/>
  <c r="AO225" i="8"/>
  <c r="AO221" i="8"/>
  <c r="Z11" i="23"/>
  <c r="M11" i="23"/>
  <c r="Y11" i="23"/>
  <c r="U10" i="23"/>
  <c r="W10" i="23"/>
  <c r="W18" i="23"/>
  <c r="U18" i="23"/>
  <c r="M30" i="23"/>
  <c r="Y30" i="23"/>
  <c r="U29" i="23"/>
  <c r="W29" i="23"/>
  <c r="U48" i="23"/>
  <c r="W48" i="23"/>
  <c r="Z37" i="23"/>
  <c r="Y37" i="23"/>
  <c r="M37" i="23"/>
  <c r="U36" i="23"/>
  <c r="W36" i="23"/>
  <c r="W66" i="23"/>
  <c r="U66" i="23"/>
  <c r="Z73" i="23"/>
  <c r="M73" i="23"/>
  <c r="Y73" i="23"/>
  <c r="W72" i="23"/>
  <c r="U72" i="23"/>
  <c r="U87" i="23"/>
  <c r="W87" i="23"/>
  <c r="P75" i="23"/>
  <c r="P32" i="23"/>
  <c r="P62" i="23"/>
  <c r="AO34" i="8"/>
  <c r="AO58" i="8"/>
  <c r="W17" i="23"/>
  <c r="U17" i="23"/>
  <c r="Y6" i="23"/>
  <c r="M6" i="23"/>
  <c r="W5" i="23"/>
  <c r="U5" i="23"/>
  <c r="Y25" i="23"/>
  <c r="M25" i="23"/>
  <c r="U24" i="23"/>
  <c r="W24" i="23"/>
  <c r="Y34" i="23"/>
  <c r="M34" i="23"/>
  <c r="M44" i="23"/>
  <c r="Y44" i="23"/>
  <c r="W43" i="23"/>
  <c r="U43" i="23"/>
  <c r="Z56" i="23"/>
  <c r="Y56" i="23"/>
  <c r="M56" i="23"/>
  <c r="U55" i="23"/>
  <c r="W55" i="23"/>
  <c r="Z58" i="23"/>
  <c r="M58" i="23"/>
  <c r="Y58" i="23"/>
  <c r="Z62" i="23"/>
  <c r="Y62" i="23"/>
  <c r="M62" i="23"/>
  <c r="U61" i="23"/>
  <c r="W61" i="23"/>
  <c r="Y68" i="23"/>
  <c r="M68" i="23"/>
  <c r="Z82" i="23"/>
  <c r="Y82" i="23"/>
  <c r="M82" i="23"/>
  <c r="Z83" i="23"/>
  <c r="M83" i="23"/>
  <c r="Y83" i="23"/>
  <c r="P44" i="23"/>
  <c r="P86" i="23"/>
  <c r="AO33" i="8"/>
  <c r="AO78" i="8"/>
  <c r="AO74" i="8"/>
  <c r="AO70" i="8"/>
  <c r="AO66" i="8"/>
  <c r="AO62" i="8"/>
  <c r="AO90" i="8"/>
  <c r="AO112" i="8"/>
  <c r="O40" i="20" s="1"/>
  <c r="AO108" i="8"/>
  <c r="AO104" i="8"/>
  <c r="AO100" i="8"/>
  <c r="AO96" i="8"/>
  <c r="AO92" i="8"/>
  <c r="AO136" i="8"/>
  <c r="AO132" i="8"/>
  <c r="AO128" i="8"/>
  <c r="AO124" i="8"/>
  <c r="O36" i="20" s="1"/>
  <c r="AO193" i="8"/>
  <c r="Z3" i="23"/>
  <c r="M3" i="23"/>
  <c r="Y3" i="23"/>
  <c r="Z13" i="23"/>
  <c r="Y13" i="23"/>
  <c r="M13" i="23"/>
  <c r="U12" i="23"/>
  <c r="W12" i="23"/>
  <c r="Z32" i="23"/>
  <c r="Y32" i="23"/>
  <c r="M32" i="23"/>
  <c r="U31" i="23"/>
  <c r="W31" i="23"/>
  <c r="Z20" i="23"/>
  <c r="Y20" i="23"/>
  <c r="M20" i="23"/>
  <c r="W19" i="23"/>
  <c r="U19" i="23"/>
  <c r="Z39" i="23"/>
  <c r="Y39" i="23"/>
  <c r="M39" i="23"/>
  <c r="U38" i="23"/>
  <c r="W38" i="23"/>
  <c r="Z51" i="23"/>
  <c r="Y51" i="23"/>
  <c r="M51" i="23"/>
  <c r="U50" i="23"/>
  <c r="W50" i="23"/>
  <c r="Z75" i="23"/>
  <c r="Y75" i="23"/>
  <c r="M75" i="23"/>
  <c r="U74" i="23"/>
  <c r="W74" i="23"/>
  <c r="U76" i="23"/>
  <c r="W76" i="23"/>
  <c r="Z78" i="23"/>
  <c r="Y78" i="23"/>
  <c r="M78" i="23"/>
  <c r="U77" i="23"/>
  <c r="W77" i="23"/>
  <c r="P65" i="23"/>
  <c r="P56" i="23"/>
  <c r="P73" i="23"/>
  <c r="P85" i="23"/>
  <c r="AO32" i="8"/>
  <c r="AO145" i="8"/>
  <c r="AO162" i="8"/>
  <c r="AO158" i="8"/>
  <c r="AO154" i="8"/>
  <c r="AO150" i="8"/>
  <c r="AO146" i="8"/>
  <c r="A12" i="23"/>
  <c r="Y8" i="23"/>
  <c r="M8" i="23"/>
  <c r="U7" i="23"/>
  <c r="W7" i="23"/>
  <c r="A31" i="23"/>
  <c r="Z27" i="23"/>
  <c r="Y27" i="23"/>
  <c r="M27" i="23"/>
  <c r="U26" i="23"/>
  <c r="W26" i="23"/>
  <c r="A19" i="23"/>
  <c r="Z46" i="23"/>
  <c r="Y46" i="23"/>
  <c r="M46" i="23"/>
  <c r="U45" i="23"/>
  <c r="W45" i="23"/>
  <c r="A38" i="23"/>
  <c r="U57" i="23"/>
  <c r="W57" i="23"/>
  <c r="A50" i="23"/>
  <c r="Y64" i="23"/>
  <c r="M64" i="23"/>
  <c r="U63" i="23"/>
  <c r="W63" i="23"/>
  <c r="A74" i="23"/>
  <c r="Y70" i="23"/>
  <c r="M70" i="23"/>
  <c r="U69" i="23"/>
  <c r="W69" i="23"/>
  <c r="A76" i="23"/>
  <c r="A77" i="23"/>
  <c r="M85" i="23"/>
  <c r="Y85" i="23"/>
  <c r="U84" i="23"/>
  <c r="W84" i="23"/>
  <c r="P16" i="23"/>
  <c r="P68" i="23"/>
  <c r="P46" i="23"/>
  <c r="P82" i="23"/>
  <c r="AO43" i="8"/>
  <c r="AO31" i="8"/>
  <c r="O37" i="20" s="1"/>
  <c r="AO59" i="8"/>
  <c r="Z15" i="23"/>
  <c r="M15" i="23"/>
  <c r="Y15" i="23"/>
  <c r="U14" i="23"/>
  <c r="W14" i="23"/>
  <c r="A7" i="23"/>
  <c r="W33" i="23"/>
  <c r="U33" i="23"/>
  <c r="A26" i="23"/>
  <c r="Z22" i="23"/>
  <c r="M22" i="23"/>
  <c r="Y22" i="23"/>
  <c r="W21" i="23"/>
  <c r="U21" i="23"/>
  <c r="A45" i="23"/>
  <c r="Z41" i="23"/>
  <c r="M41" i="23"/>
  <c r="Y41" i="23"/>
  <c r="U40" i="23"/>
  <c r="W40" i="23"/>
  <c r="Z49" i="23"/>
  <c r="Y49" i="23"/>
  <c r="M49" i="23"/>
  <c r="A57" i="23"/>
  <c r="Z53" i="23"/>
  <c r="Y53" i="23"/>
  <c r="M53" i="23"/>
  <c r="U52" i="23"/>
  <c r="W52" i="23"/>
  <c r="A63" i="23"/>
  <c r="Z59" i="23"/>
  <c r="M59" i="23"/>
  <c r="Y59" i="23"/>
  <c r="A69" i="23"/>
  <c r="Z80" i="23"/>
  <c r="Y80" i="23"/>
  <c r="M80" i="23"/>
  <c r="U79" i="23"/>
  <c r="W79" i="23"/>
  <c r="A84" i="23"/>
  <c r="P6" i="23"/>
  <c r="P11" i="23"/>
  <c r="P19" i="23"/>
  <c r="P50" i="23"/>
  <c r="AO42" i="8"/>
  <c r="AO30" i="8"/>
  <c r="AO79" i="8"/>
  <c r="AO71" i="8"/>
  <c r="AO67" i="8"/>
  <c r="AO63" i="8"/>
  <c r="AO113" i="8"/>
  <c r="AO105" i="8"/>
  <c r="AO101" i="8"/>
  <c r="AO97" i="8"/>
  <c r="AO93" i="8"/>
  <c r="AO137" i="8"/>
  <c r="AO133" i="8"/>
  <c r="AO129" i="8"/>
  <c r="AO125" i="8"/>
  <c r="AO121" i="8"/>
  <c r="O33" i="20" s="1"/>
  <c r="A14" i="23"/>
  <c r="Z10" i="23"/>
  <c r="Y10" i="23"/>
  <c r="M10" i="23"/>
  <c r="U9" i="23"/>
  <c r="W9" i="23"/>
  <c r="Y18" i="23"/>
  <c r="M18" i="23"/>
  <c r="A33" i="23"/>
  <c r="M29" i="23"/>
  <c r="Y29" i="23"/>
  <c r="U28" i="23"/>
  <c r="W28" i="23"/>
  <c r="A21" i="23"/>
  <c r="M48" i="23"/>
  <c r="Y48" i="23"/>
  <c r="U47" i="23"/>
  <c r="W47" i="23"/>
  <c r="A40" i="23"/>
  <c r="Z36" i="23"/>
  <c r="M36" i="23"/>
  <c r="Y36" i="23"/>
  <c r="U35" i="23"/>
  <c r="W35" i="23"/>
  <c r="A52" i="23"/>
  <c r="M66" i="23"/>
  <c r="Y66" i="23"/>
  <c r="W65" i="23"/>
  <c r="U65" i="23"/>
  <c r="W67" i="23"/>
  <c r="U67" i="23"/>
  <c r="M72" i="23"/>
  <c r="Y72" i="23"/>
  <c r="W71" i="23"/>
  <c r="U71" i="23"/>
  <c r="A79" i="23"/>
  <c r="M87" i="23"/>
  <c r="Y87" i="23"/>
  <c r="U86" i="23"/>
  <c r="W86" i="23"/>
  <c r="P30" i="23"/>
  <c r="P9" i="23"/>
  <c r="P70" i="23"/>
  <c r="P31" i="23"/>
  <c r="P74" i="23"/>
  <c r="AO41" i="8"/>
  <c r="AO29" i="8"/>
  <c r="AO163" i="8"/>
  <c r="AO159" i="8"/>
  <c r="AO155" i="8"/>
  <c r="AO151" i="8"/>
  <c r="AO147" i="8"/>
  <c r="AO202" i="8"/>
  <c r="Z17" i="23"/>
  <c r="Y17" i="23"/>
  <c r="M17" i="23"/>
  <c r="U16" i="23"/>
  <c r="W16" i="23"/>
  <c r="A9" i="23"/>
  <c r="Z5" i="23"/>
  <c r="Y5" i="23"/>
  <c r="M5" i="23"/>
  <c r="U4" i="23"/>
  <c r="W4" i="23"/>
  <c r="A28" i="23"/>
  <c r="Z24" i="23"/>
  <c r="M24" i="23"/>
  <c r="Y24" i="23"/>
  <c r="U23" i="23"/>
  <c r="W23" i="23"/>
  <c r="A47" i="23"/>
  <c r="Z43" i="23"/>
  <c r="M43" i="23"/>
  <c r="Y43" i="23"/>
  <c r="U42" i="23"/>
  <c r="W42" i="23"/>
  <c r="A35" i="23"/>
  <c r="Z55" i="23"/>
  <c r="Y55" i="23"/>
  <c r="M55" i="23"/>
  <c r="W54" i="23"/>
  <c r="U54" i="23"/>
  <c r="A65" i="23"/>
  <c r="Z61" i="23"/>
  <c r="Y61" i="23"/>
  <c r="M61" i="23"/>
  <c r="U60" i="23"/>
  <c r="W60" i="23"/>
  <c r="A67" i="23"/>
  <c r="A71" i="23"/>
  <c r="U81" i="23"/>
  <c r="W81" i="23"/>
  <c r="A86" i="23"/>
  <c r="P52" i="23"/>
  <c r="P42" i="23"/>
  <c r="P21" i="23"/>
  <c r="P23" i="23"/>
  <c r="P47" i="23"/>
  <c r="P43" i="23"/>
  <c r="X28" i="6"/>
  <c r="AB17" i="23"/>
  <c r="O23" i="6"/>
  <c r="AA18" i="6"/>
  <c r="AE7" i="23"/>
  <c r="P18" i="6"/>
  <c r="X16" i="6"/>
  <c r="AB5" i="23"/>
  <c r="O42" i="6"/>
  <c r="AA37" i="6"/>
  <c r="AE26" i="23"/>
  <c r="P37" i="6"/>
  <c r="X35" i="6"/>
  <c r="AB24" i="23"/>
  <c r="O30" i="6"/>
  <c r="AA56" i="6"/>
  <c r="AE45" i="23"/>
  <c r="P56" i="6"/>
  <c r="X54" i="6"/>
  <c r="AB43" i="23"/>
  <c r="O49" i="6"/>
  <c r="AA68" i="6"/>
  <c r="AE57" i="23"/>
  <c r="P68" i="6"/>
  <c r="X66" i="6"/>
  <c r="AB55" i="23"/>
  <c r="O61" i="6"/>
  <c r="AA74" i="6"/>
  <c r="AE63" i="23"/>
  <c r="P74" i="6"/>
  <c r="X72" i="6"/>
  <c r="AB61" i="23"/>
  <c r="O85" i="6"/>
  <c r="AA80" i="6"/>
  <c r="AE69" i="23"/>
  <c r="P80" i="6"/>
  <c r="O87" i="6"/>
  <c r="O88" i="6"/>
  <c r="AA95" i="6"/>
  <c r="AE84" i="23"/>
  <c r="P95" i="6"/>
  <c r="G28" i="6"/>
  <c r="F17" i="23"/>
  <c r="G16" i="6"/>
  <c r="F5" i="23"/>
  <c r="G35" i="6"/>
  <c r="F24" i="23"/>
  <c r="G54" i="6"/>
  <c r="F43" i="23"/>
  <c r="G66" i="6"/>
  <c r="F55" i="23"/>
  <c r="G72" i="6"/>
  <c r="F61" i="23"/>
  <c r="G87" i="6"/>
  <c r="F76" i="23"/>
  <c r="AE26" i="6"/>
  <c r="AA25" i="6"/>
  <c r="AE14" i="23"/>
  <c r="P25" i="6"/>
  <c r="X23" i="6"/>
  <c r="AB12" i="23"/>
  <c r="A21" i="9"/>
  <c r="Z12" i="23"/>
  <c r="O18" i="6"/>
  <c r="AA44" i="6"/>
  <c r="AE33" i="23"/>
  <c r="P44" i="6"/>
  <c r="X42" i="6"/>
  <c r="AB31" i="23"/>
  <c r="O37" i="6"/>
  <c r="AA32" i="6"/>
  <c r="AE21" i="23"/>
  <c r="P32" i="6"/>
  <c r="X30" i="6"/>
  <c r="AB19" i="23"/>
  <c r="AF28" i="9"/>
  <c r="Z19" i="23"/>
  <c r="AF59" i="6"/>
  <c r="O56" i="6"/>
  <c r="AA51" i="6"/>
  <c r="AE40" i="23"/>
  <c r="P51" i="6"/>
  <c r="X49" i="6"/>
  <c r="AB38" i="23"/>
  <c r="O68" i="6"/>
  <c r="AG66" i="6"/>
  <c r="AA63" i="6"/>
  <c r="AE52" i="23"/>
  <c r="P63" i="6"/>
  <c r="X61" i="6"/>
  <c r="AB50" i="23"/>
  <c r="AD75" i="6"/>
  <c r="O74" i="6"/>
  <c r="AG72" i="6"/>
  <c r="X85" i="6"/>
  <c r="AB74" i="23"/>
  <c r="AD81" i="6"/>
  <c r="O80" i="6"/>
  <c r="X87" i="6"/>
  <c r="AB76" i="23"/>
  <c r="AF85" i="9"/>
  <c r="Z76" i="23"/>
  <c r="AA90" i="6"/>
  <c r="AE79" i="23"/>
  <c r="P90" i="6"/>
  <c r="X88" i="6"/>
  <c r="AB77" i="23"/>
  <c r="A86" i="9"/>
  <c r="Z77" i="23"/>
  <c r="AF98" i="6"/>
  <c r="O95" i="6"/>
  <c r="G27" i="6"/>
  <c r="F16" i="23"/>
  <c r="G15" i="6"/>
  <c r="F4" i="23"/>
  <c r="G34" i="6"/>
  <c r="F23" i="23"/>
  <c r="G53" i="6"/>
  <c r="F42" i="23"/>
  <c r="G65" i="6"/>
  <c r="F54" i="23"/>
  <c r="G71" i="6"/>
  <c r="F60" i="23"/>
  <c r="G92" i="6"/>
  <c r="F81" i="23"/>
  <c r="O25" i="6"/>
  <c r="AA20" i="6"/>
  <c r="AE9" i="23"/>
  <c r="P20" i="6"/>
  <c r="X18" i="6"/>
  <c r="AB7" i="23"/>
  <c r="O44" i="6"/>
  <c r="AG42" i="6"/>
  <c r="AA39" i="6"/>
  <c r="AE28" i="23"/>
  <c r="P39" i="6"/>
  <c r="X37" i="6"/>
  <c r="AB26" i="23"/>
  <c r="AD33" i="6"/>
  <c r="O32" i="6"/>
  <c r="AA58" i="6"/>
  <c r="AE47" i="23"/>
  <c r="P58" i="6"/>
  <c r="X56" i="6"/>
  <c r="AB45" i="23"/>
  <c r="A54" i="9"/>
  <c r="Z45" i="23"/>
  <c r="AF54" i="6"/>
  <c r="O51" i="6"/>
  <c r="AG49" i="6"/>
  <c r="AA46" i="6"/>
  <c r="AE35" i="23"/>
  <c r="P46" i="6"/>
  <c r="AD60" i="6"/>
  <c r="X68" i="6"/>
  <c r="AB57" i="23"/>
  <c r="I66" i="9"/>
  <c r="Z57" i="23"/>
  <c r="AF66" i="6"/>
  <c r="AD64" i="6"/>
  <c r="O63" i="6"/>
  <c r="AA76" i="6"/>
  <c r="AE65" i="23"/>
  <c r="P76" i="6"/>
  <c r="X74" i="6"/>
  <c r="AB63" i="23"/>
  <c r="A72" i="9"/>
  <c r="Z63" i="23"/>
  <c r="AD70" i="6"/>
  <c r="AA78" i="6"/>
  <c r="AE67" i="23"/>
  <c r="P78" i="6"/>
  <c r="AG85" i="6"/>
  <c r="AE83" i="6"/>
  <c r="AA82" i="6"/>
  <c r="AE71" i="23"/>
  <c r="P82" i="6"/>
  <c r="X80" i="6"/>
  <c r="AB69" i="23"/>
  <c r="O90" i="6"/>
  <c r="AE98" i="6"/>
  <c r="AA97" i="6"/>
  <c r="AE86" i="23"/>
  <c r="P97" i="6"/>
  <c r="X95" i="6"/>
  <c r="AB84" i="23"/>
  <c r="A93" i="9"/>
  <c r="Z84" i="23"/>
  <c r="G33" i="6"/>
  <c r="F22" i="23"/>
  <c r="G52" i="6"/>
  <c r="F41" i="23"/>
  <c r="G64" i="6"/>
  <c r="F53" i="23"/>
  <c r="G70" i="6"/>
  <c r="F59" i="23"/>
  <c r="G91" i="6"/>
  <c r="F80" i="23"/>
  <c r="AA27" i="6"/>
  <c r="AE16" i="23"/>
  <c r="P27" i="6"/>
  <c r="X25" i="6"/>
  <c r="AB14" i="23"/>
  <c r="AF23" i="6"/>
  <c r="AD21" i="6"/>
  <c r="O20" i="6"/>
  <c r="AG18" i="6"/>
  <c r="AA15" i="6"/>
  <c r="AE4" i="23"/>
  <c r="P15" i="6"/>
  <c r="X44" i="6"/>
  <c r="AB33" i="23"/>
  <c r="U44" i="6"/>
  <c r="Z33" i="23"/>
  <c r="O39" i="6"/>
  <c r="AG37" i="6"/>
  <c r="AE35" i="6"/>
  <c r="AA34" i="6"/>
  <c r="AE23" i="23"/>
  <c r="P34" i="6"/>
  <c r="X32" i="6"/>
  <c r="AB21" i="23"/>
  <c r="I30" i="9"/>
  <c r="Z21" i="23"/>
  <c r="AF30" i="6"/>
  <c r="O58" i="6"/>
  <c r="AA53" i="6"/>
  <c r="AE42" i="23"/>
  <c r="P53" i="6"/>
  <c r="X51" i="6"/>
  <c r="AB40" i="23"/>
  <c r="A49" i="9"/>
  <c r="Z40" i="23"/>
  <c r="AF49" i="6"/>
  <c r="O46" i="6"/>
  <c r="AE66" i="6"/>
  <c r="AA65" i="6"/>
  <c r="AE54" i="23"/>
  <c r="P65" i="6"/>
  <c r="X63" i="6"/>
  <c r="AB52" i="23"/>
  <c r="AF61" i="6"/>
  <c r="O76" i="6"/>
  <c r="AA71" i="6"/>
  <c r="AE60" i="23"/>
  <c r="P71" i="6"/>
  <c r="O78" i="6"/>
  <c r="AF85" i="6"/>
  <c r="O82" i="6"/>
  <c r="AA92" i="6"/>
  <c r="AE81" i="23"/>
  <c r="P92" i="6"/>
  <c r="X90" i="6"/>
  <c r="AB79" i="23"/>
  <c r="I88" i="9"/>
  <c r="Z79" i="23"/>
  <c r="AF88" i="6"/>
  <c r="O97" i="6"/>
  <c r="AG95" i="6"/>
  <c r="G44" i="6"/>
  <c r="F33" i="23"/>
  <c r="G32" i="6"/>
  <c r="F21" i="23"/>
  <c r="G51" i="6"/>
  <c r="F40" i="23"/>
  <c r="G63" i="6"/>
  <c r="F52" i="23"/>
  <c r="G78" i="6"/>
  <c r="F67" i="23"/>
  <c r="G90" i="6"/>
  <c r="F79" i="23"/>
  <c r="O27" i="6"/>
  <c r="AG25" i="6"/>
  <c r="AE23" i="6"/>
  <c r="AA22" i="6"/>
  <c r="AE11" i="23"/>
  <c r="P22" i="6"/>
  <c r="X20" i="6"/>
  <c r="AB9" i="23"/>
  <c r="AF18" i="6"/>
  <c r="O15" i="6"/>
  <c r="AE42" i="6"/>
  <c r="AA41" i="6"/>
  <c r="AE30" i="23"/>
  <c r="P41" i="6"/>
  <c r="X39" i="6"/>
  <c r="AB28" i="23"/>
  <c r="AF37" i="9"/>
  <c r="Z28" i="23"/>
  <c r="AF37" i="6"/>
  <c r="O34" i="6"/>
  <c r="AE30" i="6"/>
  <c r="X58" i="6"/>
  <c r="AB47" i="23"/>
  <c r="AF56" i="6"/>
  <c r="AD54" i="6"/>
  <c r="O53" i="6"/>
  <c r="AE49" i="6"/>
  <c r="AA48" i="6"/>
  <c r="AE37" i="23"/>
  <c r="P48" i="6"/>
  <c r="X46" i="6"/>
  <c r="AB35" i="23"/>
  <c r="O65" i="6"/>
  <c r="AG63" i="6"/>
  <c r="AE61" i="6"/>
  <c r="X76" i="6"/>
  <c r="AB65" i="23"/>
  <c r="A74" i="9"/>
  <c r="Z65" i="23"/>
  <c r="AF74" i="6"/>
  <c r="O71" i="6"/>
  <c r="X78" i="6"/>
  <c r="AB67" i="23"/>
  <c r="AE85" i="6"/>
  <c r="AA84" i="6"/>
  <c r="AE73" i="23"/>
  <c r="P84" i="6"/>
  <c r="X82" i="6"/>
  <c r="AB71" i="23"/>
  <c r="AF80" i="9"/>
  <c r="Z71" i="23"/>
  <c r="AF80" i="6"/>
  <c r="O92" i="6"/>
  <c r="AG90" i="6"/>
  <c r="X97" i="6"/>
  <c r="AB86" i="23"/>
  <c r="G24" i="6"/>
  <c r="F13" i="23"/>
  <c r="G43" i="6"/>
  <c r="F32" i="23"/>
  <c r="G31" i="6"/>
  <c r="F20" i="23"/>
  <c r="G50" i="6"/>
  <c r="F39" i="23"/>
  <c r="G62" i="6"/>
  <c r="F51" i="23"/>
  <c r="G86" i="6"/>
  <c r="F75" i="23"/>
  <c r="G89" i="6"/>
  <c r="F78" i="23"/>
  <c r="X27" i="6"/>
  <c r="AB16" i="23"/>
  <c r="O22" i="6"/>
  <c r="AE18" i="6"/>
  <c r="AA17" i="6"/>
  <c r="AE6" i="23"/>
  <c r="P17" i="6"/>
  <c r="X15" i="6"/>
  <c r="AB4" i="23"/>
  <c r="AF44" i="6"/>
  <c r="AD42" i="6"/>
  <c r="O41" i="6"/>
  <c r="AG39" i="6"/>
  <c r="AA36" i="6"/>
  <c r="AE25" i="23"/>
  <c r="P36" i="6"/>
  <c r="X34" i="6"/>
  <c r="AB23" i="23"/>
  <c r="AD30" i="6"/>
  <c r="AA45" i="6"/>
  <c r="AE34" i="23"/>
  <c r="P45" i="6"/>
  <c r="AE56" i="6"/>
  <c r="AA55" i="6"/>
  <c r="AE44" i="23"/>
  <c r="P55" i="6"/>
  <c r="X53" i="6"/>
  <c r="AB42" i="23"/>
  <c r="O48" i="6"/>
  <c r="AA67" i="6"/>
  <c r="AE56" i="23"/>
  <c r="P67" i="6"/>
  <c r="X65" i="6"/>
  <c r="AB54" i="23"/>
  <c r="A63" i="9"/>
  <c r="Z54" i="23"/>
  <c r="AD61" i="6"/>
  <c r="AA69" i="6"/>
  <c r="AE58" i="23"/>
  <c r="P69" i="6"/>
  <c r="AG76" i="6"/>
  <c r="AE74" i="6"/>
  <c r="AA73" i="6"/>
  <c r="AE62" i="23"/>
  <c r="P73" i="6"/>
  <c r="X71" i="6"/>
  <c r="AB60" i="23"/>
  <c r="I69" i="9"/>
  <c r="Z60" i="23"/>
  <c r="O84" i="6"/>
  <c r="AE80" i="6"/>
  <c r="AA79" i="6"/>
  <c r="AE68" i="23"/>
  <c r="P79" i="6"/>
  <c r="AD87" i="6"/>
  <c r="X92" i="6"/>
  <c r="AB81" i="23"/>
  <c r="I90" i="9"/>
  <c r="Z81" i="23"/>
  <c r="AF90" i="6"/>
  <c r="AD88" i="6"/>
  <c r="AA93" i="6"/>
  <c r="AE82" i="23"/>
  <c r="P93" i="6"/>
  <c r="AA94" i="6"/>
  <c r="AE83" i="23"/>
  <c r="P94" i="6"/>
  <c r="G23" i="6"/>
  <c r="F12" i="23"/>
  <c r="G42" i="6"/>
  <c r="F31" i="23"/>
  <c r="G30" i="6"/>
  <c r="F19" i="23"/>
  <c r="G49" i="6"/>
  <c r="F38" i="23"/>
  <c r="G61" i="6"/>
  <c r="F50" i="23"/>
  <c r="G85" i="6"/>
  <c r="F74" i="23"/>
  <c r="G88" i="6"/>
  <c r="F77" i="23"/>
  <c r="AA14" i="6"/>
  <c r="AE3" i="23"/>
  <c r="P14" i="6"/>
  <c r="AA24" i="6"/>
  <c r="AE13" i="23"/>
  <c r="P24" i="6"/>
  <c r="X22" i="6"/>
  <c r="AB11" i="23"/>
  <c r="O17" i="6"/>
  <c r="AA43" i="6"/>
  <c r="AE32" i="23"/>
  <c r="P43" i="6"/>
  <c r="X41" i="6"/>
  <c r="AB30" i="23"/>
  <c r="I39" i="9"/>
  <c r="Z30" i="23"/>
  <c r="O36" i="6"/>
  <c r="AA31" i="6"/>
  <c r="AE20" i="23"/>
  <c r="P31" i="6"/>
  <c r="O45" i="6"/>
  <c r="AF58" i="6"/>
  <c r="O55" i="6"/>
  <c r="AE51" i="6"/>
  <c r="AA50" i="6"/>
  <c r="AE39" i="23"/>
  <c r="P50" i="6"/>
  <c r="X48" i="6"/>
  <c r="AB37" i="23"/>
  <c r="AF46" i="6"/>
  <c r="AD68" i="6"/>
  <c r="O67" i="6"/>
  <c r="AA62" i="6"/>
  <c r="AE51" i="23"/>
  <c r="P62" i="6"/>
  <c r="O69" i="6"/>
  <c r="O73" i="6"/>
  <c r="AG71" i="6"/>
  <c r="AF78" i="6"/>
  <c r="AA86" i="6"/>
  <c r="AE75" i="23"/>
  <c r="P86" i="6"/>
  <c r="X84" i="6"/>
  <c r="AB73" i="23"/>
  <c r="AD80" i="6"/>
  <c r="O79" i="6"/>
  <c r="AA89" i="6"/>
  <c r="AE78" i="23"/>
  <c r="P89" i="6"/>
  <c r="O93" i="6"/>
  <c r="AF97" i="6"/>
  <c r="O94" i="6"/>
  <c r="G22" i="6"/>
  <c r="F11" i="23"/>
  <c r="G41" i="6"/>
  <c r="F30" i="23"/>
  <c r="G45" i="6"/>
  <c r="F34" i="23"/>
  <c r="G48" i="6"/>
  <c r="F37" i="23"/>
  <c r="G69" i="6"/>
  <c r="F58" i="23"/>
  <c r="G84" i="6"/>
  <c r="F73" i="23"/>
  <c r="G93" i="6"/>
  <c r="F82" i="23"/>
  <c r="O14" i="6"/>
  <c r="AD25" i="6"/>
  <c r="O24" i="6"/>
  <c r="AE20" i="6"/>
  <c r="AA19" i="6"/>
  <c r="AE8" i="23"/>
  <c r="P19" i="6"/>
  <c r="X17" i="6"/>
  <c r="AB6" i="23"/>
  <c r="AF15" i="9"/>
  <c r="Z6" i="23"/>
  <c r="O43" i="6"/>
  <c r="AA38" i="6"/>
  <c r="AE27" i="23"/>
  <c r="P38" i="6"/>
  <c r="X36" i="6"/>
  <c r="AB25" i="23"/>
  <c r="A34" i="9"/>
  <c r="Z25" i="23"/>
  <c r="AF34" i="6"/>
  <c r="AD32" i="6"/>
  <c r="O31" i="6"/>
  <c r="X45" i="6"/>
  <c r="AB34" i="23"/>
  <c r="AF43" i="9"/>
  <c r="Z34" i="23"/>
  <c r="AA57" i="6"/>
  <c r="AE46" i="23"/>
  <c r="P57" i="6"/>
  <c r="X55" i="6"/>
  <c r="AB44" i="23"/>
  <c r="I53" i="9"/>
  <c r="Z44" i="23"/>
  <c r="O50" i="6"/>
  <c r="AG48" i="6"/>
  <c r="X67" i="6"/>
  <c r="AB56" i="23"/>
  <c r="O62" i="6"/>
  <c r="X69" i="6"/>
  <c r="AB58" i="23"/>
  <c r="AA75" i="6"/>
  <c r="AE64" i="23"/>
  <c r="P75" i="6"/>
  <c r="X73" i="6"/>
  <c r="AB62" i="23"/>
  <c r="AF71" i="6"/>
  <c r="O86" i="6"/>
  <c r="AG84" i="6"/>
  <c r="AA81" i="6"/>
  <c r="AE70" i="23"/>
  <c r="P81" i="6"/>
  <c r="X79" i="6"/>
  <c r="AB68" i="23"/>
  <c r="I77" i="9"/>
  <c r="Z68" i="23"/>
  <c r="O89" i="6"/>
  <c r="X93" i="6"/>
  <c r="AB82" i="23"/>
  <c r="AE97" i="6"/>
  <c r="AA96" i="6"/>
  <c r="AE85" i="23"/>
  <c r="P96" i="6"/>
  <c r="X94" i="6"/>
  <c r="AB83" i="23"/>
  <c r="G21" i="6"/>
  <c r="F10" i="23"/>
  <c r="G40" i="6"/>
  <c r="F29" i="23"/>
  <c r="G59" i="6"/>
  <c r="F48" i="23"/>
  <c r="G47" i="6"/>
  <c r="F36" i="23"/>
  <c r="G77" i="6"/>
  <c r="F66" i="23"/>
  <c r="G83" i="6"/>
  <c r="F72" i="23"/>
  <c r="G98" i="6"/>
  <c r="F87" i="23"/>
  <c r="X14" i="6"/>
  <c r="AB3" i="23"/>
  <c r="AA26" i="6"/>
  <c r="AE15" i="23"/>
  <c r="P26" i="6"/>
  <c r="X24" i="6"/>
  <c r="AB13" i="23"/>
  <c r="O19" i="6"/>
  <c r="X43" i="6"/>
  <c r="AB32" i="23"/>
  <c r="O38" i="6"/>
  <c r="AA33" i="6"/>
  <c r="AE22" i="23"/>
  <c r="P33" i="6"/>
  <c r="X31" i="6"/>
  <c r="AB20" i="23"/>
  <c r="O57" i="6"/>
  <c r="AA52" i="6"/>
  <c r="AE41" i="23"/>
  <c r="P52" i="6"/>
  <c r="X50" i="6"/>
  <c r="AB39" i="23"/>
  <c r="AA60" i="6"/>
  <c r="AE49" i="23"/>
  <c r="P60" i="6"/>
  <c r="AA64" i="6"/>
  <c r="AE53" i="23"/>
  <c r="P64" i="6"/>
  <c r="X62" i="6"/>
  <c r="AB51" i="23"/>
  <c r="O75" i="6"/>
  <c r="AA70" i="6"/>
  <c r="AE59" i="23"/>
  <c r="P70" i="6"/>
  <c r="X86" i="6"/>
  <c r="AB75" i="23"/>
  <c r="O81" i="6"/>
  <c r="AA91" i="6"/>
  <c r="AE80" i="23"/>
  <c r="P91" i="6"/>
  <c r="X89" i="6"/>
  <c r="AB78" i="23"/>
  <c r="O96" i="6"/>
  <c r="G20" i="6"/>
  <c r="F9" i="23"/>
  <c r="G39" i="6"/>
  <c r="F28" i="23"/>
  <c r="G58" i="6"/>
  <c r="F47" i="23"/>
  <c r="G46" i="6"/>
  <c r="F35" i="23"/>
  <c r="G76" i="6"/>
  <c r="F65" i="23"/>
  <c r="G82" i="6"/>
  <c r="F71" i="23"/>
  <c r="G97" i="6"/>
  <c r="F86" i="23"/>
  <c r="AD27" i="6"/>
  <c r="O26" i="6"/>
  <c r="AG24" i="6"/>
  <c r="AA21" i="6"/>
  <c r="AE10" i="23"/>
  <c r="P21" i="6"/>
  <c r="X19" i="6"/>
  <c r="AB8" i="23"/>
  <c r="I17" i="9"/>
  <c r="Z8" i="23"/>
  <c r="AA29" i="6"/>
  <c r="AE18" i="23"/>
  <c r="P29" i="6"/>
  <c r="AA40" i="6"/>
  <c r="AE29" i="23"/>
  <c r="P40" i="6"/>
  <c r="X38" i="6"/>
  <c r="AB27" i="23"/>
  <c r="O33" i="6"/>
  <c r="AA59" i="6"/>
  <c r="AE48" i="23"/>
  <c r="P59" i="6"/>
  <c r="X57" i="6"/>
  <c r="AB46" i="23"/>
  <c r="AF55" i="6"/>
  <c r="O52" i="6"/>
  <c r="AA47" i="6"/>
  <c r="AE36" i="23"/>
  <c r="P47" i="6"/>
  <c r="O60" i="6"/>
  <c r="AF67" i="6"/>
  <c r="O64" i="6"/>
  <c r="AA77" i="6"/>
  <c r="AE66" i="23"/>
  <c r="P77" i="6"/>
  <c r="X75" i="6"/>
  <c r="AB64" i="23"/>
  <c r="I73" i="9"/>
  <c r="Z64" i="23"/>
  <c r="O70" i="6"/>
  <c r="AA83" i="6"/>
  <c r="AE72" i="23"/>
  <c r="P83" i="6"/>
  <c r="X81" i="6"/>
  <c r="AB70" i="23"/>
  <c r="AF79" i="9"/>
  <c r="Z70" i="23"/>
  <c r="AF79" i="6"/>
  <c r="AD92" i="6"/>
  <c r="O91" i="6"/>
  <c r="AA98" i="6"/>
  <c r="AE87" i="23"/>
  <c r="P98" i="6"/>
  <c r="X96" i="6"/>
  <c r="AB85" i="23"/>
  <c r="A94" i="9"/>
  <c r="Z85" i="23"/>
  <c r="AF94" i="6"/>
  <c r="G38" i="6"/>
  <c r="F27" i="23"/>
  <c r="G60" i="6"/>
  <c r="F49" i="23"/>
  <c r="G75" i="6"/>
  <c r="F64" i="23"/>
  <c r="G81" i="6"/>
  <c r="F70" i="23"/>
  <c r="G96" i="6"/>
  <c r="F85" i="23"/>
  <c r="AA28" i="6"/>
  <c r="AE17" i="23"/>
  <c r="P28" i="6"/>
  <c r="X26" i="6"/>
  <c r="AB15" i="23"/>
  <c r="O21" i="6"/>
  <c r="AA16" i="6"/>
  <c r="AE5" i="23"/>
  <c r="P16" i="6"/>
  <c r="O29" i="6"/>
  <c r="O40" i="6"/>
  <c r="AA35" i="6"/>
  <c r="AE24" i="23"/>
  <c r="P35" i="6"/>
  <c r="X33" i="6"/>
  <c r="AB22" i="23"/>
  <c r="O59" i="6"/>
  <c r="AA54" i="6"/>
  <c r="AE43" i="23"/>
  <c r="P54" i="6"/>
  <c r="X52" i="6"/>
  <c r="AB41" i="23"/>
  <c r="O47" i="6"/>
  <c r="X60" i="6"/>
  <c r="AB49" i="23"/>
  <c r="AA66" i="6"/>
  <c r="AE55" i="23"/>
  <c r="P66" i="6"/>
  <c r="X64" i="6"/>
  <c r="AB53" i="23"/>
  <c r="O77" i="6"/>
  <c r="AA72" i="6"/>
  <c r="AE61" i="23"/>
  <c r="P72" i="6"/>
  <c r="X70" i="6"/>
  <c r="AB59" i="23"/>
  <c r="O83" i="6"/>
  <c r="X91" i="6"/>
  <c r="AB80" i="23"/>
  <c r="O98" i="6"/>
  <c r="G37" i="6"/>
  <c r="F26" i="23"/>
  <c r="G56" i="6"/>
  <c r="F45" i="23"/>
  <c r="G74" i="6"/>
  <c r="F63" i="23"/>
  <c r="G80" i="6"/>
  <c r="F69" i="23"/>
  <c r="G95" i="6"/>
  <c r="F84" i="23"/>
  <c r="O28" i="6"/>
  <c r="AA23" i="6"/>
  <c r="AE12" i="23"/>
  <c r="P23" i="6"/>
  <c r="X21" i="6"/>
  <c r="AB10" i="23"/>
  <c r="O16" i="6"/>
  <c r="X29" i="6"/>
  <c r="AB18" i="23"/>
  <c r="AF27" i="9"/>
  <c r="Z18" i="23"/>
  <c r="AA42" i="6"/>
  <c r="AE31" i="23"/>
  <c r="P42" i="6"/>
  <c r="X40" i="6"/>
  <c r="AB29" i="23"/>
  <c r="AF38" i="9"/>
  <c r="Z29" i="23"/>
  <c r="AD36" i="6"/>
  <c r="O35" i="6"/>
  <c r="AG33" i="6"/>
  <c r="AA30" i="6"/>
  <c r="AE19" i="23"/>
  <c r="P30" i="6"/>
  <c r="AD45" i="6"/>
  <c r="X59" i="6"/>
  <c r="AB48" i="23"/>
  <c r="AF57" i="9"/>
  <c r="Z48" i="23"/>
  <c r="O54" i="6"/>
  <c r="AG52" i="6"/>
  <c r="AA49" i="6"/>
  <c r="AE38" i="23"/>
  <c r="P49" i="6"/>
  <c r="X47" i="6"/>
  <c r="AB36" i="23"/>
  <c r="O66" i="6"/>
  <c r="AE62" i="6"/>
  <c r="AA61" i="6"/>
  <c r="AE50" i="23"/>
  <c r="P61" i="6"/>
  <c r="AD69" i="6"/>
  <c r="X77" i="6"/>
  <c r="AB66" i="23"/>
  <c r="I75" i="9"/>
  <c r="Z66" i="23"/>
  <c r="O72" i="6"/>
  <c r="AE86" i="6"/>
  <c r="AA85" i="6"/>
  <c r="AE74" i="23"/>
  <c r="P85" i="6"/>
  <c r="X83" i="6"/>
  <c r="AB72" i="23"/>
  <c r="AF81" i="9"/>
  <c r="Z72" i="23"/>
  <c r="AA87" i="6"/>
  <c r="AE76" i="23"/>
  <c r="P87" i="6"/>
  <c r="AE89" i="6"/>
  <c r="AA88" i="6"/>
  <c r="AE77" i="23"/>
  <c r="P88" i="6"/>
  <c r="AD93" i="6"/>
  <c r="X98" i="6"/>
  <c r="AB87" i="23"/>
  <c r="AF96" i="9"/>
  <c r="Z87" i="23"/>
  <c r="G17" i="6"/>
  <c r="F6" i="23"/>
  <c r="G36" i="6"/>
  <c r="F25" i="23"/>
  <c r="G67" i="6"/>
  <c r="F56" i="23"/>
  <c r="G73" i="6"/>
  <c r="F62" i="23"/>
  <c r="G79" i="6"/>
  <c r="F68" i="23"/>
  <c r="G94" i="6"/>
  <c r="F83" i="23"/>
  <c r="Y12" i="1"/>
  <c r="AF4" i="1"/>
  <c r="AG144" i="8"/>
  <c r="AG119" i="8"/>
  <c r="AG116" i="8"/>
  <c r="AG48" i="8"/>
  <c r="AG83" i="8"/>
  <c r="AG85" i="8"/>
  <c r="AG165" i="8"/>
  <c r="AG210" i="8"/>
  <c r="Y84" i="8"/>
  <c r="A84" i="8" s="1"/>
  <c r="Y26" i="8"/>
  <c r="A26" i="8" s="1"/>
  <c r="Y106" i="8"/>
  <c r="A106" i="8" s="1"/>
  <c r="Y94" i="8"/>
  <c r="A94" i="8" s="1"/>
  <c r="Y142" i="8"/>
  <c r="A142" i="8" s="1"/>
  <c r="Y130" i="8"/>
  <c r="A130" i="8" s="1"/>
  <c r="Y168" i="8"/>
  <c r="A168" i="8" s="1"/>
  <c r="Y181" i="8"/>
  <c r="A181" i="8" s="1"/>
  <c r="Y73" i="8"/>
  <c r="A73" i="8" s="1"/>
  <c r="AF51" i="8"/>
  <c r="AF46" i="8"/>
  <c r="AF34" i="8"/>
  <c r="AF28" i="8"/>
  <c r="AF22" i="8"/>
  <c r="AF52" i="8"/>
  <c r="AF87" i="8"/>
  <c r="AF77" i="8"/>
  <c r="AF65" i="8"/>
  <c r="AF111" i="8"/>
  <c r="AF99" i="8"/>
  <c r="AF135" i="8"/>
  <c r="AF123" i="8"/>
  <c r="AF162" i="8"/>
  <c r="AF150" i="8"/>
  <c r="AF207" i="8"/>
  <c r="AF195" i="8"/>
  <c r="AF220" i="8"/>
  <c r="AF55" i="8"/>
  <c r="AF90" i="8"/>
  <c r="AF112" i="8"/>
  <c r="AF100" i="8"/>
  <c r="AF136" i="8"/>
  <c r="AF124" i="8"/>
  <c r="AF163" i="8"/>
  <c r="AF151" i="8"/>
  <c r="AF196" i="8"/>
  <c r="AF221" i="8"/>
  <c r="AF29" i="8"/>
  <c r="Y86" i="8"/>
  <c r="A86" i="8" s="1"/>
  <c r="AF56" i="8"/>
  <c r="AF113" i="8"/>
  <c r="AF101" i="8"/>
  <c r="AF137" i="8"/>
  <c r="AF125" i="8"/>
  <c r="AF164" i="8"/>
  <c r="AF152" i="8"/>
  <c r="Y173" i="8"/>
  <c r="A173" i="8" s="1"/>
  <c r="AF197" i="8"/>
  <c r="AF222" i="8"/>
  <c r="Y77" i="8"/>
  <c r="A77" i="8" s="1"/>
  <c r="AF68" i="8"/>
  <c r="Y65" i="8"/>
  <c r="A65" i="8" s="1"/>
  <c r="AF57" i="8"/>
  <c r="AF114" i="8"/>
  <c r="Y111" i="8"/>
  <c r="A111" i="8" s="1"/>
  <c r="AF102" i="8"/>
  <c r="Y99" i="8"/>
  <c r="A99" i="8" s="1"/>
  <c r="AF138" i="8"/>
  <c r="Y135" i="8"/>
  <c r="A135" i="8" s="1"/>
  <c r="AF126" i="8"/>
  <c r="Y123" i="8"/>
  <c r="A123" i="8" s="1"/>
  <c r="Y162" i="8"/>
  <c r="A162" i="8" s="1"/>
  <c r="AF153" i="8"/>
  <c r="Y150" i="8"/>
  <c r="A150" i="8" s="1"/>
  <c r="Y186" i="8"/>
  <c r="A186" i="8" s="1"/>
  <c r="Y174" i="8"/>
  <c r="A174" i="8" s="1"/>
  <c r="AF209" i="8"/>
  <c r="Y207" i="8"/>
  <c r="A207" i="8" s="1"/>
  <c r="AF198" i="8"/>
  <c r="AF223" i="8"/>
  <c r="Y220" i="8"/>
  <c r="A220" i="8" s="1"/>
  <c r="AF54" i="8"/>
  <c r="AF80" i="8"/>
  <c r="AF81" i="8"/>
  <c r="AF69" i="8"/>
  <c r="AF58" i="8"/>
  <c r="AF115" i="8"/>
  <c r="AF103" i="8"/>
  <c r="AF91" i="8"/>
  <c r="AF120" i="8"/>
  <c r="AF139" i="8"/>
  <c r="AF127" i="8"/>
  <c r="AF154" i="8"/>
  <c r="AF199" i="8"/>
  <c r="AF224" i="8"/>
  <c r="AF41" i="8"/>
  <c r="AF35" i="8"/>
  <c r="AF89" i="8"/>
  <c r="AF37" i="8"/>
  <c r="AF82" i="8"/>
  <c r="AF104" i="8"/>
  <c r="AF92" i="8"/>
  <c r="AF140" i="8"/>
  <c r="AF128" i="8"/>
  <c r="AF166" i="8"/>
  <c r="AF155" i="8"/>
  <c r="Y176" i="8"/>
  <c r="A176" i="8" s="1"/>
  <c r="AF200" i="8"/>
  <c r="AF225" i="8"/>
  <c r="AF53" i="8"/>
  <c r="Y46" i="8"/>
  <c r="A46" i="8" s="1"/>
  <c r="Y28" i="8"/>
  <c r="A28" i="8" s="1"/>
  <c r="Y76" i="8"/>
  <c r="A76" i="8" s="1"/>
  <c r="AF42" i="8"/>
  <c r="AF36" i="8"/>
  <c r="AF30" i="8"/>
  <c r="AF43" i="8"/>
  <c r="AF70" i="8"/>
  <c r="AF59" i="8"/>
  <c r="AF49" i="8"/>
  <c r="AF71" i="8"/>
  <c r="AF105" i="8"/>
  <c r="AF93" i="8"/>
  <c r="AF141" i="8"/>
  <c r="AF129" i="8"/>
  <c r="AF167" i="8"/>
  <c r="AF156" i="8"/>
  <c r="AF211" i="8"/>
  <c r="AF201" i="8"/>
  <c r="AF226" i="8"/>
  <c r="AF214" i="8"/>
  <c r="Y40" i="8"/>
  <c r="A40" i="8" s="1"/>
  <c r="Y34" i="8"/>
  <c r="A34" i="8" s="1"/>
  <c r="Y22" i="8"/>
  <c r="A22" i="8" s="1"/>
  <c r="AF79" i="8"/>
  <c r="AF67" i="8"/>
  <c r="AF18" i="8"/>
  <c r="AF31" i="8"/>
  <c r="AF25" i="8"/>
  <c r="AF19" i="8"/>
  <c r="AF44" i="8"/>
  <c r="AF38" i="8"/>
  <c r="AF32" i="8"/>
  <c r="AF26" i="8"/>
  <c r="AF20" i="8"/>
  <c r="Y81" i="8"/>
  <c r="A81" i="8" s="1"/>
  <c r="AF72" i="8"/>
  <c r="AF60" i="8"/>
  <c r="Y58" i="8"/>
  <c r="A58" i="8" s="1"/>
  <c r="Y115" i="8"/>
  <c r="A115" i="8" s="1"/>
  <c r="AF106" i="8"/>
  <c r="AF94" i="8"/>
  <c r="Y91" i="8"/>
  <c r="AF142" i="8"/>
  <c r="Y139" i="8"/>
  <c r="A139" i="8" s="1"/>
  <c r="AF130" i="8"/>
  <c r="Y127" i="8"/>
  <c r="A127" i="8" s="1"/>
  <c r="AF168" i="8"/>
  <c r="AF157" i="8"/>
  <c r="AF212" i="8"/>
  <c r="AF202" i="8"/>
  <c r="AF215" i="8"/>
  <c r="AF23" i="8"/>
  <c r="AF73" i="8"/>
  <c r="AF107" i="8"/>
  <c r="AF95" i="8"/>
  <c r="AF143" i="8"/>
  <c r="AF158" i="8"/>
  <c r="AF146" i="8"/>
  <c r="AF203" i="8"/>
  <c r="AF216" i="8"/>
  <c r="AF47" i="8"/>
  <c r="AF88" i="8"/>
  <c r="AF78" i="8"/>
  <c r="AF66" i="8"/>
  <c r="AF61" i="8"/>
  <c r="AF117" i="8"/>
  <c r="AF131" i="8"/>
  <c r="AF169" i="8"/>
  <c r="AF17" i="8"/>
  <c r="Y49" i="8"/>
  <c r="A49" i="8" s="1"/>
  <c r="AF45" i="8"/>
  <c r="AF39" i="8"/>
  <c r="AF33" i="8"/>
  <c r="AF27" i="8"/>
  <c r="AF21" i="8"/>
  <c r="AF74" i="8"/>
  <c r="AF62" i="8"/>
  <c r="AF118" i="8"/>
  <c r="AF108" i="8"/>
  <c r="Y105" i="8"/>
  <c r="A105" i="8" s="1"/>
  <c r="AF96" i="8"/>
  <c r="Y93" i="8"/>
  <c r="A93" i="8" s="1"/>
  <c r="Y141" i="8"/>
  <c r="A141" i="8" s="1"/>
  <c r="AF132" i="8"/>
  <c r="Y129" i="8"/>
  <c r="A129" i="8" s="1"/>
  <c r="Y167" i="8"/>
  <c r="A167" i="8" s="1"/>
  <c r="AF159" i="8"/>
  <c r="AF147" i="8"/>
  <c r="AF193" i="8"/>
  <c r="AF204" i="8"/>
  <c r="Y201" i="8"/>
  <c r="A201" i="8" s="1"/>
  <c r="AF217" i="8"/>
  <c r="AF75" i="8"/>
  <c r="AF63" i="8"/>
  <c r="AF109" i="8"/>
  <c r="AF97" i="8"/>
  <c r="AF133" i="8"/>
  <c r="AF121" i="8"/>
  <c r="AF145" i="8"/>
  <c r="AF160" i="8"/>
  <c r="AF148" i="8"/>
  <c r="AF205" i="8"/>
  <c r="AF218" i="8"/>
  <c r="AF50" i="8"/>
  <c r="AF84" i="8"/>
  <c r="AF40" i="8"/>
  <c r="AF86" i="8"/>
  <c r="AF76" i="8"/>
  <c r="AF64" i="8"/>
  <c r="Y61" i="8"/>
  <c r="A61" i="8" s="1"/>
  <c r="Y117" i="8"/>
  <c r="A117" i="8" s="1"/>
  <c r="AF110" i="8"/>
  <c r="Y107" i="8"/>
  <c r="A107" i="8" s="1"/>
  <c r="AF98" i="8"/>
  <c r="Y95" i="8"/>
  <c r="A95" i="8" s="1"/>
  <c r="Y143" i="8"/>
  <c r="A143" i="8" s="1"/>
  <c r="AF134" i="8"/>
  <c r="Y131" i="8"/>
  <c r="A131" i="8" s="1"/>
  <c r="AF122" i="8"/>
  <c r="Y169" i="8"/>
  <c r="A169" i="8" s="1"/>
  <c r="AF161" i="8"/>
  <c r="Y158" i="8"/>
  <c r="A158" i="8" s="1"/>
  <c r="AF149" i="8"/>
  <c r="Y146" i="8"/>
  <c r="A146" i="8" s="1"/>
  <c r="Y170" i="8"/>
  <c r="A170" i="8" s="1"/>
  <c r="Y182" i="8"/>
  <c r="A182" i="8" s="1"/>
  <c r="AF206" i="8"/>
  <c r="AF194" i="8"/>
  <c r="AF213" i="8"/>
  <c r="AF219" i="8"/>
  <c r="Y216" i="8"/>
  <c r="A216" i="8" s="1"/>
  <c r="Y45" i="8"/>
  <c r="A45" i="8" s="1"/>
  <c r="Y27" i="8"/>
  <c r="A27" i="8" s="1"/>
  <c r="Q13" i="17" s="1"/>
  <c r="Y21" i="8"/>
  <c r="Y62" i="8"/>
  <c r="A62" i="8" s="1"/>
  <c r="Y118" i="8"/>
  <c r="A118" i="8" s="1"/>
  <c r="Y108" i="8"/>
  <c r="A108" i="8" s="1"/>
  <c r="Y96" i="8"/>
  <c r="A96" i="8" s="1"/>
  <c r="Y144" i="8"/>
  <c r="A144" i="8" s="1"/>
  <c r="Y132" i="8"/>
  <c r="A132" i="8" s="1"/>
  <c r="Y159" i="8"/>
  <c r="A159" i="8" s="1"/>
  <c r="Y147" i="8"/>
  <c r="A147" i="8" s="1"/>
  <c r="Y183" i="8"/>
  <c r="A183" i="8" s="1"/>
  <c r="Y171" i="8"/>
  <c r="A171" i="8" s="1"/>
  <c r="Y217" i="8"/>
  <c r="A217" i="8" s="1"/>
  <c r="Y39" i="8"/>
  <c r="A39" i="8" s="1"/>
  <c r="Y33" i="8"/>
  <c r="A33" i="8" s="1"/>
  <c r="Y74" i="8"/>
  <c r="A74" i="8" s="1"/>
  <c r="Y184" i="8"/>
  <c r="A184" i="8" s="1"/>
  <c r="Y172" i="8"/>
  <c r="A172" i="8" s="1"/>
  <c r="Y64" i="8"/>
  <c r="A64" i="8" s="1"/>
  <c r="Y110" i="8"/>
  <c r="A110" i="8" s="1"/>
  <c r="Y98" i="8"/>
  <c r="A98" i="8" s="1"/>
  <c r="Y185" i="8"/>
  <c r="A185" i="8" s="1"/>
  <c r="M5" i="7"/>
  <c r="M4" i="7"/>
  <c r="Y163" i="8"/>
  <c r="A163" i="8" s="1"/>
  <c r="Y151" i="8"/>
  <c r="A151" i="8" s="1"/>
  <c r="Y187" i="8"/>
  <c r="A187" i="8" s="1"/>
  <c r="Y175" i="8"/>
  <c r="A175" i="8" s="1"/>
  <c r="Y208" i="8"/>
  <c r="A208" i="8" s="1"/>
  <c r="Y196" i="8"/>
  <c r="A196" i="8" s="1"/>
  <c r="Y221" i="8"/>
  <c r="A221" i="8" s="1"/>
  <c r="V190" i="8"/>
  <c r="AO190" i="8"/>
  <c r="X188" i="8"/>
  <c r="AH188" i="8" s="1"/>
  <c r="Y188" i="8"/>
  <c r="A188" i="8" s="1"/>
  <c r="Y48" i="8"/>
  <c r="A48" i="8" s="1"/>
  <c r="Y42" i="8"/>
  <c r="A42" i="8" s="1"/>
  <c r="Y36" i="8"/>
  <c r="A36" i="8" s="1"/>
  <c r="Y30" i="8"/>
  <c r="A30" i="8" s="1"/>
  <c r="Y24" i="8"/>
  <c r="Y18" i="8"/>
  <c r="A18" i="8" s="1"/>
  <c r="Y57" i="8"/>
  <c r="A57" i="8" s="1"/>
  <c r="Y114" i="8"/>
  <c r="A114" i="8" s="1"/>
  <c r="Y138" i="8"/>
  <c r="A138" i="8" s="1"/>
  <c r="Y126" i="8"/>
  <c r="A126" i="8" s="1"/>
  <c r="Y153" i="8"/>
  <c r="A153" i="8" s="1"/>
  <c r="Y189" i="8"/>
  <c r="A189" i="8" s="1"/>
  <c r="Y209" i="8"/>
  <c r="Y198" i="8"/>
  <c r="A198" i="8" s="1"/>
  <c r="Y190" i="8"/>
  <c r="A190" i="8" s="1"/>
  <c r="Y178" i="8"/>
  <c r="A178" i="8" s="1"/>
  <c r="Y210" i="8"/>
  <c r="A210" i="8" s="1"/>
  <c r="Y224" i="8"/>
  <c r="A224" i="8" s="1"/>
  <c r="Y87" i="8"/>
  <c r="A87" i="8" s="1"/>
  <c r="Y191" i="8"/>
  <c r="A191" i="8" s="1"/>
  <c r="Y179" i="8"/>
  <c r="A179" i="8" s="1"/>
  <c r="Y156" i="8"/>
  <c r="A156" i="8" s="1"/>
  <c r="Y192" i="8"/>
  <c r="A192" i="8" s="1"/>
  <c r="Y180" i="8"/>
  <c r="A180" i="8" s="1"/>
  <c r="Y52" i="8"/>
  <c r="A52" i="8" s="1"/>
  <c r="Y72" i="8"/>
  <c r="A72" i="8" s="1"/>
  <c r="Y60" i="8"/>
  <c r="A60" i="8" s="1"/>
  <c r="Y47" i="8"/>
  <c r="A47" i="8" s="1"/>
  <c r="Y41" i="8"/>
  <c r="A41" i="8" s="1"/>
  <c r="Y35" i="8"/>
  <c r="Y29" i="8"/>
  <c r="A29" i="8" s="1"/>
  <c r="Y23" i="8"/>
  <c r="A23" i="8" s="1"/>
  <c r="Y88" i="8"/>
  <c r="A88" i="8" s="1"/>
  <c r="Y78" i="8"/>
  <c r="A78" i="8" s="1"/>
  <c r="Y66" i="8"/>
  <c r="A66" i="8" s="1"/>
  <c r="Y55" i="8"/>
  <c r="A55" i="8" s="1"/>
  <c r="Y90" i="8"/>
  <c r="A90" i="8" s="1"/>
  <c r="Y112" i="8"/>
  <c r="Y100" i="8"/>
  <c r="A100" i="8" s="1"/>
  <c r="Y136" i="8"/>
  <c r="A136" i="8" s="1"/>
  <c r="Y124" i="8"/>
  <c r="V210" i="8"/>
  <c r="AO210" i="8"/>
  <c r="V24" i="8"/>
  <c r="N41" i="20" s="1"/>
  <c r="AO24" i="8"/>
  <c r="O41" i="20" s="1"/>
  <c r="Y54" i="8"/>
  <c r="A54" i="8" s="1"/>
  <c r="Y89" i="8"/>
  <c r="A89" i="8" s="1"/>
  <c r="Y79" i="8"/>
  <c r="A79" i="8" s="1"/>
  <c r="Y67" i="8"/>
  <c r="A67" i="8" s="1"/>
  <c r="Y113" i="8"/>
  <c r="A113" i="8" s="1"/>
  <c r="Y101" i="8"/>
  <c r="A101" i="8" s="1"/>
  <c r="Y137" i="8"/>
  <c r="A137" i="8" s="1"/>
  <c r="Y125" i="8"/>
  <c r="A125" i="8" s="1"/>
  <c r="Y152" i="8"/>
  <c r="A152" i="8" s="1"/>
  <c r="V211" i="8"/>
  <c r="AO211" i="8"/>
  <c r="AO201" i="8"/>
  <c r="X197" i="8"/>
  <c r="AH197" i="8" s="1"/>
  <c r="Y197" i="8"/>
  <c r="A197" i="8" s="1"/>
  <c r="AO226" i="8"/>
  <c r="Y222" i="8"/>
  <c r="A222" i="8" s="1"/>
  <c r="V214" i="8"/>
  <c r="AO214" i="8"/>
  <c r="V23" i="8"/>
  <c r="AO23" i="8"/>
  <c r="V212" i="8"/>
  <c r="AO212" i="8"/>
  <c r="Y223" i="8"/>
  <c r="A223" i="8" s="1"/>
  <c r="AO215" i="8"/>
  <c r="AO22" i="8"/>
  <c r="AO216" i="8"/>
  <c r="AO21" i="8"/>
  <c r="AY52" i="1"/>
  <c r="AX65" i="1"/>
  <c r="Y43" i="8"/>
  <c r="A43" i="8" s="1"/>
  <c r="Y37" i="8"/>
  <c r="A37" i="8" s="1"/>
  <c r="Y25" i="8"/>
  <c r="A25" i="8" s="1"/>
  <c r="Y19" i="8"/>
  <c r="Y82" i="8"/>
  <c r="A82" i="8" s="1"/>
  <c r="Y70" i="8"/>
  <c r="A70" i="8" s="1"/>
  <c r="Y59" i="8"/>
  <c r="A59" i="8" s="1"/>
  <c r="Y116" i="8"/>
  <c r="A116" i="8" s="1"/>
  <c r="Y104" i="8"/>
  <c r="A104" i="8" s="1"/>
  <c r="Y140" i="8"/>
  <c r="A140" i="8" s="1"/>
  <c r="Y155" i="8"/>
  <c r="A155" i="8" s="1"/>
  <c r="AO204" i="8"/>
  <c r="X200" i="8"/>
  <c r="AH200" i="8" s="1"/>
  <c r="Y200" i="8"/>
  <c r="A200" i="8" s="1"/>
  <c r="Y225" i="8"/>
  <c r="A225" i="8" s="1"/>
  <c r="V217" i="8"/>
  <c r="AO217" i="8"/>
  <c r="AO20" i="8"/>
  <c r="AY64" i="1"/>
  <c r="Y71" i="8"/>
  <c r="A71" i="8" s="1"/>
  <c r="AO205" i="8"/>
  <c r="Y226" i="8"/>
  <c r="A226" i="8" s="1"/>
  <c r="AO218" i="8"/>
  <c r="Y214" i="8"/>
  <c r="A214" i="8" s="1"/>
  <c r="V19" i="8"/>
  <c r="N39" i="20" s="1"/>
  <c r="AO19" i="8"/>
  <c r="O39" i="20" s="1"/>
  <c r="Y44" i="8"/>
  <c r="A44" i="8" s="1"/>
  <c r="Y38" i="8"/>
  <c r="A38" i="8" s="1"/>
  <c r="Y157" i="8"/>
  <c r="A157" i="8" s="1"/>
  <c r="Y212" i="8"/>
  <c r="A212" i="8" s="1"/>
  <c r="AO206" i="8"/>
  <c r="Y202" i="8"/>
  <c r="A202" i="8" s="1"/>
  <c r="AO213" i="8"/>
  <c r="AO219" i="8"/>
  <c r="Y215" i="8"/>
  <c r="A215" i="8" s="1"/>
  <c r="AO18" i="8"/>
  <c r="V207" i="8"/>
  <c r="AO207" i="8"/>
  <c r="X203" i="8"/>
  <c r="AH203" i="8" s="1"/>
  <c r="Y203" i="8"/>
  <c r="A203" i="8" s="1"/>
  <c r="AO220" i="8"/>
  <c r="AO17" i="8"/>
  <c r="X193" i="8"/>
  <c r="AH193" i="8" s="1"/>
  <c r="Y193" i="8"/>
  <c r="A193" i="8" s="1"/>
  <c r="X204" i="8"/>
  <c r="AH204" i="8" s="1"/>
  <c r="Y204" i="8"/>
  <c r="A204" i="8" s="1"/>
  <c r="V28" i="8"/>
  <c r="AO28" i="8"/>
  <c r="G14" i="6"/>
  <c r="AO177" i="8"/>
  <c r="AO178" i="8"/>
  <c r="AO179" i="8"/>
  <c r="AO180" i="8"/>
  <c r="AO170" i="8"/>
  <c r="AO182" i="8"/>
  <c r="AO183" i="8"/>
  <c r="AO173" i="8"/>
  <c r="AO172" i="8"/>
  <c r="AO184" i="8"/>
  <c r="AO185" i="8"/>
  <c r="AO175" i="8"/>
  <c r="AO176" i="8"/>
  <c r="Y51" i="8"/>
  <c r="A51" i="8" s="1"/>
  <c r="Y75" i="8"/>
  <c r="A75" i="8" s="1"/>
  <c r="Y63" i="8"/>
  <c r="A63" i="8" s="1"/>
  <c r="Y109" i="8"/>
  <c r="A109" i="8" s="1"/>
  <c r="Y97" i="8"/>
  <c r="A97" i="8" s="1"/>
  <c r="Y133" i="8"/>
  <c r="A133" i="8" s="1"/>
  <c r="Y121" i="8"/>
  <c r="Y160" i="8"/>
  <c r="A160" i="8" s="1"/>
  <c r="Y148" i="8"/>
  <c r="A148" i="8" s="1"/>
  <c r="V208" i="8"/>
  <c r="AO208" i="8"/>
  <c r="Y205" i="8"/>
  <c r="A205" i="8" s="1"/>
  <c r="AO222" i="8"/>
  <c r="Y218" i="8"/>
  <c r="A218" i="8" s="1"/>
  <c r="AO27" i="8"/>
  <c r="Y63" i="1"/>
  <c r="AW67" i="1"/>
  <c r="AW32" i="1"/>
  <c r="Y134" i="8"/>
  <c r="A134" i="8" s="1"/>
  <c r="Y122" i="8"/>
  <c r="A122" i="8" s="1"/>
  <c r="Y161" i="8"/>
  <c r="A161" i="8" s="1"/>
  <c r="V209" i="8"/>
  <c r="N30" i="20" s="1"/>
  <c r="AO209" i="8"/>
  <c r="O30" i="20" s="1"/>
  <c r="Y206" i="8"/>
  <c r="A206" i="8" s="1"/>
  <c r="AO198" i="8"/>
  <c r="Y194" i="8"/>
  <c r="A194" i="8" s="1"/>
  <c r="Y213" i="8"/>
  <c r="A213" i="8" s="1"/>
  <c r="V223" i="8"/>
  <c r="AO223" i="8"/>
  <c r="AO26" i="8"/>
  <c r="C65" i="20"/>
  <c r="Z3" i="15" s="1"/>
  <c r="X195" i="8"/>
  <c r="AH195" i="8" s="1"/>
  <c r="Y195" i="8"/>
  <c r="A195" i="8" s="1"/>
  <c r="AO25" i="8"/>
  <c r="V10" i="1"/>
  <c r="AE83" i="1"/>
  <c r="BB81" i="1"/>
  <c r="AO79" i="1"/>
  <c r="L77" i="1"/>
  <c r="L74" i="1"/>
  <c r="Q71" i="1"/>
  <c r="L67" i="1"/>
  <c r="C55" i="1"/>
  <c r="AN40" i="1"/>
  <c r="BE26" i="1"/>
  <c r="BE14" i="1"/>
  <c r="BE46" i="1"/>
  <c r="BE78" i="1"/>
  <c r="BE66" i="1"/>
  <c r="BE54" i="1"/>
  <c r="BC32" i="1"/>
  <c r="BC20" i="1"/>
  <c r="BC42" i="1"/>
  <c r="AC83" i="1"/>
  <c r="AY81" i="1"/>
  <c r="AE79" i="1"/>
  <c r="P71" i="1"/>
  <c r="W69" i="1"/>
  <c r="X64" i="1"/>
  <c r="AO58" i="1"/>
  <c r="AN54" i="1"/>
  <c r="C52" i="1"/>
  <c r="L49" i="1"/>
  <c r="AN44" i="1"/>
  <c r="BE25" i="1"/>
  <c r="BE39" i="1"/>
  <c r="BE45" i="1"/>
  <c r="BE77" i="1"/>
  <c r="BE65" i="1"/>
  <c r="BE53" i="1"/>
  <c r="BC31" i="1"/>
  <c r="BC19" i="1"/>
  <c r="BC41" i="1"/>
  <c r="AX61" i="1"/>
  <c r="AV81" i="1"/>
  <c r="AC79" i="1"/>
  <c r="AN76" i="1"/>
  <c r="L71" i="1"/>
  <c r="Q69" i="1"/>
  <c r="AD66" i="1"/>
  <c r="W64" i="1"/>
  <c r="AE54" i="1"/>
  <c r="AV51" i="1"/>
  <c r="AE44" i="1"/>
  <c r="BE24" i="1"/>
  <c r="BE38" i="1"/>
  <c r="BE44" i="1"/>
  <c r="BE76" i="1"/>
  <c r="BE64" i="1"/>
  <c r="BE52" i="1"/>
  <c r="BC30" i="1"/>
  <c r="BC18" i="1"/>
  <c r="BC40" i="1"/>
  <c r="BP12" i="1"/>
  <c r="AO82" i="1"/>
  <c r="X81" i="1"/>
  <c r="D76" i="1"/>
  <c r="O73" i="1"/>
  <c r="AA66" i="1"/>
  <c r="AN57" i="1"/>
  <c r="AD44" i="1"/>
  <c r="AE37" i="1"/>
  <c r="AF19" i="1"/>
  <c r="BE23" i="1"/>
  <c r="BE37" i="1"/>
  <c r="BE43" i="1"/>
  <c r="BE75" i="1"/>
  <c r="BE63" i="1"/>
  <c r="BE51" i="1"/>
  <c r="BC29" i="1"/>
  <c r="BC17" i="1"/>
  <c r="Y72" i="1"/>
  <c r="AY71" i="1"/>
  <c r="BF12" i="1"/>
  <c r="Y79" i="1"/>
  <c r="BB70" i="1"/>
  <c r="AE57" i="1"/>
  <c r="BB53" i="1"/>
  <c r="AC51" i="1"/>
  <c r="BE22" i="1"/>
  <c r="BE36" i="1"/>
  <c r="BE74" i="1"/>
  <c r="BE62" i="1"/>
  <c r="BE50" i="1"/>
  <c r="BC28" i="1"/>
  <c r="BC16" i="1"/>
  <c r="X82" i="1"/>
  <c r="AO75" i="1"/>
  <c r="AD57" i="1"/>
  <c r="BA53" i="1"/>
  <c r="AO16" i="1"/>
  <c r="BE21" i="1"/>
  <c r="BE35" i="1"/>
  <c r="BE73" i="1"/>
  <c r="BE61" i="1"/>
  <c r="BE49" i="1"/>
  <c r="BC27" i="1"/>
  <c r="BC15" i="1"/>
  <c r="BB78" i="1"/>
  <c r="D73" i="1"/>
  <c r="P70" i="1"/>
  <c r="W68" i="1"/>
  <c r="P63" i="1"/>
  <c r="A16" i="1"/>
  <c r="BE34" i="1"/>
  <c r="BE72" i="1"/>
  <c r="BE60" i="1"/>
  <c r="BE48" i="1"/>
  <c r="Q82" i="1"/>
  <c r="AZ78" i="1"/>
  <c r="T68" i="1"/>
  <c r="AD65" i="1"/>
  <c r="BB50" i="1"/>
  <c r="BE33" i="1"/>
  <c r="BE83" i="1"/>
  <c r="BE71" i="1"/>
  <c r="BE59" i="1"/>
  <c r="BC47" i="1"/>
  <c r="BA83" i="1"/>
  <c r="P82" i="1"/>
  <c r="T72" i="1"/>
  <c r="X65" i="1"/>
  <c r="AB56" i="1"/>
  <c r="P50" i="1"/>
  <c r="AV25" i="1"/>
  <c r="BE13" i="1"/>
  <c r="BE82" i="1"/>
  <c r="BE70" i="1"/>
  <c r="BE58" i="1"/>
  <c r="AZ83" i="1"/>
  <c r="O82" i="1"/>
  <c r="Q80" i="1"/>
  <c r="A75" i="1"/>
  <c r="BB69" i="1"/>
  <c r="BB59" i="1"/>
  <c r="AO52" i="1"/>
  <c r="O50" i="1"/>
  <c r="AE45" i="1"/>
  <c r="BE81" i="1"/>
  <c r="BE69" i="1"/>
  <c r="BE57" i="1"/>
  <c r="C78" i="1"/>
  <c r="AN74" i="1"/>
  <c r="AV71" i="1"/>
  <c r="AZ69" i="1"/>
  <c r="Q67" i="1"/>
  <c r="L50" i="1"/>
  <c r="C35" i="1"/>
  <c r="BE80" i="1"/>
  <c r="BE68" i="1"/>
  <c r="BE56" i="1"/>
  <c r="AF83" i="1"/>
  <c r="D80" i="1"/>
  <c r="Q77" i="1"/>
  <c r="O74" i="1"/>
  <c r="P67" i="1"/>
  <c r="L55" i="1"/>
  <c r="AO49" i="1"/>
  <c r="BE79" i="1"/>
  <c r="BE67" i="1"/>
  <c r="BE55" i="1"/>
  <c r="AJ18" i="1"/>
  <c r="A18" i="1"/>
  <c r="AJ14" i="1"/>
  <c r="A14" i="1"/>
  <c r="AN24" i="1"/>
  <c r="AO24" i="1"/>
  <c r="AC42" i="1"/>
  <c r="AF42" i="1"/>
  <c r="AA42" i="1"/>
  <c r="AD42" i="1"/>
  <c r="AB42" i="1"/>
  <c r="AE42" i="1"/>
  <c r="AJ42" i="1"/>
  <c r="A42" i="1"/>
  <c r="AE50" i="1"/>
  <c r="AB50" i="1"/>
  <c r="AD50" i="1"/>
  <c r="AC50" i="1"/>
  <c r="AF50" i="1"/>
  <c r="AA46" i="1"/>
  <c r="AF46" i="1"/>
  <c r="AD46" i="1"/>
  <c r="AE46" i="1"/>
  <c r="AB46" i="1"/>
  <c r="AC46" i="1"/>
  <c r="AJ59" i="1"/>
  <c r="A59" i="1"/>
  <c r="AF55" i="1"/>
  <c r="AE55" i="1"/>
  <c r="AA55" i="1"/>
  <c r="AB55" i="1"/>
  <c r="AC55" i="1"/>
  <c r="AD55" i="1"/>
  <c r="AF67" i="1"/>
  <c r="AC67" i="1"/>
  <c r="AE67" i="1"/>
  <c r="AB67" i="1"/>
  <c r="AA67" i="1"/>
  <c r="AD67" i="1"/>
  <c r="AC73" i="1"/>
  <c r="AB73" i="1"/>
  <c r="AD73" i="1"/>
  <c r="AE73" i="1"/>
  <c r="AF73" i="1"/>
  <c r="AA73" i="1"/>
  <c r="A73" i="1"/>
  <c r="AJ73" i="1"/>
  <c r="L79" i="1"/>
  <c r="P79" i="1"/>
  <c r="Q79" i="1"/>
  <c r="AH22" i="7"/>
  <c r="AN15" i="1"/>
  <c r="AO15" i="1"/>
  <c r="AO12" i="1"/>
  <c r="AN12" i="1"/>
  <c r="AT14" i="1"/>
  <c r="AW14" i="1"/>
  <c r="AU14" i="1"/>
  <c r="AX14" i="1"/>
  <c r="AY14" i="1"/>
  <c r="AZ23" i="1"/>
  <c r="BA23" i="1"/>
  <c r="BB23" i="1"/>
  <c r="BA26" i="1"/>
  <c r="BB26" i="1"/>
  <c r="AZ26" i="1"/>
  <c r="AD27" i="1"/>
  <c r="AE27" i="1"/>
  <c r="AC27" i="1"/>
  <c r="AA27" i="1"/>
  <c r="AB27" i="1"/>
  <c r="AF27" i="1"/>
  <c r="BA30" i="1"/>
  <c r="BB30" i="1"/>
  <c r="AZ30" i="1"/>
  <c r="AW42" i="1"/>
  <c r="AX42" i="1"/>
  <c r="AV42" i="1"/>
  <c r="AY42" i="1"/>
  <c r="AT42" i="1"/>
  <c r="AU38" i="1"/>
  <c r="AX38" i="1"/>
  <c r="AV38" i="1"/>
  <c r="AW38" i="1"/>
  <c r="AT38" i="1"/>
  <c r="AU34" i="1"/>
  <c r="AX34" i="1"/>
  <c r="AY34" i="1"/>
  <c r="AT34" i="1"/>
  <c r="AV34" i="1"/>
  <c r="AW34" i="1"/>
  <c r="AT50" i="1"/>
  <c r="AU50" i="1"/>
  <c r="AV50" i="1"/>
  <c r="AW50" i="1"/>
  <c r="AY50" i="1"/>
  <c r="AX50" i="1"/>
  <c r="AU46" i="1"/>
  <c r="AY46" i="1"/>
  <c r="AT46" i="1"/>
  <c r="AV46" i="1"/>
  <c r="AW46" i="1"/>
  <c r="AX46" i="1"/>
  <c r="AT63" i="1"/>
  <c r="AU63" i="1"/>
  <c r="AW63" i="1"/>
  <c r="AV63" i="1"/>
  <c r="AX63" i="1"/>
  <c r="AN60" i="1"/>
  <c r="AO60" i="1"/>
  <c r="AO70" i="1"/>
  <c r="AN70" i="1"/>
  <c r="AJ81" i="1"/>
  <c r="A81" i="1"/>
  <c r="AC77" i="1"/>
  <c r="AB77" i="1"/>
  <c r="AA77" i="1"/>
  <c r="AD77" i="1"/>
  <c r="AE77" i="1"/>
  <c r="AF77" i="1"/>
  <c r="Q22" i="7"/>
  <c r="AU42" i="1"/>
  <c r="Y55" i="1"/>
  <c r="AY63" i="1"/>
  <c r="A31" i="1"/>
  <c r="O79" i="1"/>
  <c r="AW44" i="1"/>
  <c r="Y32" i="1"/>
  <c r="W32" i="1"/>
  <c r="T32" i="1"/>
  <c r="X32" i="1"/>
  <c r="D41" i="1"/>
  <c r="C41" i="1"/>
  <c r="D37" i="1"/>
  <c r="C37" i="1"/>
  <c r="X36" i="1"/>
  <c r="T36" i="1"/>
  <c r="W36" i="1"/>
  <c r="Y36" i="1"/>
  <c r="O60" i="1"/>
  <c r="L60" i="1"/>
  <c r="P60" i="1"/>
  <c r="Q60" i="1"/>
  <c r="T71" i="1"/>
  <c r="X71" i="1"/>
  <c r="W71" i="1"/>
  <c r="Y71" i="1"/>
  <c r="AJ83" i="1"/>
  <c r="A83" i="1"/>
  <c r="AN80" i="1"/>
  <c r="AO80" i="1"/>
  <c r="AB22" i="1"/>
  <c r="AE22" i="1"/>
  <c r="AC22" i="1"/>
  <c r="AA22" i="1"/>
  <c r="BB21" i="1"/>
  <c r="AZ21" i="1"/>
  <c r="BA21" i="1"/>
  <c r="T23" i="1"/>
  <c r="W23" i="1"/>
  <c r="Y23" i="1"/>
  <c r="X23" i="1"/>
  <c r="AO32" i="1"/>
  <c r="AN32" i="1"/>
  <c r="AC38" i="1"/>
  <c r="AD38" i="1"/>
  <c r="AA38" i="1"/>
  <c r="AF38" i="1"/>
  <c r="AB38" i="1"/>
  <c r="BA37" i="1"/>
  <c r="AZ37" i="1"/>
  <c r="BB37" i="1"/>
  <c r="A50" i="1"/>
  <c r="AJ50" i="1"/>
  <c r="A63" i="1"/>
  <c r="AJ63" i="1"/>
  <c r="AF59" i="1"/>
  <c r="AD59" i="1"/>
  <c r="AA59" i="1"/>
  <c r="AB59" i="1"/>
  <c r="AC59" i="1"/>
  <c r="AE59" i="1"/>
  <c r="AZ54" i="1"/>
  <c r="BA54" i="1"/>
  <c r="BB54" i="1"/>
  <c r="A67" i="1"/>
  <c r="AJ67" i="1"/>
  <c r="D74" i="1"/>
  <c r="C74" i="1"/>
  <c r="W80" i="1"/>
  <c r="Y80" i="1"/>
  <c r="T80" i="1"/>
  <c r="C77" i="1"/>
  <c r="D77" i="1"/>
  <c r="W76" i="1"/>
  <c r="Y76" i="1"/>
  <c r="T76" i="1"/>
  <c r="X76" i="1"/>
  <c r="AF22" i="1"/>
  <c r="AX22" i="1"/>
  <c r="AY22" i="1"/>
  <c r="AV22" i="1"/>
  <c r="AT22" i="1"/>
  <c r="AU22" i="1"/>
  <c r="AW22" i="1"/>
  <c r="AN19" i="1"/>
  <c r="AO19" i="1"/>
  <c r="AJ27" i="1"/>
  <c r="A27" i="1"/>
  <c r="AD31" i="1"/>
  <c r="AE31" i="1"/>
  <c r="AC31" i="1"/>
  <c r="AA31" i="1"/>
  <c r="AF31" i="1"/>
  <c r="BA43" i="1"/>
  <c r="BB43" i="1"/>
  <c r="AZ43" i="1"/>
  <c r="AN68" i="1"/>
  <c r="AO68" i="1"/>
  <c r="AU67" i="1"/>
  <c r="AV67" i="1"/>
  <c r="AY67" i="1"/>
  <c r="AT67" i="1"/>
  <c r="AX67" i="1"/>
  <c r="A74" i="1"/>
  <c r="AJ74" i="1"/>
  <c r="AC81" i="1"/>
  <c r="AD81" i="1"/>
  <c r="AF81" i="1"/>
  <c r="AA81" i="1"/>
  <c r="AB81" i="1"/>
  <c r="AE81" i="1"/>
  <c r="A46" i="1"/>
  <c r="AD22" i="1"/>
  <c r="AN13" i="1"/>
  <c r="AO13" i="1"/>
  <c r="Y22" i="1"/>
  <c r="T22" i="1"/>
  <c r="W22" i="1"/>
  <c r="X22" i="1"/>
  <c r="C19" i="1"/>
  <c r="D19" i="1"/>
  <c r="O17" i="1"/>
  <c r="P17" i="1"/>
  <c r="L17" i="1"/>
  <c r="Q17" i="1"/>
  <c r="D15" i="1"/>
  <c r="C15" i="1"/>
  <c r="C12" i="1"/>
  <c r="D12" i="1"/>
  <c r="P25" i="1"/>
  <c r="O25" i="1"/>
  <c r="Q25" i="1"/>
  <c r="L25" i="1"/>
  <c r="Y26" i="1"/>
  <c r="W26" i="1"/>
  <c r="X26" i="1"/>
  <c r="T26" i="1"/>
  <c r="C27" i="1"/>
  <c r="D27" i="1"/>
  <c r="P29" i="1"/>
  <c r="O29" i="1"/>
  <c r="Q29" i="1"/>
  <c r="L29" i="1"/>
  <c r="T30" i="1"/>
  <c r="Y30" i="1"/>
  <c r="X30" i="1"/>
  <c r="W30" i="1"/>
  <c r="C31" i="1"/>
  <c r="D31" i="1"/>
  <c r="AN33" i="1"/>
  <c r="AO33" i="1"/>
  <c r="Y46" i="1"/>
  <c r="AU57" i="1"/>
  <c r="L15" i="1"/>
  <c r="P15" i="1"/>
  <c r="P12" i="1"/>
  <c r="Q15" i="1"/>
  <c r="L12" i="1"/>
  <c r="O12" i="1"/>
  <c r="O15" i="1"/>
  <c r="L27" i="1"/>
  <c r="P27" i="1"/>
  <c r="Q27" i="1"/>
  <c r="O27" i="1"/>
  <c r="W28" i="1"/>
  <c r="X28" i="1"/>
  <c r="T28" i="1"/>
  <c r="Y28" i="1"/>
  <c r="L31" i="1"/>
  <c r="P31" i="1"/>
  <c r="Q31" i="1"/>
  <c r="O31" i="1"/>
  <c r="T40" i="1"/>
  <c r="Y40" i="1"/>
  <c r="W40" i="1"/>
  <c r="X40" i="1"/>
  <c r="T48" i="1"/>
  <c r="X48" i="1"/>
  <c r="W48" i="1"/>
  <c r="Y48" i="1"/>
  <c r="Q47" i="1"/>
  <c r="L47" i="1"/>
  <c r="O47" i="1"/>
  <c r="P47" i="1"/>
  <c r="C45" i="1"/>
  <c r="D45" i="1"/>
  <c r="W44" i="1"/>
  <c r="X44" i="1"/>
  <c r="Y44" i="1"/>
  <c r="T44" i="1"/>
  <c r="C62" i="1"/>
  <c r="D62" i="1"/>
  <c r="O56" i="1"/>
  <c r="L56" i="1"/>
  <c r="P56" i="1"/>
  <c r="Q56" i="1"/>
  <c r="D54" i="1"/>
  <c r="C54" i="1"/>
  <c r="AW64" i="1"/>
  <c r="AV64" i="1"/>
  <c r="AX64" i="1"/>
  <c r="AT64" i="1"/>
  <c r="AU64" i="1"/>
  <c r="O68" i="1"/>
  <c r="L68" i="1"/>
  <c r="P68" i="1"/>
  <c r="Q68" i="1"/>
  <c r="D72" i="1"/>
  <c r="C72" i="1"/>
  <c r="D83" i="1"/>
  <c r="AO73" i="1"/>
  <c r="P13" i="1"/>
  <c r="Q13" i="1"/>
  <c r="O13" i="1"/>
  <c r="L13" i="1"/>
  <c r="AB21" i="1"/>
  <c r="AE21" i="1"/>
  <c r="AF21" i="1"/>
  <c r="AA21" i="1"/>
  <c r="AC21" i="1"/>
  <c r="AD21" i="1"/>
  <c r="A21" i="1"/>
  <c r="AJ21" i="1"/>
  <c r="BB20" i="1"/>
  <c r="BA20" i="1"/>
  <c r="AF17" i="1"/>
  <c r="AB17" i="1"/>
  <c r="AC17" i="1"/>
  <c r="AA17" i="1"/>
  <c r="AD17" i="1"/>
  <c r="AE17" i="1"/>
  <c r="AJ17" i="1"/>
  <c r="A17" i="1"/>
  <c r="BA16" i="1"/>
  <c r="BB16" i="1"/>
  <c r="AZ16" i="1"/>
  <c r="BN15" i="1"/>
  <c r="BN12" i="1"/>
  <c r="C23" i="1"/>
  <c r="D23" i="1"/>
  <c r="AU24" i="1"/>
  <c r="AV24" i="1"/>
  <c r="AW24" i="1"/>
  <c r="AT24" i="1"/>
  <c r="AX24" i="1"/>
  <c r="AY24" i="1"/>
  <c r="AN25" i="1"/>
  <c r="AO25" i="1"/>
  <c r="AU28" i="1"/>
  <c r="AV28" i="1"/>
  <c r="AT28" i="1"/>
  <c r="AY28" i="1"/>
  <c r="AW28" i="1"/>
  <c r="AX28" i="1"/>
  <c r="AN29" i="1"/>
  <c r="AO29" i="1"/>
  <c r="AO47" i="1"/>
  <c r="AY38" i="1"/>
  <c r="AC18" i="1"/>
  <c r="AF18" i="1"/>
  <c r="AA18" i="1"/>
  <c r="AB18" i="1"/>
  <c r="AD18" i="1"/>
  <c r="AE18" i="1"/>
  <c r="AZ17" i="1"/>
  <c r="BA17" i="1"/>
  <c r="BB17" i="1"/>
  <c r="AA14" i="1"/>
  <c r="AC14" i="1"/>
  <c r="AD14" i="1"/>
  <c r="AB14" i="1"/>
  <c r="AE14" i="1"/>
  <c r="AF14" i="1"/>
  <c r="AO28" i="1"/>
  <c r="AN28" i="1"/>
  <c r="AX31" i="1"/>
  <c r="AY31" i="1"/>
  <c r="AV31" i="1"/>
  <c r="AT31" i="1"/>
  <c r="AW31" i="1"/>
  <c r="AU31" i="1"/>
  <c r="A38" i="1"/>
  <c r="AJ38" i="1"/>
  <c r="AF34" i="1"/>
  <c r="AC34" i="1"/>
  <c r="AA34" i="1"/>
  <c r="AB34" i="1"/>
  <c r="AD34" i="1"/>
  <c r="AE34" i="1"/>
  <c r="AZ45" i="1"/>
  <c r="BA45" i="1"/>
  <c r="BB45" i="1"/>
  <c r="O64" i="1"/>
  <c r="L64" i="1"/>
  <c r="P64" i="1"/>
  <c r="Q64" i="1"/>
  <c r="O75" i="1"/>
  <c r="L75" i="1"/>
  <c r="Q75" i="1"/>
  <c r="AL15" i="1"/>
  <c r="AL12" i="1"/>
  <c r="AN51" i="1"/>
  <c r="AO51" i="1"/>
  <c r="AV59" i="1"/>
  <c r="AT59" i="1"/>
  <c r="AU59" i="1"/>
  <c r="AW59" i="1"/>
  <c r="AX59" i="1"/>
  <c r="AY59" i="1"/>
  <c r="AN56" i="1"/>
  <c r="AO56" i="1"/>
  <c r="AZ76" i="1"/>
  <c r="BA76" i="1"/>
  <c r="BB76" i="1"/>
  <c r="AB31" i="1"/>
  <c r="T14" i="1"/>
  <c r="W14" i="1"/>
  <c r="Y14" i="1"/>
  <c r="X14" i="1"/>
  <c r="C21" i="1"/>
  <c r="D21" i="1"/>
  <c r="AN43" i="1"/>
  <c r="AO43" i="1"/>
  <c r="O51" i="1"/>
  <c r="P51" i="1"/>
  <c r="L51" i="1"/>
  <c r="Q51" i="1"/>
  <c r="C66" i="1"/>
  <c r="D66" i="1"/>
  <c r="Q70" i="1"/>
  <c r="L70" i="1"/>
  <c r="AN22" i="1"/>
  <c r="AO22" i="1"/>
  <c r="AU21" i="1"/>
  <c r="AX21" i="1"/>
  <c r="AV21" i="1"/>
  <c r="AT21" i="1"/>
  <c r="AW21" i="1"/>
  <c r="AY21" i="1"/>
  <c r="AO14" i="1"/>
  <c r="AN14" i="1"/>
  <c r="AJ23" i="1"/>
  <c r="A23" i="1"/>
  <c r="BB27" i="1"/>
  <c r="AZ27" i="1"/>
  <c r="BA27" i="1"/>
  <c r="AJ32" i="1"/>
  <c r="A32" i="1"/>
  <c r="AT41" i="1"/>
  <c r="AU41" i="1"/>
  <c r="AV41" i="1"/>
  <c r="AW41" i="1"/>
  <c r="AY41" i="1"/>
  <c r="AD43" i="1"/>
  <c r="AA43" i="1"/>
  <c r="AC43" i="1"/>
  <c r="AE43" i="1"/>
  <c r="AF43" i="1"/>
  <c r="AB43" i="1"/>
  <c r="AO46" i="1"/>
  <c r="AN46" i="1"/>
  <c r="AX45" i="1"/>
  <c r="AY45" i="1"/>
  <c r="AT45" i="1"/>
  <c r="AV45" i="1"/>
  <c r="AU45" i="1"/>
  <c r="AW45" i="1"/>
  <c r="AO63" i="1"/>
  <c r="AN63" i="1"/>
  <c r="AU83" i="1"/>
  <c r="AT83" i="1"/>
  <c r="AV83" i="1"/>
  <c r="AX83" i="1"/>
  <c r="AW83" i="1"/>
  <c r="AY83" i="1"/>
  <c r="T83" i="1"/>
  <c r="AD4" i="1"/>
  <c r="W83" i="1"/>
  <c r="AE4" i="1"/>
  <c r="Y83" i="1"/>
  <c r="AA4" i="1"/>
  <c r="X83" i="1"/>
  <c r="AA50" i="1"/>
  <c r="AE38" i="1"/>
  <c r="AJ22" i="1"/>
  <c r="A22" i="1"/>
  <c r="AX27" i="1"/>
  <c r="AY27" i="1"/>
  <c r="AT27" i="1"/>
  <c r="AU27" i="1"/>
  <c r="AV27" i="1"/>
  <c r="AW27" i="1"/>
  <c r="AZ41" i="1"/>
  <c r="BA41" i="1"/>
  <c r="BB41" i="1"/>
  <c r="AJ34" i="1"/>
  <c r="A34" i="1"/>
  <c r="W43" i="1"/>
  <c r="X43" i="1"/>
  <c r="T43" i="1"/>
  <c r="Y43" i="1"/>
  <c r="BB49" i="1"/>
  <c r="AZ49" i="1"/>
  <c r="BA49" i="1"/>
  <c r="AF63" i="1"/>
  <c r="AA63" i="1"/>
  <c r="AE63" i="1"/>
  <c r="AC63" i="1"/>
  <c r="AB63" i="1"/>
  <c r="AD63" i="1"/>
  <c r="BB62" i="1"/>
  <c r="AZ62" i="1"/>
  <c r="BA62" i="1"/>
  <c r="BA58" i="1"/>
  <c r="BB58" i="1"/>
  <c r="AJ55" i="1"/>
  <c r="A55" i="1"/>
  <c r="BB66" i="1"/>
  <c r="AZ66" i="1"/>
  <c r="BA66" i="1"/>
  <c r="AZ72" i="1"/>
  <c r="BB72" i="1"/>
  <c r="BA72" i="1"/>
  <c r="C81" i="1"/>
  <c r="D81" i="1"/>
  <c r="AU18" i="1"/>
  <c r="AV18" i="1"/>
  <c r="AY18" i="1"/>
  <c r="AX18" i="1"/>
  <c r="AW18" i="1"/>
  <c r="AT18" i="1"/>
  <c r="AN39" i="1"/>
  <c r="AO39" i="1"/>
  <c r="AN35" i="1"/>
  <c r="AO35" i="1"/>
  <c r="AT55" i="1"/>
  <c r="AU55" i="1"/>
  <c r="AW55" i="1"/>
  <c r="AX55" i="1"/>
  <c r="AY55" i="1"/>
  <c r="AT73" i="1"/>
  <c r="AW73" i="1"/>
  <c r="AV73" i="1"/>
  <c r="AU73" i="1"/>
  <c r="AX73" i="1"/>
  <c r="AY73" i="1"/>
  <c r="AA74" i="1"/>
  <c r="AD74" i="1"/>
  <c r="AB74" i="1"/>
  <c r="AC74" i="1"/>
  <c r="AE74" i="1"/>
  <c r="AF74" i="1"/>
  <c r="O83" i="1"/>
  <c r="T11" i="1"/>
  <c r="P83" i="1"/>
  <c r="U11" i="1"/>
  <c r="Q83" i="1"/>
  <c r="V11" i="1"/>
  <c r="L83" i="1"/>
  <c r="AZ80" i="1"/>
  <c r="BA80" i="1"/>
  <c r="BB80" i="1"/>
  <c r="A77" i="1"/>
  <c r="AJ77" i="1"/>
  <c r="L22" i="7"/>
  <c r="J22" i="7"/>
  <c r="I22" i="7"/>
  <c r="M22" i="7"/>
  <c r="Q21" i="1"/>
  <c r="O21" i="1"/>
  <c r="L21" i="1"/>
  <c r="P21" i="1"/>
  <c r="X18" i="1"/>
  <c r="Y18" i="1"/>
  <c r="T18" i="1"/>
  <c r="W18" i="1"/>
  <c r="W42" i="1"/>
  <c r="X42" i="1"/>
  <c r="T42" i="1"/>
  <c r="Y42" i="1"/>
  <c r="T20" i="1"/>
  <c r="X20" i="1"/>
  <c r="Y20" i="1"/>
  <c r="W20" i="1"/>
  <c r="L19" i="1"/>
  <c r="O19" i="1"/>
  <c r="P19" i="1"/>
  <c r="Q19" i="1"/>
  <c r="C17" i="1"/>
  <c r="D17" i="1"/>
  <c r="W16" i="1"/>
  <c r="Y16" i="1"/>
  <c r="T16" i="1"/>
  <c r="X16" i="1"/>
  <c r="BO12" i="1"/>
  <c r="BO15" i="1"/>
  <c r="AN23" i="1"/>
  <c r="AO23" i="1"/>
  <c r="X24" i="1"/>
  <c r="Y24" i="1"/>
  <c r="W24" i="1"/>
  <c r="T24" i="1"/>
  <c r="D25" i="1"/>
  <c r="C25" i="1"/>
  <c r="C29" i="1"/>
  <c r="D29" i="1"/>
  <c r="L39" i="1"/>
  <c r="Q39" i="1"/>
  <c r="O39" i="1"/>
  <c r="P39" i="1"/>
  <c r="L35" i="1"/>
  <c r="P35" i="1"/>
  <c r="Q35" i="1"/>
  <c r="O35" i="1"/>
  <c r="X52" i="1"/>
  <c r="T52" i="1"/>
  <c r="W52" i="1"/>
  <c r="Y52" i="1"/>
  <c r="C49" i="1"/>
  <c r="D49" i="1"/>
  <c r="Y61" i="1"/>
  <c r="T61" i="1"/>
  <c r="W61" i="1"/>
  <c r="X61" i="1"/>
  <c r="C58" i="1"/>
  <c r="D58" i="1"/>
  <c r="Y57" i="1"/>
  <c r="T57" i="1"/>
  <c r="W57" i="1"/>
  <c r="X57" i="1"/>
  <c r="Y65" i="1"/>
  <c r="T65" i="1"/>
  <c r="AU79" i="1"/>
  <c r="AT79" i="1"/>
  <c r="AY79" i="1"/>
  <c r="AW79" i="1"/>
  <c r="AX79" i="1"/>
  <c r="AY75" i="1"/>
  <c r="AW75" i="1"/>
  <c r="AT75" i="1"/>
  <c r="AU75" i="1"/>
  <c r="AV75" i="1"/>
  <c r="AX75" i="1"/>
  <c r="AD22" i="7"/>
  <c r="AN18" i="1"/>
  <c r="AO18" i="1"/>
  <c r="AV17" i="1"/>
  <c r="AY17" i="1"/>
  <c r="AT17" i="1"/>
  <c r="AU17" i="1"/>
  <c r="AW17" i="1"/>
  <c r="BL15" i="1"/>
  <c r="BL12" i="1"/>
  <c r="AD23" i="1"/>
  <c r="AE23" i="1"/>
  <c r="AC23" i="1"/>
  <c r="AA23" i="1"/>
  <c r="AB23" i="1"/>
  <c r="AF23" i="1"/>
  <c r="A24" i="1"/>
  <c r="AJ24" i="1"/>
  <c r="AA24" i="1"/>
  <c r="AB24" i="1"/>
  <c r="AD24" i="1"/>
  <c r="AE24" i="1"/>
  <c r="AF24" i="1"/>
  <c r="AC24" i="1"/>
  <c r="A28" i="1"/>
  <c r="AA28" i="1"/>
  <c r="AB28" i="1"/>
  <c r="AC28" i="1"/>
  <c r="AD28" i="1"/>
  <c r="AE28" i="1"/>
  <c r="AZ31" i="1"/>
  <c r="BB31" i="1"/>
  <c r="BA31" i="1"/>
  <c r="AA32" i="1"/>
  <c r="AB32" i="1"/>
  <c r="AE32" i="1"/>
  <c r="AC32" i="1"/>
  <c r="AF32" i="1"/>
  <c r="AN42" i="1"/>
  <c r="AO42" i="1"/>
  <c r="AO38" i="1"/>
  <c r="AN38" i="1"/>
  <c r="AU37" i="1"/>
  <c r="AX37" i="1"/>
  <c r="AW37" i="1"/>
  <c r="AY37" i="1"/>
  <c r="AV37" i="1"/>
  <c r="AT37" i="1"/>
  <c r="AN34" i="1"/>
  <c r="AO34" i="1"/>
  <c r="A43" i="1"/>
  <c r="AJ43" i="1"/>
  <c r="AN50" i="1"/>
  <c r="AO50" i="1"/>
  <c r="AT49" i="1"/>
  <c r="AW49" i="1"/>
  <c r="AX49" i="1"/>
  <c r="AU49" i="1"/>
  <c r="AV49" i="1"/>
  <c r="AY49" i="1"/>
  <c r="AT62" i="1"/>
  <c r="AU62" i="1"/>
  <c r="AW62" i="1"/>
  <c r="AX62" i="1"/>
  <c r="AY62" i="1"/>
  <c r="AN59" i="1"/>
  <c r="AO59" i="1"/>
  <c r="AT58" i="1"/>
  <c r="AW58" i="1"/>
  <c r="AX58" i="1"/>
  <c r="AY58" i="1"/>
  <c r="AU58" i="1"/>
  <c r="AO55" i="1"/>
  <c r="AN55" i="1"/>
  <c r="AT54" i="1"/>
  <c r="AV54" i="1"/>
  <c r="AW54" i="1"/>
  <c r="AX54" i="1"/>
  <c r="AY54" i="1"/>
  <c r="AU54" i="1"/>
  <c r="AZ64" i="1"/>
  <c r="BB64" i="1"/>
  <c r="BA64" i="1"/>
  <c r="AN67" i="1"/>
  <c r="AO67" i="1"/>
  <c r="AT66" i="1"/>
  <c r="AV66" i="1"/>
  <c r="AU66" i="1"/>
  <c r="AW66" i="1"/>
  <c r="AY66" i="1"/>
  <c r="AW72" i="1"/>
  <c r="AY72" i="1"/>
  <c r="AU72" i="1"/>
  <c r="AV72" i="1"/>
  <c r="AX72" i="1"/>
  <c r="AF80" i="1"/>
  <c r="AA80" i="1"/>
  <c r="AB80" i="1"/>
  <c r="AD80" i="1"/>
  <c r="AC80" i="1"/>
  <c r="AE80" i="1"/>
  <c r="AJ80" i="1"/>
  <c r="A80" i="1"/>
  <c r="BA79" i="1"/>
  <c r="BB79" i="1"/>
  <c r="AC76" i="1"/>
  <c r="AF76" i="1"/>
  <c r="AA76" i="1"/>
  <c r="AB76" i="1"/>
  <c r="AD76" i="1"/>
  <c r="AE76" i="1"/>
  <c r="AJ76" i="1"/>
  <c r="A76" i="1"/>
  <c r="AZ75" i="1"/>
  <c r="BA75" i="1"/>
  <c r="BB75" i="1"/>
  <c r="AW82" i="1"/>
  <c r="AY82" i="1"/>
  <c r="P75" i="1"/>
  <c r="AZ58" i="1"/>
  <c r="AV14" i="1"/>
  <c r="C22" i="1"/>
  <c r="D22" i="1"/>
  <c r="W21" i="1"/>
  <c r="X21" i="1"/>
  <c r="T21" i="1"/>
  <c r="Y21" i="1"/>
  <c r="L20" i="1"/>
  <c r="O20" i="1"/>
  <c r="Q20" i="1"/>
  <c r="P20" i="1"/>
  <c r="C18" i="1"/>
  <c r="D18" i="1"/>
  <c r="W17" i="1"/>
  <c r="X17" i="1"/>
  <c r="Y17" i="1"/>
  <c r="T17" i="1"/>
  <c r="P16" i="1"/>
  <c r="O16" i="1"/>
  <c r="Q16" i="1"/>
  <c r="L16" i="1"/>
  <c r="D14" i="1"/>
  <c r="C14" i="1"/>
  <c r="AX23" i="1"/>
  <c r="AY23" i="1"/>
  <c r="AU23" i="1"/>
  <c r="AT23" i="1"/>
  <c r="AV23" i="1"/>
  <c r="AW23" i="1"/>
  <c r="C24" i="1"/>
  <c r="D24" i="1"/>
  <c r="P26" i="1"/>
  <c r="Q26" i="1"/>
  <c r="L26" i="1"/>
  <c r="O26" i="1"/>
  <c r="W27" i="1"/>
  <c r="Y27" i="1"/>
  <c r="C28" i="1"/>
  <c r="D28" i="1"/>
  <c r="P30" i="1"/>
  <c r="Q30" i="1"/>
  <c r="N2" i="25" s="1"/>
  <c r="L30" i="1"/>
  <c r="O30" i="1"/>
  <c r="T31" i="1"/>
  <c r="Y31" i="1"/>
  <c r="W31" i="1"/>
  <c r="X31" i="1"/>
  <c r="C32" i="1"/>
  <c r="D32" i="1"/>
  <c r="T41" i="1"/>
  <c r="W41" i="1"/>
  <c r="X41" i="1"/>
  <c r="Y41" i="1"/>
  <c r="L40" i="1"/>
  <c r="P40" i="1"/>
  <c r="Q40" i="1"/>
  <c r="O40" i="1"/>
  <c r="D38" i="1"/>
  <c r="C38" i="1"/>
  <c r="X37" i="1"/>
  <c r="Y37" i="1"/>
  <c r="T37" i="1"/>
  <c r="W37" i="1"/>
  <c r="P36" i="1"/>
  <c r="O36" i="1"/>
  <c r="Q36" i="1"/>
  <c r="D34" i="1"/>
  <c r="C34" i="1"/>
  <c r="AX43" i="1"/>
  <c r="AU43" i="1"/>
  <c r="O52" i="1"/>
  <c r="P52" i="1"/>
  <c r="C50" i="1"/>
  <c r="D50" i="1"/>
  <c r="Y49" i="1"/>
  <c r="W49" i="1"/>
  <c r="X49" i="1"/>
  <c r="P48" i="1"/>
  <c r="O48" i="1"/>
  <c r="L48" i="1"/>
  <c r="Q48" i="1"/>
  <c r="C46" i="1"/>
  <c r="D46" i="1"/>
  <c r="W45" i="1"/>
  <c r="X45" i="1"/>
  <c r="P44" i="1"/>
  <c r="L44" i="1"/>
  <c r="O44" i="1"/>
  <c r="Q44" i="1"/>
  <c r="C63" i="1"/>
  <c r="D63" i="1"/>
  <c r="T62" i="1"/>
  <c r="Y62" i="1"/>
  <c r="X62" i="1"/>
  <c r="L61" i="1"/>
  <c r="P61" i="1"/>
  <c r="C59" i="1"/>
  <c r="D59" i="1"/>
  <c r="T58" i="1"/>
  <c r="Y58" i="1"/>
  <c r="X58" i="1"/>
  <c r="L57" i="1"/>
  <c r="O57" i="1"/>
  <c r="Q57" i="1"/>
  <c r="P57" i="1"/>
  <c r="T54" i="1"/>
  <c r="Y54" i="1"/>
  <c r="W54" i="1"/>
  <c r="X54" i="1"/>
  <c r="C67" i="1"/>
  <c r="D67" i="1"/>
  <c r="T66" i="1"/>
  <c r="Y66" i="1"/>
  <c r="X66" i="1"/>
  <c r="P65" i="1"/>
  <c r="L65" i="1"/>
  <c r="O65" i="1"/>
  <c r="AN81" i="1"/>
  <c r="AO81" i="1"/>
  <c r="AW80" i="1"/>
  <c r="AX80" i="1"/>
  <c r="AY80" i="1"/>
  <c r="AU80" i="1"/>
  <c r="AW76" i="1"/>
  <c r="AT76" i="1"/>
  <c r="AX76" i="1"/>
  <c r="AN22" i="7"/>
  <c r="AZ81" i="1"/>
  <c r="O77" i="1"/>
  <c r="P74" i="1"/>
  <c r="W72" i="1"/>
  <c r="W62" i="1"/>
  <c r="O61" i="1"/>
  <c r="C60" i="1"/>
  <c r="C43" i="1"/>
  <c r="D39" i="1"/>
  <c r="C39" i="1"/>
  <c r="Y38" i="1"/>
  <c r="T38" i="1"/>
  <c r="W38" i="1"/>
  <c r="P37" i="1"/>
  <c r="Q37" i="1"/>
  <c r="L37" i="1"/>
  <c r="X34" i="1"/>
  <c r="Y34" i="1"/>
  <c r="T34" i="1"/>
  <c r="W34" i="1"/>
  <c r="L45" i="1"/>
  <c r="P45" i="1"/>
  <c r="O45" i="1"/>
  <c r="T59" i="1"/>
  <c r="Y59" i="1"/>
  <c r="BA14" i="1"/>
  <c r="BB14" i="1"/>
  <c r="AZ14" i="1"/>
  <c r="BA46" i="1"/>
  <c r="AZ46" i="1"/>
  <c r="C53" i="1"/>
  <c r="D53" i="1"/>
  <c r="A60" i="1"/>
  <c r="AZ55" i="1"/>
  <c r="BA55" i="1"/>
  <c r="A70" i="1"/>
  <c r="AJ70" i="1"/>
  <c r="O80" i="1"/>
  <c r="P80" i="1"/>
  <c r="AJ13" i="1"/>
  <c r="A13" i="1"/>
  <c r="AZ25" i="1"/>
  <c r="BB25" i="1"/>
  <c r="AJ30" i="1"/>
  <c r="Z2" i="25" s="1"/>
  <c r="A30" i="1"/>
  <c r="A33" i="1"/>
  <c r="A69" i="1"/>
  <c r="AJ69" i="1"/>
  <c r="A82" i="1"/>
  <c r="AJ82" i="1"/>
  <c r="U4" i="1"/>
  <c r="AO78" i="1"/>
  <c r="AY77" i="1"/>
  <c r="AY76" i="1"/>
  <c r="W58" i="1"/>
  <c r="C57" i="1"/>
  <c r="BB55" i="1"/>
  <c r="Q52" i="1"/>
  <c r="A51" i="1"/>
  <c r="C42" i="1"/>
  <c r="O49" i="1"/>
  <c r="Q49" i="1"/>
  <c r="T46" i="1"/>
  <c r="X46" i="1"/>
  <c r="W46" i="1"/>
  <c r="AN53" i="1"/>
  <c r="AO53" i="1"/>
  <c r="T63" i="1"/>
  <c r="W63" i="1"/>
  <c r="X63" i="1"/>
  <c r="C68" i="1"/>
  <c r="D68" i="1"/>
  <c r="O66" i="1"/>
  <c r="P66" i="1"/>
  <c r="AO69" i="1"/>
  <c r="AN69" i="1"/>
  <c r="Y73" i="1"/>
  <c r="X73" i="1"/>
  <c r="W73" i="1"/>
  <c r="O72" i="1"/>
  <c r="Q72" i="1"/>
  <c r="C70" i="1"/>
  <c r="D70" i="1"/>
  <c r="AT74" i="1"/>
  <c r="AV74" i="1"/>
  <c r="AW74" i="1"/>
  <c r="AY74" i="1"/>
  <c r="C13" i="1"/>
  <c r="D13" i="1"/>
  <c r="A19" i="1"/>
  <c r="AJ19" i="1"/>
  <c r="BA18" i="1"/>
  <c r="BB18" i="1"/>
  <c r="AZ18" i="1"/>
  <c r="AX30" i="1"/>
  <c r="AV30" i="1"/>
  <c r="AU30" i="1"/>
  <c r="AT30" i="1"/>
  <c r="AW30" i="1"/>
  <c r="AY30" i="1"/>
  <c r="AO31" i="1"/>
  <c r="AN31" i="1"/>
  <c r="D33" i="1"/>
  <c r="C33" i="1"/>
  <c r="AC39" i="1"/>
  <c r="AD39" i="1"/>
  <c r="AA39" i="1"/>
  <c r="AB39" i="1"/>
  <c r="AE39" i="1"/>
  <c r="AF39" i="1"/>
  <c r="BB38" i="1"/>
  <c r="BA38" i="1"/>
  <c r="AZ38" i="1"/>
  <c r="AE35" i="1"/>
  <c r="AB35" i="1"/>
  <c r="AC35" i="1"/>
  <c r="AF35" i="1"/>
  <c r="AA35" i="1"/>
  <c r="AD35" i="1"/>
  <c r="A35" i="1"/>
  <c r="AJ35" i="1"/>
  <c r="BA34" i="1"/>
  <c r="BB34" i="1"/>
  <c r="AZ34" i="1"/>
  <c r="O43" i="1"/>
  <c r="P43" i="1"/>
  <c r="Q43" i="1"/>
  <c r="AF51" i="1"/>
  <c r="AD51" i="1"/>
  <c r="AE51" i="1"/>
  <c r="AD47" i="1"/>
  <c r="AA47" i="1"/>
  <c r="AB47" i="1"/>
  <c r="AC47" i="1"/>
  <c r="AE47" i="1"/>
  <c r="AF47" i="1"/>
  <c r="AC56" i="1"/>
  <c r="AF56" i="1"/>
  <c r="AA56" i="1"/>
  <c r="AD56" i="1"/>
  <c r="AC68" i="1"/>
  <c r="AF68" i="1"/>
  <c r="AB68" i="1"/>
  <c r="AD68" i="1"/>
  <c r="AE68" i="1"/>
  <c r="T74" i="1"/>
  <c r="Y74" i="1"/>
  <c r="X74" i="1"/>
  <c r="Y77" i="1"/>
  <c r="T77" i="1"/>
  <c r="W77" i="1"/>
  <c r="X77" i="1"/>
  <c r="O76" i="1"/>
  <c r="L76" i="1"/>
  <c r="P76" i="1"/>
  <c r="AC13" i="1"/>
  <c r="AD13" i="1"/>
  <c r="AF13" i="1"/>
  <c r="AA13" i="1"/>
  <c r="AB13" i="1"/>
  <c r="AE13" i="1"/>
  <c r="AJ26" i="1"/>
  <c r="A26" i="1"/>
  <c r="AD26" i="1"/>
  <c r="AC26" i="1"/>
  <c r="AA26" i="1"/>
  <c r="AB26" i="1"/>
  <c r="AE26" i="1"/>
  <c r="AF26" i="1"/>
  <c r="AN36" i="1"/>
  <c r="AO36" i="1"/>
  <c r="AY35" i="1"/>
  <c r="AT35" i="1"/>
  <c r="AW35" i="1"/>
  <c r="AU35" i="1"/>
  <c r="AV35" i="1"/>
  <c r="AX35" i="1"/>
  <c r="AW51" i="1"/>
  <c r="AX51" i="1"/>
  <c r="AY51" i="1"/>
  <c r="AU51" i="1"/>
  <c r="AN48" i="1"/>
  <c r="AO48" i="1"/>
  <c r="AX47" i="1"/>
  <c r="AT47" i="1"/>
  <c r="AW47" i="1"/>
  <c r="AY47" i="1"/>
  <c r="AU47" i="1"/>
  <c r="AV47" i="1"/>
  <c r="AC53" i="1"/>
  <c r="AD53" i="1"/>
  <c r="AF53" i="1"/>
  <c r="AB53" i="1"/>
  <c r="A53" i="1"/>
  <c r="AJ53" i="1"/>
  <c r="AT70" i="1"/>
  <c r="AU70" i="1"/>
  <c r="AX70" i="1"/>
  <c r="AZ74" i="1"/>
  <c r="BB74" i="1"/>
  <c r="AC78" i="1"/>
  <c r="AA78" i="1"/>
  <c r="AB78" i="1"/>
  <c r="AZ77" i="1"/>
  <c r="BA77" i="1"/>
  <c r="BB77" i="1"/>
  <c r="T19" i="1"/>
  <c r="X19" i="1"/>
  <c r="W19" i="1"/>
  <c r="Y19" i="1"/>
  <c r="Y15" i="1"/>
  <c r="W15" i="1"/>
  <c r="T15" i="1"/>
  <c r="X15" i="1"/>
  <c r="T12" i="1"/>
  <c r="W12" i="1"/>
  <c r="X12" i="1"/>
  <c r="D26" i="1"/>
  <c r="C26" i="1"/>
  <c r="Q28" i="1"/>
  <c r="L28" i="1"/>
  <c r="O28" i="1"/>
  <c r="W29" i="1"/>
  <c r="X29" i="1"/>
  <c r="T29" i="1"/>
  <c r="Y29" i="1"/>
  <c r="L32" i="1"/>
  <c r="O32" i="1"/>
  <c r="P32" i="1"/>
  <c r="Q32" i="1"/>
  <c r="AU33" i="1"/>
  <c r="AW33" i="1"/>
  <c r="AX33" i="1"/>
  <c r="AV33" i="1"/>
  <c r="AY33" i="1"/>
  <c r="Q38" i="1"/>
  <c r="P38" i="1"/>
  <c r="O38" i="1"/>
  <c r="L38" i="1"/>
  <c r="X35" i="1"/>
  <c r="W35" i="1"/>
  <c r="Y35" i="1"/>
  <c r="Y68" i="1"/>
  <c r="AT69" i="1"/>
  <c r="AW69" i="1"/>
  <c r="V183" i="8"/>
  <c r="T4" i="1"/>
  <c r="AV80" i="1"/>
  <c r="AV76" i="1"/>
  <c r="AX74" i="1"/>
  <c r="AZ70" i="1"/>
  <c r="BB67" i="1"/>
  <c r="AA53" i="1"/>
  <c r="L52" i="1"/>
  <c r="C47" i="1"/>
  <c r="X27" i="1"/>
  <c r="AW25" i="1"/>
  <c r="AU25" i="1"/>
  <c r="AX25" i="1"/>
  <c r="AY25" i="1"/>
  <c r="AN26" i="1"/>
  <c r="AO26" i="1"/>
  <c r="AO30" i="1"/>
  <c r="AN30" i="1"/>
  <c r="AB36" i="1"/>
  <c r="AC36" i="1"/>
  <c r="AD36" i="1"/>
  <c r="AE36" i="1"/>
  <c r="AF36" i="1"/>
  <c r="A36" i="1"/>
  <c r="BA35" i="1"/>
  <c r="AZ35" i="1"/>
  <c r="BB35" i="1"/>
  <c r="AC52" i="1"/>
  <c r="AF52" i="1"/>
  <c r="AB52" i="1"/>
  <c r="AA52" i="1"/>
  <c r="AD52" i="1"/>
  <c r="AE52" i="1"/>
  <c r="AZ51" i="1"/>
  <c r="BB51" i="1"/>
  <c r="BA51" i="1"/>
  <c r="AA48" i="1"/>
  <c r="AB48" i="1"/>
  <c r="AE48" i="1"/>
  <c r="A48" i="1"/>
  <c r="AZ47" i="1"/>
  <c r="BB47" i="1"/>
  <c r="AA44" i="1"/>
  <c r="AC44" i="1"/>
  <c r="AF44" i="1"/>
  <c r="AJ44" i="1"/>
  <c r="A44" i="1"/>
  <c r="AC61" i="1"/>
  <c r="AB61" i="1"/>
  <c r="AD61" i="1"/>
  <c r="AE61" i="1"/>
  <c r="AA61" i="1"/>
  <c r="AF61" i="1"/>
  <c r="AZ60" i="1"/>
  <c r="BA60" i="1"/>
  <c r="BB60" i="1"/>
  <c r="A57" i="1"/>
  <c r="AJ57" i="1"/>
  <c r="A65" i="1"/>
  <c r="AJ65" i="1"/>
  <c r="AF71" i="1"/>
  <c r="AA71" i="1"/>
  <c r="AB71" i="1"/>
  <c r="AE71" i="1"/>
  <c r="AC71" i="1"/>
  <c r="AD71" i="1"/>
  <c r="A71" i="1"/>
  <c r="AJ71" i="1"/>
  <c r="Y82" i="1"/>
  <c r="W82" i="1"/>
  <c r="P81" i="1"/>
  <c r="L81" i="1"/>
  <c r="O81" i="1"/>
  <c r="Q81" i="1"/>
  <c r="T78" i="1"/>
  <c r="X78" i="1"/>
  <c r="Y78" i="1"/>
  <c r="W78" i="1"/>
  <c r="C75" i="1"/>
  <c r="D75" i="1"/>
  <c r="C30" i="1"/>
  <c r="T27" i="1"/>
  <c r="O41" i="1"/>
  <c r="P41" i="1"/>
  <c r="Q41" i="1"/>
  <c r="C51" i="1"/>
  <c r="D51" i="1"/>
  <c r="T50" i="1"/>
  <c r="Y50" i="1"/>
  <c r="W50" i="1"/>
  <c r="X50" i="1"/>
  <c r="L62" i="1"/>
  <c r="O62" i="1"/>
  <c r="Q62" i="1"/>
  <c r="P58" i="1"/>
  <c r="Q58" i="1"/>
  <c r="C56" i="1"/>
  <c r="D56" i="1"/>
  <c r="T55" i="1"/>
  <c r="W55" i="1"/>
  <c r="X55" i="1"/>
  <c r="L54" i="1"/>
  <c r="O54" i="1"/>
  <c r="P54" i="1"/>
  <c r="Q54" i="1"/>
  <c r="T67" i="1"/>
  <c r="X67" i="1"/>
  <c r="Y67" i="1"/>
  <c r="AW81" i="1"/>
  <c r="AX81" i="1"/>
  <c r="AU81" i="1"/>
  <c r="AT77" i="1"/>
  <c r="AU77" i="1"/>
  <c r="AX77" i="1"/>
  <c r="AW77" i="1"/>
  <c r="A22" i="7"/>
  <c r="P22" i="7"/>
  <c r="A78" i="1"/>
  <c r="L72" i="1"/>
  <c r="Q66" i="1"/>
  <c r="BA22" i="1"/>
  <c r="BB22" i="1"/>
  <c r="AZ22" i="1"/>
  <c r="AD19" i="1"/>
  <c r="AE19" i="1"/>
  <c r="AB19" i="1"/>
  <c r="AC19" i="1"/>
  <c r="AD15" i="1"/>
  <c r="AE15" i="1"/>
  <c r="AA15" i="1"/>
  <c r="AF15" i="1"/>
  <c r="AC12" i="1"/>
  <c r="AD12" i="1"/>
  <c r="AB15" i="1"/>
  <c r="AC15" i="1"/>
  <c r="AA12" i="1"/>
  <c r="A15" i="1"/>
  <c r="AJ15" i="1"/>
  <c r="AJ12" i="1"/>
  <c r="L23" i="1"/>
  <c r="Q23" i="1"/>
  <c r="P23" i="1"/>
  <c r="AX26" i="1"/>
  <c r="AY26" i="1"/>
  <c r="AT26" i="1"/>
  <c r="AN27" i="1"/>
  <c r="AO27" i="1"/>
  <c r="AZ42" i="1"/>
  <c r="BA42" i="1"/>
  <c r="BB42" i="1"/>
  <c r="A39" i="1"/>
  <c r="AJ39" i="1"/>
  <c r="AC60" i="1"/>
  <c r="AF60" i="1"/>
  <c r="AB60" i="1"/>
  <c r="AA60" i="1"/>
  <c r="A56" i="1"/>
  <c r="AJ56" i="1"/>
  <c r="A68" i="1"/>
  <c r="AJ68" i="1"/>
  <c r="C69" i="1"/>
  <c r="D69" i="1"/>
  <c r="BB73" i="1"/>
  <c r="AZ73" i="1"/>
  <c r="AB70" i="1"/>
  <c r="AD70" i="1"/>
  <c r="AE70" i="1"/>
  <c r="AF70" i="1"/>
  <c r="AA70" i="1"/>
  <c r="V4" i="1"/>
  <c r="L66" i="1"/>
  <c r="BA59" i="1"/>
  <c r="AA51" i="1"/>
  <c r="X38" i="1"/>
  <c r="AO20" i="1"/>
  <c r="AN20" i="1"/>
  <c r="AX19" i="1"/>
  <c r="AY19" i="1"/>
  <c r="AV19" i="1"/>
  <c r="AU19" i="1"/>
  <c r="AW19" i="1"/>
  <c r="AX15" i="1"/>
  <c r="AY15" i="1"/>
  <c r="AV15" i="1"/>
  <c r="AW15" i="1"/>
  <c r="AT15" i="1"/>
  <c r="AU15" i="1"/>
  <c r="AX12" i="1"/>
  <c r="AY12" i="1"/>
  <c r="AU12" i="1"/>
  <c r="AV12" i="1"/>
  <c r="AW12" i="1"/>
  <c r="BB29" i="1"/>
  <c r="AZ29" i="1"/>
  <c r="AF30" i="1"/>
  <c r="AE30" i="1"/>
  <c r="AB30" i="1"/>
  <c r="AC30" i="1"/>
  <c r="AA30" i="1"/>
  <c r="AD30" i="1"/>
  <c r="AE33" i="1"/>
  <c r="AC33" i="1"/>
  <c r="AA33" i="1"/>
  <c r="AB33" i="1"/>
  <c r="AD33" i="1"/>
  <c r="AF33" i="1"/>
  <c r="AT39" i="1"/>
  <c r="AW39" i="1"/>
  <c r="AU39" i="1"/>
  <c r="AY39" i="1"/>
  <c r="AW60" i="1"/>
  <c r="AT60" i="1"/>
  <c r="AU60" i="1"/>
  <c r="AV60" i="1"/>
  <c r="AY60" i="1"/>
  <c r="AX60" i="1"/>
  <c r="AW56" i="1"/>
  <c r="AX56" i="1"/>
  <c r="AU56" i="1"/>
  <c r="AV56" i="1"/>
  <c r="AY56" i="1"/>
  <c r="AT56" i="1"/>
  <c r="AW68" i="1"/>
  <c r="AY68" i="1"/>
  <c r="AN65" i="1"/>
  <c r="AO65" i="1"/>
  <c r="AC69" i="1"/>
  <c r="AD69" i="1"/>
  <c r="AE69" i="1"/>
  <c r="AF69" i="1"/>
  <c r="AA69" i="1"/>
  <c r="AX13" i="1"/>
  <c r="AW13" i="1"/>
  <c r="AY13" i="1"/>
  <c r="AT13" i="1"/>
  <c r="AU13" i="1"/>
  <c r="AV13" i="1"/>
  <c r="P22" i="1"/>
  <c r="Q22" i="1"/>
  <c r="O22" i="1"/>
  <c r="L22" i="1"/>
  <c r="C20" i="1"/>
  <c r="D20" i="1"/>
  <c r="P18" i="1"/>
  <c r="Q18" i="1"/>
  <c r="L18" i="1"/>
  <c r="O18" i="1"/>
  <c r="C16" i="1"/>
  <c r="D16" i="1"/>
  <c r="P14" i="1"/>
  <c r="Q14" i="1"/>
  <c r="L14" i="1"/>
  <c r="Q24" i="1"/>
  <c r="L24" i="1"/>
  <c r="O24" i="1"/>
  <c r="W25" i="1"/>
  <c r="X25" i="1"/>
  <c r="T25" i="1"/>
  <c r="Y25" i="1"/>
  <c r="O42" i="1"/>
  <c r="P42" i="1"/>
  <c r="L42" i="1"/>
  <c r="Q42" i="1"/>
  <c r="D40" i="1"/>
  <c r="C40" i="1"/>
  <c r="Y39" i="1"/>
  <c r="X39" i="1"/>
  <c r="T39" i="1"/>
  <c r="W39" i="1"/>
  <c r="D36" i="1"/>
  <c r="C36" i="1"/>
  <c r="P34" i="1"/>
  <c r="Q34" i="1"/>
  <c r="O34" i="1"/>
  <c r="T51" i="1"/>
  <c r="W51" i="1"/>
  <c r="X51" i="1"/>
  <c r="Y51" i="1"/>
  <c r="C48" i="1"/>
  <c r="D48" i="1"/>
  <c r="W47" i="1"/>
  <c r="T47" i="1"/>
  <c r="X47" i="1"/>
  <c r="Y47" i="1"/>
  <c r="P46" i="1"/>
  <c r="L46" i="1"/>
  <c r="O46" i="1"/>
  <c r="C44" i="1"/>
  <c r="D44" i="1"/>
  <c r="AT53" i="1"/>
  <c r="AW53" i="1"/>
  <c r="AU53" i="1"/>
  <c r="AV53" i="1"/>
  <c r="AX53" i="1"/>
  <c r="O63" i="1"/>
  <c r="Q63" i="1"/>
  <c r="C61" i="1"/>
  <c r="D61" i="1"/>
  <c r="W60" i="1"/>
  <c r="X60" i="1"/>
  <c r="Y60" i="1"/>
  <c r="T60" i="1"/>
  <c r="O59" i="1"/>
  <c r="L59" i="1"/>
  <c r="Q59" i="1"/>
  <c r="P59" i="1"/>
  <c r="W56" i="1"/>
  <c r="X56" i="1"/>
  <c r="Y56" i="1"/>
  <c r="O55" i="1"/>
  <c r="P55" i="1"/>
  <c r="AN64" i="1"/>
  <c r="AO64" i="1"/>
  <c r="D65" i="1"/>
  <c r="C65" i="1"/>
  <c r="P73" i="1"/>
  <c r="Q73" i="1"/>
  <c r="C71" i="1"/>
  <c r="D71" i="1"/>
  <c r="T70" i="1"/>
  <c r="Y70" i="1"/>
  <c r="W70" i="1"/>
  <c r="AA82" i="1"/>
  <c r="AD82" i="1"/>
  <c r="AB82" i="1"/>
  <c r="AC82" i="1"/>
  <c r="AE82" i="1"/>
  <c r="AT78" i="1"/>
  <c r="AU78" i="1"/>
  <c r="AX78" i="1"/>
  <c r="AV78" i="1"/>
  <c r="AW78" i="1"/>
  <c r="AY78" i="1"/>
  <c r="T13" i="1"/>
  <c r="W13" i="1"/>
  <c r="Y13" i="1"/>
  <c r="X13" i="1"/>
  <c r="AA20" i="1"/>
  <c r="AB20" i="1"/>
  <c r="AE20" i="1"/>
  <c r="AF20" i="1"/>
  <c r="AC20" i="1"/>
  <c r="AD20" i="1"/>
  <c r="AJ20" i="1"/>
  <c r="A20" i="1"/>
  <c r="AZ19" i="1"/>
  <c r="BA19" i="1"/>
  <c r="AA16" i="1"/>
  <c r="AB16" i="1"/>
  <c r="AE16" i="1"/>
  <c r="AF16" i="1"/>
  <c r="AD16" i="1"/>
  <c r="AC16" i="1"/>
  <c r="BB15" i="1"/>
  <c r="BA15" i="1"/>
  <c r="AZ15" i="1"/>
  <c r="BB12" i="1"/>
  <c r="BA12" i="1"/>
  <c r="J15" i="1"/>
  <c r="J12" i="1"/>
  <c r="AY29" i="1"/>
  <c r="AU29" i="1"/>
  <c r="AT29" i="1"/>
  <c r="AW29" i="1"/>
  <c r="AX29" i="1"/>
  <c r="AV29" i="1"/>
  <c r="W33" i="1"/>
  <c r="X33" i="1"/>
  <c r="T33" i="1"/>
  <c r="Y33" i="1"/>
  <c r="AA40" i="1"/>
  <c r="AF40" i="1"/>
  <c r="AC40" i="1"/>
  <c r="AD40" i="1"/>
  <c r="AB40" i="1"/>
  <c r="AE40" i="1"/>
  <c r="A40" i="1"/>
  <c r="AJ40" i="1"/>
  <c r="AZ39" i="1"/>
  <c r="BB39" i="1"/>
  <c r="Y53" i="1"/>
  <c r="A61" i="1"/>
  <c r="AJ61" i="1"/>
  <c r="AC57" i="1"/>
  <c r="AF57" i="1"/>
  <c r="AA57" i="1"/>
  <c r="AZ56" i="1"/>
  <c r="BB56" i="1"/>
  <c r="BA56" i="1"/>
  <c r="D64" i="1"/>
  <c r="C64" i="1"/>
  <c r="AZ68" i="1"/>
  <c r="BA68" i="1"/>
  <c r="AC65" i="1"/>
  <c r="AE65" i="1"/>
  <c r="AF65" i="1"/>
  <c r="AB65" i="1"/>
  <c r="Y69" i="1"/>
  <c r="T69" i="1"/>
  <c r="AE12" i="1"/>
  <c r="AT80" i="1"/>
  <c r="AN77" i="1"/>
  <c r="AU76" i="1"/>
  <c r="AU74" i="1"/>
  <c r="AY70" i="1"/>
  <c r="AY69" i="1"/>
  <c r="AX68" i="1"/>
  <c r="BA67" i="1"/>
  <c r="BB63" i="1"/>
  <c r="AO61" i="1"/>
  <c r="L58" i="1"/>
  <c r="X53" i="1"/>
  <c r="AF48" i="1"/>
  <c r="A47" i="1"/>
  <c r="AY43" i="1"/>
  <c r="AX39" i="1"/>
  <c r="BB13" i="1"/>
  <c r="AZ13" i="1"/>
  <c r="AN21" i="1"/>
  <c r="AO21" i="1"/>
  <c r="AU20" i="1"/>
  <c r="AV20" i="1"/>
  <c r="AX20" i="1"/>
  <c r="AT20" i="1"/>
  <c r="AW20" i="1"/>
  <c r="AN17" i="1"/>
  <c r="AO17" i="1"/>
  <c r="AU16" i="1"/>
  <c r="AV16" i="1"/>
  <c r="AY16" i="1"/>
  <c r="AX16" i="1"/>
  <c r="AW16" i="1"/>
  <c r="I12" i="1"/>
  <c r="I15" i="1"/>
  <c r="AZ24" i="1"/>
  <c r="BB24" i="1"/>
  <c r="BA24" i="1"/>
  <c r="A25" i="1"/>
  <c r="M13" i="17" s="1"/>
  <c r="AJ25" i="1"/>
  <c r="AA25" i="1"/>
  <c r="AD25" i="1"/>
  <c r="AE25" i="1"/>
  <c r="AB25" i="1"/>
  <c r="AF25" i="1"/>
  <c r="AC25" i="1"/>
  <c r="AZ28" i="1"/>
  <c r="BA28" i="1"/>
  <c r="BB28" i="1"/>
  <c r="AJ29" i="1"/>
  <c r="AC29" i="1"/>
  <c r="AF29" i="1"/>
  <c r="AD29" i="1"/>
  <c r="AE29" i="1"/>
  <c r="AB29" i="1"/>
  <c r="AA29" i="1"/>
  <c r="BA32" i="1"/>
  <c r="BB32" i="1"/>
  <c r="AZ32" i="1"/>
  <c r="BA33" i="1"/>
  <c r="BB33" i="1"/>
  <c r="AZ33" i="1"/>
  <c r="AO41" i="1"/>
  <c r="AN41" i="1"/>
  <c r="AT40" i="1"/>
  <c r="AW40" i="1"/>
  <c r="AU40" i="1"/>
  <c r="AX40" i="1"/>
  <c r="AY40" i="1"/>
  <c r="AO37" i="1"/>
  <c r="AN37" i="1"/>
  <c r="AV36" i="1"/>
  <c r="AT36" i="1"/>
  <c r="AX36" i="1"/>
  <c r="AY36" i="1"/>
  <c r="AU36" i="1"/>
  <c r="AW36" i="1"/>
  <c r="AW52" i="1"/>
  <c r="AU52" i="1"/>
  <c r="AT52" i="1"/>
  <c r="AV52" i="1"/>
  <c r="AX52" i="1"/>
  <c r="AU48" i="1"/>
  <c r="AW48" i="1"/>
  <c r="AT48" i="1"/>
  <c r="AV48" i="1"/>
  <c r="AY48" i="1"/>
  <c r="AX48" i="1"/>
  <c r="AN45" i="1"/>
  <c r="AO45" i="1"/>
  <c r="AU44" i="1"/>
  <c r="AT44" i="1"/>
  <c r="AV44" i="1"/>
  <c r="AY44" i="1"/>
  <c r="AX44" i="1"/>
  <c r="AO62" i="1"/>
  <c r="AN62" i="1"/>
  <c r="AT61" i="1"/>
  <c r="AW61" i="1"/>
  <c r="AY61" i="1"/>
  <c r="AV61" i="1"/>
  <c r="AT57" i="1"/>
  <c r="AW57" i="1"/>
  <c r="AY57" i="1"/>
  <c r="AV57" i="1"/>
  <c r="AC64" i="1"/>
  <c r="AF64" i="1"/>
  <c r="AA64" i="1"/>
  <c r="AE64" i="1"/>
  <c r="AD64" i="1"/>
  <c r="A64" i="1"/>
  <c r="AN66" i="1"/>
  <c r="AO66" i="1"/>
  <c r="AT65" i="1"/>
  <c r="AW65" i="1"/>
  <c r="AU65" i="1"/>
  <c r="AW71" i="1"/>
  <c r="AX71" i="1"/>
  <c r="AN83" i="1"/>
  <c r="AO83" i="1"/>
  <c r="AZ82" i="1"/>
  <c r="BA82" i="1"/>
  <c r="BB82" i="1"/>
  <c r="AA79" i="1"/>
  <c r="AF79" i="1"/>
  <c r="AD79" i="1"/>
  <c r="AJ79" i="1"/>
  <c r="A79" i="1"/>
  <c r="AF75" i="1"/>
  <c r="AC75" i="1"/>
  <c r="AD75" i="1"/>
  <c r="AA75" i="1"/>
  <c r="AB75" i="1"/>
  <c r="AE75" i="1"/>
  <c r="AE22" i="7"/>
  <c r="AI22" i="7"/>
  <c r="AB12" i="1"/>
  <c r="AD83" i="1"/>
  <c r="D82" i="1"/>
  <c r="Y81" i="1"/>
  <c r="AF78" i="1"/>
  <c r="AU71" i="1"/>
  <c r="AW70" i="1"/>
  <c r="AX69" i="1"/>
  <c r="AV68" i="1"/>
  <c r="AY65" i="1"/>
  <c r="BA63" i="1"/>
  <c r="AJ60" i="1"/>
  <c r="W53" i="1"/>
  <c r="AD48" i="1"/>
  <c r="Y45" i="1"/>
  <c r="AW43" i="1"/>
  <c r="AV39" i="1"/>
  <c r="AW26" i="1"/>
  <c r="AU32" i="1"/>
  <c r="AV32" i="1"/>
  <c r="AX32" i="1"/>
  <c r="AY32" i="1"/>
  <c r="AT32" i="1"/>
  <c r="O33" i="1"/>
  <c r="P33" i="1"/>
  <c r="L33" i="1"/>
  <c r="Q33" i="1"/>
  <c r="AF41" i="1"/>
  <c r="AD41" i="1"/>
  <c r="AB41" i="1"/>
  <c r="AC41" i="1"/>
  <c r="AA41" i="1"/>
  <c r="AE41" i="1"/>
  <c r="A41" i="1"/>
  <c r="AJ41" i="1"/>
  <c r="AZ40" i="1"/>
  <c r="BB40" i="1"/>
  <c r="AC37" i="1"/>
  <c r="AD37" i="1"/>
  <c r="AB37" i="1"/>
  <c r="AA37" i="1"/>
  <c r="A37" i="1"/>
  <c r="BA36" i="1"/>
  <c r="AZ36" i="1"/>
  <c r="BB36" i="1"/>
  <c r="AZ52" i="1"/>
  <c r="BA52" i="1"/>
  <c r="AC49" i="1"/>
  <c r="AA49" i="1"/>
  <c r="AE49" i="1"/>
  <c r="AF49" i="1"/>
  <c r="AB49" i="1"/>
  <c r="AD49" i="1"/>
  <c r="A49" i="1"/>
  <c r="AJ49" i="1"/>
  <c r="AZ48" i="1"/>
  <c r="BA48" i="1"/>
  <c r="BB48" i="1"/>
  <c r="AD45" i="1"/>
  <c r="AB45" i="1"/>
  <c r="AC45" i="1"/>
  <c r="AF45" i="1"/>
  <c r="A45" i="1"/>
  <c r="AJ45" i="1"/>
  <c r="BA44" i="1"/>
  <c r="BB44" i="1"/>
  <c r="L53" i="1"/>
  <c r="P53" i="1"/>
  <c r="O53" i="1"/>
  <c r="AF62" i="1"/>
  <c r="AB62" i="1"/>
  <c r="AC62" i="1"/>
  <c r="AD62" i="1"/>
  <c r="AE62" i="1"/>
  <c r="A62" i="1"/>
  <c r="AJ62" i="1"/>
  <c r="AZ61" i="1"/>
  <c r="BA61" i="1"/>
  <c r="BB61" i="1"/>
  <c r="AA58" i="1"/>
  <c r="AB58" i="1"/>
  <c r="AD58" i="1"/>
  <c r="AC58" i="1"/>
  <c r="AE58" i="1"/>
  <c r="AF58" i="1"/>
  <c r="A58" i="1"/>
  <c r="AJ58" i="1"/>
  <c r="BB57" i="1"/>
  <c r="AZ57" i="1"/>
  <c r="BA57" i="1"/>
  <c r="AA54" i="1"/>
  <c r="AC54" i="1"/>
  <c r="AB54" i="1"/>
  <c r="A54" i="1"/>
  <c r="AJ54" i="1"/>
  <c r="Y64" i="1"/>
  <c r="AE66" i="1"/>
  <c r="AF66" i="1"/>
  <c r="AC66" i="1"/>
  <c r="A66" i="1"/>
  <c r="AJ66" i="1"/>
  <c r="BA65" i="1"/>
  <c r="BB65" i="1"/>
  <c r="L69" i="1"/>
  <c r="O69" i="1"/>
  <c r="AC72" i="1"/>
  <c r="AF72" i="1"/>
  <c r="AE72" i="1"/>
  <c r="AA72" i="1"/>
  <c r="AB72" i="1"/>
  <c r="AD72" i="1"/>
  <c r="AJ72" i="1"/>
  <c r="A72" i="1"/>
  <c r="AZ71" i="1"/>
  <c r="BB71" i="1"/>
  <c r="BA71" i="1"/>
  <c r="U10" i="1"/>
  <c r="T10" i="1"/>
  <c r="T79" i="1"/>
  <c r="W79" i="1"/>
  <c r="P78" i="1"/>
  <c r="Q78" i="1"/>
  <c r="L78" i="1"/>
  <c r="T75" i="1"/>
  <c r="Y75" i="1"/>
  <c r="W75" i="1"/>
  <c r="AC22" i="7"/>
  <c r="AB83" i="1"/>
  <c r="T81" i="1"/>
  <c r="D79" i="1"/>
  <c r="AD78" i="1"/>
  <c r="AO72" i="1"/>
  <c r="AO71" i="1"/>
  <c r="AU69" i="1"/>
  <c r="AT68" i="1"/>
  <c r="AV65" i="1"/>
  <c r="AD60" i="1"/>
  <c r="W59" i="1"/>
  <c r="AD54" i="1"/>
  <c r="Q53" i="1"/>
  <c r="A52" i="1"/>
  <c r="AZ50" i="1"/>
  <c r="BB46" i="1"/>
  <c r="Q45" i="1"/>
  <c r="AT43" i="1"/>
  <c r="O37" i="1"/>
  <c r="BA29" i="1"/>
  <c r="AU26" i="1"/>
  <c r="AY20" i="1"/>
  <c r="O14" i="1"/>
  <c r="AT82" i="1"/>
  <c r="AU82" i="1"/>
  <c r="AX82" i="1"/>
  <c r="V176" i="8"/>
  <c r="V218" i="8"/>
  <c r="S164" i="8"/>
  <c r="S152" i="8"/>
  <c r="S186" i="8"/>
  <c r="S174" i="8"/>
  <c r="S161" i="8"/>
  <c r="S218" i="8"/>
  <c r="A229" i="7"/>
  <c r="V219" i="8"/>
  <c r="V178" i="8"/>
  <c r="V222" i="8"/>
  <c r="S193" i="8"/>
  <c r="S202" i="8"/>
  <c r="V170" i="8"/>
  <c r="V224" i="8"/>
  <c r="S150" i="8"/>
  <c r="S184" i="8"/>
  <c r="S172" i="8"/>
  <c r="V226" i="8"/>
  <c r="V185" i="8"/>
  <c r="V173" i="8"/>
  <c r="V206" i="8"/>
  <c r="V213" i="8"/>
  <c r="V215" i="8"/>
  <c r="V216" i="8"/>
  <c r="A231" i="7"/>
  <c r="S17" i="8"/>
  <c r="S48" i="8"/>
  <c r="S181" i="8"/>
  <c r="S36" i="8"/>
  <c r="S24" i="8"/>
  <c r="M41" i="20" s="1"/>
  <c r="S50" i="8"/>
  <c r="S44" i="8"/>
  <c r="S38" i="8"/>
  <c r="S32" i="8"/>
  <c r="S26" i="8"/>
  <c r="S20" i="8"/>
  <c r="S82" i="8"/>
  <c r="S70" i="8"/>
  <c r="S58" i="8"/>
  <c r="S112" i="8"/>
  <c r="M40" i="20" s="1"/>
  <c r="S100" i="8"/>
  <c r="S135" i="8"/>
  <c r="S123" i="8"/>
  <c r="S33" i="8"/>
  <c r="S21" i="8"/>
  <c r="M29" i="20" s="1"/>
  <c r="S84" i="8"/>
  <c r="S72" i="8"/>
  <c r="S114" i="8"/>
  <c r="S102" i="8"/>
  <c r="S140" i="8"/>
  <c r="S154" i="8"/>
  <c r="S188" i="8"/>
  <c r="S176" i="8"/>
  <c r="S197" i="8"/>
  <c r="S45" i="8"/>
  <c r="S137" i="8"/>
  <c r="S125" i="8"/>
  <c r="S46" i="8"/>
  <c r="S34" i="8"/>
  <c r="S22" i="8"/>
  <c r="S86" i="8"/>
  <c r="S175" i="8"/>
  <c r="S208" i="8"/>
  <c r="S196" i="8"/>
  <c r="A227" i="7"/>
  <c r="S217" i="8"/>
  <c r="S93" i="8"/>
  <c r="S128" i="8"/>
  <c r="S166" i="8"/>
  <c r="S209" i="8"/>
  <c r="M30" i="20" s="1"/>
  <c r="S89" i="8"/>
  <c r="S77" i="8"/>
  <c r="S65" i="8"/>
  <c r="S119" i="8"/>
  <c r="S107" i="8"/>
  <c r="S95" i="8"/>
  <c r="S142" i="8"/>
  <c r="S130" i="8"/>
  <c r="S168" i="8"/>
  <c r="S199" i="8"/>
  <c r="S90" i="8"/>
  <c r="S109" i="8"/>
  <c r="S97" i="8"/>
  <c r="S144" i="8"/>
  <c r="S132" i="8"/>
  <c r="S158" i="8"/>
  <c r="S146" i="8"/>
  <c r="S192" i="8"/>
  <c r="S180" i="8"/>
  <c r="S201" i="8"/>
  <c r="A232" i="7"/>
  <c r="S222" i="8"/>
  <c r="A234" i="7"/>
  <c r="S224" i="8"/>
  <c r="S205" i="8"/>
  <c r="S226" i="8"/>
  <c r="S214" i="8"/>
  <c r="V60" i="8"/>
  <c r="A56" i="8"/>
  <c r="X56" i="8"/>
  <c r="AH56" i="8" s="1"/>
  <c r="D115" i="8"/>
  <c r="F115" i="8"/>
  <c r="H115" i="8"/>
  <c r="G115" i="8"/>
  <c r="V114" i="8"/>
  <c r="X110" i="8"/>
  <c r="AH110" i="8" s="1"/>
  <c r="D103" i="8"/>
  <c r="F103" i="8"/>
  <c r="H103" i="8"/>
  <c r="G103" i="8"/>
  <c r="V102" i="8"/>
  <c r="X98" i="8"/>
  <c r="AH98" i="8" s="1"/>
  <c r="D91" i="8"/>
  <c r="F91" i="8"/>
  <c r="G91" i="8"/>
  <c r="H91" i="8"/>
  <c r="H120" i="8"/>
  <c r="D120" i="8"/>
  <c r="F120" i="8"/>
  <c r="G120" i="8"/>
  <c r="F138" i="8"/>
  <c r="G138" i="8"/>
  <c r="H138" i="8"/>
  <c r="D138" i="8"/>
  <c r="V137" i="8"/>
  <c r="X133" i="8"/>
  <c r="AH133" i="8" s="1"/>
  <c r="D126" i="8"/>
  <c r="H126" i="8"/>
  <c r="F126" i="8"/>
  <c r="G126" i="8"/>
  <c r="V125" i="8"/>
  <c r="X121" i="8"/>
  <c r="AH121" i="8" s="1"/>
  <c r="X145" i="8"/>
  <c r="AA145" i="8" s="1"/>
  <c r="A145" i="8"/>
  <c r="G51" i="8"/>
  <c r="H51" i="8"/>
  <c r="D51" i="8"/>
  <c r="F51" i="8"/>
  <c r="P58" i="7"/>
  <c r="S60" i="8"/>
  <c r="G17" i="8"/>
  <c r="H17" i="8"/>
  <c r="D17" i="8"/>
  <c r="F17" i="8"/>
  <c r="V42" i="8"/>
  <c r="V30" i="8"/>
  <c r="D86" i="8"/>
  <c r="F86" i="8"/>
  <c r="G86" i="8"/>
  <c r="H86" i="8"/>
  <c r="V85" i="8"/>
  <c r="P83" i="7"/>
  <c r="S85" i="8"/>
  <c r="X81" i="8"/>
  <c r="AA81" i="8" s="1"/>
  <c r="D74" i="8"/>
  <c r="F74" i="8"/>
  <c r="G74" i="8"/>
  <c r="H74" i="8"/>
  <c r="V73" i="8"/>
  <c r="S73" i="8"/>
  <c r="X69" i="8"/>
  <c r="AH69" i="8" s="1"/>
  <c r="A69" i="8"/>
  <c r="H62" i="8"/>
  <c r="D62" i="8"/>
  <c r="F62" i="8"/>
  <c r="G62" i="8"/>
  <c r="V61" i="8"/>
  <c r="P59" i="7"/>
  <c r="S61" i="8"/>
  <c r="X57" i="8"/>
  <c r="AH57" i="8" s="1"/>
  <c r="D116" i="8"/>
  <c r="F116" i="8"/>
  <c r="G116" i="8"/>
  <c r="H116" i="8"/>
  <c r="V115" i="8"/>
  <c r="S115" i="8"/>
  <c r="X111" i="8"/>
  <c r="AH111" i="8" s="1"/>
  <c r="D104" i="8"/>
  <c r="F104" i="8"/>
  <c r="G104" i="8"/>
  <c r="H104" i="8"/>
  <c r="V103" i="8"/>
  <c r="S103" i="8"/>
  <c r="X99" i="8"/>
  <c r="AH99" i="8" s="1"/>
  <c r="D92" i="8"/>
  <c r="F92" i="8"/>
  <c r="G92" i="8"/>
  <c r="H92" i="8"/>
  <c r="V91" i="8"/>
  <c r="S91" i="8"/>
  <c r="M31" i="20" s="1"/>
  <c r="V120" i="8"/>
  <c r="S120" i="8"/>
  <c r="D139" i="8"/>
  <c r="F139" i="8"/>
  <c r="G139" i="8"/>
  <c r="H139" i="8"/>
  <c r="V138" i="8"/>
  <c r="S138" i="8"/>
  <c r="X134" i="8"/>
  <c r="AH134" i="8" s="1"/>
  <c r="D127" i="8"/>
  <c r="F127" i="8"/>
  <c r="G127" i="8"/>
  <c r="H127" i="8"/>
  <c r="V126" i="8"/>
  <c r="S126" i="8"/>
  <c r="X122" i="8"/>
  <c r="AH122" i="8" s="1"/>
  <c r="G165" i="8"/>
  <c r="H165" i="8"/>
  <c r="D165" i="8"/>
  <c r="F165" i="8"/>
  <c r="V164" i="8"/>
  <c r="X160" i="8"/>
  <c r="AH160" i="8" s="1"/>
  <c r="D153" i="8"/>
  <c r="F153" i="8"/>
  <c r="G153" i="8"/>
  <c r="H153" i="8"/>
  <c r="V152" i="8"/>
  <c r="X31" i="8"/>
  <c r="AH31" i="8" s="1"/>
  <c r="J15" i="7"/>
  <c r="L15" i="7"/>
  <c r="M15" i="7"/>
  <c r="I15" i="7"/>
  <c r="D52" i="8"/>
  <c r="F52" i="8"/>
  <c r="G52" i="8"/>
  <c r="H52" i="8"/>
  <c r="P50" i="7"/>
  <c r="S52" i="8"/>
  <c r="X50" i="8"/>
  <c r="AA50" i="8" s="1"/>
  <c r="A50" i="8"/>
  <c r="G46" i="8"/>
  <c r="H46" i="8"/>
  <c r="D46" i="8"/>
  <c r="F46" i="8"/>
  <c r="X44" i="8"/>
  <c r="AH44" i="8" s="1"/>
  <c r="G40" i="8"/>
  <c r="H40" i="8"/>
  <c r="D40" i="8"/>
  <c r="F40" i="8"/>
  <c r="P38" i="7"/>
  <c r="S40" i="8"/>
  <c r="X38" i="8"/>
  <c r="AA38" i="8" s="1"/>
  <c r="G34" i="8"/>
  <c r="H34" i="8"/>
  <c r="D34" i="8"/>
  <c r="F34" i="8"/>
  <c r="X32" i="8"/>
  <c r="AA32" i="8" s="1"/>
  <c r="A32" i="8"/>
  <c r="G28" i="8"/>
  <c r="H28" i="8"/>
  <c r="D28" i="8"/>
  <c r="F28" i="8"/>
  <c r="P26" i="7"/>
  <c r="S28" i="8"/>
  <c r="X26" i="8"/>
  <c r="AA26" i="8" s="1"/>
  <c r="G22" i="8"/>
  <c r="H22" i="8"/>
  <c r="D22" i="8"/>
  <c r="F22" i="8"/>
  <c r="X20" i="8"/>
  <c r="AH20" i="8" s="1"/>
  <c r="A20" i="8"/>
  <c r="V51" i="8"/>
  <c r="V41" i="8"/>
  <c r="V29" i="8"/>
  <c r="D87" i="8"/>
  <c r="F87" i="8"/>
  <c r="G87" i="8"/>
  <c r="H87" i="8"/>
  <c r="V86" i="8"/>
  <c r="X82" i="8"/>
  <c r="AA82" i="8" s="1"/>
  <c r="D75" i="8"/>
  <c r="F75" i="8"/>
  <c r="G75" i="8"/>
  <c r="H75" i="8"/>
  <c r="V74" i="8"/>
  <c r="S74" i="8"/>
  <c r="X70" i="8"/>
  <c r="AH70" i="8" s="1"/>
  <c r="D63" i="8"/>
  <c r="F63" i="8"/>
  <c r="G63" i="8"/>
  <c r="H63" i="8"/>
  <c r="V62" i="8"/>
  <c r="P60" i="7"/>
  <c r="S62" i="8"/>
  <c r="X58" i="8"/>
  <c r="AA58" i="8" s="1"/>
  <c r="G117" i="8"/>
  <c r="H117" i="8"/>
  <c r="D117" i="8"/>
  <c r="F117" i="8"/>
  <c r="V116" i="8"/>
  <c r="S116" i="8"/>
  <c r="X112" i="8"/>
  <c r="AH112" i="8" s="1"/>
  <c r="F105" i="8"/>
  <c r="G105" i="8"/>
  <c r="H105" i="8"/>
  <c r="D105" i="8"/>
  <c r="V104" i="8"/>
  <c r="S104" i="8"/>
  <c r="X100" i="8"/>
  <c r="AH100" i="8" s="1"/>
  <c r="F93" i="8"/>
  <c r="G93" i="8"/>
  <c r="H93" i="8"/>
  <c r="D93" i="8"/>
  <c r="V92" i="8"/>
  <c r="S92" i="8"/>
  <c r="D140" i="8"/>
  <c r="F140" i="8"/>
  <c r="G140" i="8"/>
  <c r="H140" i="8"/>
  <c r="V139" i="8"/>
  <c r="S139" i="8"/>
  <c r="X135" i="8"/>
  <c r="AH135" i="8" s="1"/>
  <c r="D128" i="8"/>
  <c r="F128" i="8"/>
  <c r="H128" i="8"/>
  <c r="G128" i="8"/>
  <c r="V127" i="8"/>
  <c r="S127" i="8"/>
  <c r="X123" i="8"/>
  <c r="AA123" i="8" s="1"/>
  <c r="P49" i="7"/>
  <c r="S51" i="8"/>
  <c r="P25" i="7"/>
  <c r="S27" i="8"/>
  <c r="X25" i="8"/>
  <c r="AA25" i="8" s="1"/>
  <c r="V40" i="8"/>
  <c r="D88" i="8"/>
  <c r="F88" i="8"/>
  <c r="G88" i="8"/>
  <c r="H88" i="8"/>
  <c r="V87" i="8"/>
  <c r="S87" i="8"/>
  <c r="X83" i="8"/>
  <c r="A83" i="8"/>
  <c r="D76" i="8"/>
  <c r="F76" i="8"/>
  <c r="G76" i="8"/>
  <c r="H76" i="8"/>
  <c r="V75" i="8"/>
  <c r="S75" i="8"/>
  <c r="X71" i="8"/>
  <c r="AH71" i="8" s="1"/>
  <c r="D64" i="8"/>
  <c r="F64" i="8"/>
  <c r="G64" i="8"/>
  <c r="H64" i="8"/>
  <c r="V63" i="8"/>
  <c r="P61" i="7"/>
  <c r="S63" i="8"/>
  <c r="X59" i="8"/>
  <c r="AA59" i="8" s="1"/>
  <c r="F118" i="8"/>
  <c r="D118" i="8"/>
  <c r="G118" i="8"/>
  <c r="H118" i="8"/>
  <c r="V117" i="8"/>
  <c r="S117" i="8"/>
  <c r="X113" i="8"/>
  <c r="AH113" i="8" s="1"/>
  <c r="F106" i="8"/>
  <c r="H106" i="8"/>
  <c r="D106" i="8"/>
  <c r="G106" i="8"/>
  <c r="V105" i="8"/>
  <c r="P103" i="7"/>
  <c r="S105" i="8"/>
  <c r="X101" i="8"/>
  <c r="AH101" i="8" s="1"/>
  <c r="F94" i="8"/>
  <c r="H94" i="8"/>
  <c r="D94" i="8"/>
  <c r="G94" i="8"/>
  <c r="V93" i="8"/>
  <c r="D141" i="8"/>
  <c r="G141" i="8"/>
  <c r="H141" i="8"/>
  <c r="F141" i="8"/>
  <c r="V140" i="8"/>
  <c r="X136" i="8"/>
  <c r="AH136" i="8" s="1"/>
  <c r="F129" i="8"/>
  <c r="G129" i="8"/>
  <c r="D129" i="8"/>
  <c r="H129" i="8"/>
  <c r="V128" i="8"/>
  <c r="X124" i="8"/>
  <c r="AH124" i="8" s="1"/>
  <c r="G167" i="8"/>
  <c r="H167" i="8"/>
  <c r="D167" i="8"/>
  <c r="F167" i="8"/>
  <c r="V166" i="8"/>
  <c r="X162" i="8"/>
  <c r="AH162" i="8" s="1"/>
  <c r="G155" i="8"/>
  <c r="H155" i="8"/>
  <c r="D155" i="8"/>
  <c r="F155" i="8"/>
  <c r="V154" i="8"/>
  <c r="X150" i="8"/>
  <c r="AH150" i="8" s="1"/>
  <c r="X51" i="8"/>
  <c r="AA51" i="8" s="1"/>
  <c r="G47" i="8"/>
  <c r="H47" i="8"/>
  <c r="D47" i="8"/>
  <c r="F47" i="8"/>
  <c r="S47" i="8"/>
  <c r="X45" i="8"/>
  <c r="AH45" i="8" s="1"/>
  <c r="G41" i="8"/>
  <c r="H41" i="8"/>
  <c r="D41" i="8"/>
  <c r="F41" i="8"/>
  <c r="P39" i="7"/>
  <c r="S41" i="8"/>
  <c r="X39" i="8"/>
  <c r="AH39" i="8" s="1"/>
  <c r="G35" i="8"/>
  <c r="H35" i="8"/>
  <c r="D35" i="8"/>
  <c r="F35" i="8"/>
  <c r="S35" i="8"/>
  <c r="M38" i="20" s="1"/>
  <c r="X33" i="8"/>
  <c r="AA33" i="8" s="1"/>
  <c r="G29" i="8"/>
  <c r="H29" i="8"/>
  <c r="D29" i="8"/>
  <c r="F29" i="8"/>
  <c r="P27" i="7"/>
  <c r="S29" i="8"/>
  <c r="X27" i="8"/>
  <c r="AA27" i="8" s="1"/>
  <c r="G23" i="8"/>
  <c r="H23" i="8"/>
  <c r="F23" i="8"/>
  <c r="D23" i="8"/>
  <c r="S23" i="8"/>
  <c r="X21" i="8"/>
  <c r="AH21" i="8" s="1"/>
  <c r="V52" i="8"/>
  <c r="V39" i="8"/>
  <c r="F89" i="8"/>
  <c r="G89" i="8"/>
  <c r="H89" i="8"/>
  <c r="D89" i="8"/>
  <c r="V88" i="8"/>
  <c r="P86" i="7"/>
  <c r="S88" i="8"/>
  <c r="X84" i="8"/>
  <c r="AA84" i="8" s="1"/>
  <c r="F77" i="8"/>
  <c r="G77" i="8"/>
  <c r="H77" i="8"/>
  <c r="D77" i="8"/>
  <c r="V76" i="8"/>
  <c r="P74" i="7"/>
  <c r="S76" i="8"/>
  <c r="X72" i="8"/>
  <c r="AH72" i="8" s="1"/>
  <c r="D65" i="8"/>
  <c r="F65" i="8"/>
  <c r="G65" i="8"/>
  <c r="H65" i="8"/>
  <c r="V64" i="8"/>
  <c r="P62" i="7"/>
  <c r="S64" i="8"/>
  <c r="X60" i="8"/>
  <c r="AH60" i="8" s="1"/>
  <c r="F119" i="8"/>
  <c r="H119" i="8"/>
  <c r="D119" i="8"/>
  <c r="G119" i="8"/>
  <c r="V118" i="8"/>
  <c r="S118" i="8"/>
  <c r="X114" i="8"/>
  <c r="AA114" i="8" s="1"/>
  <c r="F107" i="8"/>
  <c r="H107" i="8"/>
  <c r="D107" i="8"/>
  <c r="G107" i="8"/>
  <c r="V106" i="8"/>
  <c r="S106" i="8"/>
  <c r="A102" i="8"/>
  <c r="X102" i="8"/>
  <c r="AA102" i="8" s="1"/>
  <c r="F95" i="8"/>
  <c r="H95" i="8"/>
  <c r="D95" i="8"/>
  <c r="G95" i="8"/>
  <c r="V94" i="8"/>
  <c r="S94" i="8"/>
  <c r="D142" i="8"/>
  <c r="F142" i="8"/>
  <c r="G142" i="8"/>
  <c r="H142" i="8"/>
  <c r="V141" i="8"/>
  <c r="S141" i="8"/>
  <c r="X137" i="8"/>
  <c r="AH137" i="8" s="1"/>
  <c r="D130" i="8"/>
  <c r="G130" i="8"/>
  <c r="H130" i="8"/>
  <c r="F130" i="8"/>
  <c r="V129" i="8"/>
  <c r="S129" i="8"/>
  <c r="G27" i="8"/>
  <c r="H27" i="8"/>
  <c r="F27" i="8"/>
  <c r="D27" i="8"/>
  <c r="D54" i="8"/>
  <c r="F54" i="8"/>
  <c r="G54" i="8"/>
  <c r="H54" i="8"/>
  <c r="V50" i="8"/>
  <c r="V38" i="8"/>
  <c r="V89" i="8"/>
  <c r="X85" i="8"/>
  <c r="A85" i="8"/>
  <c r="H78" i="8"/>
  <c r="D78" i="8"/>
  <c r="F78" i="8"/>
  <c r="G78" i="8"/>
  <c r="V77" i="8"/>
  <c r="X73" i="8"/>
  <c r="AH73" i="8" s="1"/>
  <c r="H66" i="8"/>
  <c r="D66" i="8"/>
  <c r="F66" i="8"/>
  <c r="G66" i="8"/>
  <c r="V65" i="8"/>
  <c r="X61" i="8"/>
  <c r="AA61" i="8" s="1"/>
  <c r="V119" i="8"/>
  <c r="X115" i="8"/>
  <c r="AA115" i="8" s="1"/>
  <c r="H108" i="8"/>
  <c r="F108" i="8"/>
  <c r="D108" i="8"/>
  <c r="G108" i="8"/>
  <c r="V107" i="8"/>
  <c r="A103" i="8"/>
  <c r="X103" i="8"/>
  <c r="AA103" i="8" s="1"/>
  <c r="H96" i="8"/>
  <c r="D96" i="8"/>
  <c r="F96" i="8"/>
  <c r="G96" i="8"/>
  <c r="V95" i="8"/>
  <c r="X91" i="8"/>
  <c r="AH91" i="8" s="1"/>
  <c r="X120" i="8"/>
  <c r="AA120" i="8" s="1"/>
  <c r="A120" i="8"/>
  <c r="D143" i="8"/>
  <c r="F143" i="8"/>
  <c r="G143" i="8"/>
  <c r="H143" i="8"/>
  <c r="V142" i="8"/>
  <c r="X138" i="8"/>
  <c r="AA138" i="8" s="1"/>
  <c r="F131" i="8"/>
  <c r="H131" i="8"/>
  <c r="G131" i="8"/>
  <c r="D131" i="8"/>
  <c r="V130" i="8"/>
  <c r="X126" i="8"/>
  <c r="AH126" i="8" s="1"/>
  <c r="G169" i="8"/>
  <c r="H169" i="8"/>
  <c r="D169" i="8"/>
  <c r="F169" i="8"/>
  <c r="V168" i="8"/>
  <c r="X52" i="8"/>
  <c r="AA52" i="8" s="1"/>
  <c r="G48" i="8"/>
  <c r="H48" i="8"/>
  <c r="D48" i="8"/>
  <c r="F48" i="8"/>
  <c r="X46" i="8"/>
  <c r="AA46" i="8" s="1"/>
  <c r="G42" i="8"/>
  <c r="H42" i="8"/>
  <c r="D42" i="8"/>
  <c r="F42" i="8"/>
  <c r="P40" i="7"/>
  <c r="S42" i="8"/>
  <c r="X40" i="8"/>
  <c r="AH40" i="8" s="1"/>
  <c r="G36" i="8"/>
  <c r="H36" i="8"/>
  <c r="D36" i="8"/>
  <c r="F36" i="8"/>
  <c r="X34" i="8"/>
  <c r="AA34" i="8" s="1"/>
  <c r="G30" i="8"/>
  <c r="H30" i="8"/>
  <c r="D30" i="8"/>
  <c r="F30" i="8"/>
  <c r="P28" i="7"/>
  <c r="S30" i="8"/>
  <c r="X28" i="8"/>
  <c r="AH28" i="8" s="1"/>
  <c r="G24" i="8"/>
  <c r="H24" i="8"/>
  <c r="D24" i="8"/>
  <c r="F24" i="8"/>
  <c r="X22" i="8"/>
  <c r="AA22" i="8" s="1"/>
  <c r="G18" i="8"/>
  <c r="H18" i="8"/>
  <c r="D18" i="8"/>
  <c r="F18" i="8"/>
  <c r="S18" i="8"/>
  <c r="V54" i="8"/>
  <c r="P52" i="7"/>
  <c r="S54" i="8"/>
  <c r="V49" i="8"/>
  <c r="V37" i="8"/>
  <c r="X86" i="8"/>
  <c r="AA86" i="8" s="1"/>
  <c r="D79" i="8"/>
  <c r="F79" i="8"/>
  <c r="G79" i="8"/>
  <c r="H79" i="8"/>
  <c r="V78" i="8"/>
  <c r="S78" i="8"/>
  <c r="X74" i="8"/>
  <c r="AH74" i="8" s="1"/>
  <c r="D67" i="8"/>
  <c r="F67" i="8"/>
  <c r="G67" i="8"/>
  <c r="H67" i="8"/>
  <c r="V66" i="8"/>
  <c r="S66" i="8"/>
  <c r="X62" i="8"/>
  <c r="AH62" i="8" s="1"/>
  <c r="D55" i="8"/>
  <c r="F55" i="8"/>
  <c r="G55" i="8"/>
  <c r="H55" i="8"/>
  <c r="H90" i="8"/>
  <c r="D90" i="8"/>
  <c r="F90" i="8"/>
  <c r="G90" i="8"/>
  <c r="X116" i="8"/>
  <c r="D109" i="8"/>
  <c r="F109" i="8"/>
  <c r="H109" i="8"/>
  <c r="G109" i="8"/>
  <c r="V108" i="8"/>
  <c r="S108" i="8"/>
  <c r="X104" i="8"/>
  <c r="AH104" i="8" s="1"/>
  <c r="G39" i="8"/>
  <c r="H39" i="8"/>
  <c r="D39" i="8"/>
  <c r="F39" i="8"/>
  <c r="X37" i="8"/>
  <c r="AA37" i="8" s="1"/>
  <c r="A68" i="8"/>
  <c r="X68" i="8"/>
  <c r="AH68" i="8" s="1"/>
  <c r="X17" i="8"/>
  <c r="AA17" i="8" s="1"/>
  <c r="A17" i="8"/>
  <c r="AF24" i="8"/>
  <c r="V48" i="8"/>
  <c r="V36" i="8"/>
  <c r="X87" i="8"/>
  <c r="AA87" i="8" s="1"/>
  <c r="D80" i="8"/>
  <c r="F80" i="8"/>
  <c r="G80" i="8"/>
  <c r="H80" i="8"/>
  <c r="V79" i="8"/>
  <c r="P77" i="7"/>
  <c r="S79" i="8"/>
  <c r="X75" i="8"/>
  <c r="AH75" i="8" s="1"/>
  <c r="D68" i="8"/>
  <c r="F68" i="8"/>
  <c r="G68" i="8"/>
  <c r="H68" i="8"/>
  <c r="V67" i="8"/>
  <c r="P65" i="7"/>
  <c r="S67" i="8"/>
  <c r="X63" i="8"/>
  <c r="AH63" i="8" s="1"/>
  <c r="D56" i="8"/>
  <c r="F56" i="8"/>
  <c r="G56" i="8"/>
  <c r="H56" i="8"/>
  <c r="V55" i="8"/>
  <c r="P53" i="7"/>
  <c r="S55" i="8"/>
  <c r="V90" i="8"/>
  <c r="X117" i="8"/>
  <c r="AA117" i="8" s="1"/>
  <c r="D110" i="8"/>
  <c r="F110" i="8"/>
  <c r="G110" i="8"/>
  <c r="H110" i="8"/>
  <c r="V109" i="8"/>
  <c r="X105" i="8"/>
  <c r="AH105" i="8" s="1"/>
  <c r="D98" i="8"/>
  <c r="F98" i="8"/>
  <c r="G98" i="8"/>
  <c r="H98" i="8"/>
  <c r="V97" i="8"/>
  <c r="X93" i="8"/>
  <c r="AH93" i="8" s="1"/>
  <c r="V144" i="8"/>
  <c r="X140" i="8"/>
  <c r="AA140" i="8" s="1"/>
  <c r="D133" i="8"/>
  <c r="H133" i="8"/>
  <c r="F133" i="8"/>
  <c r="G133" i="8"/>
  <c r="V132" i="8"/>
  <c r="A128" i="8"/>
  <c r="X128" i="8"/>
  <c r="AH128" i="8" s="1"/>
  <c r="D121" i="8"/>
  <c r="F121" i="8"/>
  <c r="G121" i="8"/>
  <c r="H121" i="8"/>
  <c r="D145" i="8"/>
  <c r="H145" i="8"/>
  <c r="F145" i="8"/>
  <c r="G145" i="8"/>
  <c r="X166" i="8"/>
  <c r="AA166" i="8" s="1"/>
  <c r="A166" i="8"/>
  <c r="G159" i="8"/>
  <c r="H159" i="8"/>
  <c r="D159" i="8"/>
  <c r="F159" i="8"/>
  <c r="V158" i="8"/>
  <c r="X154" i="8"/>
  <c r="AH154" i="8" s="1"/>
  <c r="A154" i="8"/>
  <c r="D147" i="8"/>
  <c r="F147" i="8"/>
  <c r="G147" i="8"/>
  <c r="H147" i="8"/>
  <c r="V146" i="8"/>
  <c r="V192" i="8"/>
  <c r="V84" i="8"/>
  <c r="D73" i="8"/>
  <c r="F73" i="8"/>
  <c r="G73" i="8"/>
  <c r="H73" i="8"/>
  <c r="V72" i="8"/>
  <c r="G49" i="8"/>
  <c r="H49" i="8"/>
  <c r="D49" i="8"/>
  <c r="F49" i="8"/>
  <c r="S49" i="8"/>
  <c r="X47" i="8"/>
  <c r="AA47" i="8" s="1"/>
  <c r="G43" i="8"/>
  <c r="H43" i="8"/>
  <c r="D43" i="8"/>
  <c r="F43" i="8"/>
  <c r="S43" i="8"/>
  <c r="X41" i="8"/>
  <c r="AH41" i="8" s="1"/>
  <c r="G37" i="8"/>
  <c r="H37" i="8"/>
  <c r="D37" i="8"/>
  <c r="F37" i="8"/>
  <c r="S37" i="8"/>
  <c r="X35" i="8"/>
  <c r="AH35" i="8" s="1"/>
  <c r="G31" i="8"/>
  <c r="H31" i="8"/>
  <c r="F31" i="8"/>
  <c r="D31" i="8"/>
  <c r="S31" i="8"/>
  <c r="X29" i="8"/>
  <c r="AH29" i="8" s="1"/>
  <c r="G25" i="8"/>
  <c r="H25" i="8"/>
  <c r="D25" i="8"/>
  <c r="F25" i="8"/>
  <c r="S25" i="8"/>
  <c r="AV16" i="8"/>
  <c r="AV24" i="8"/>
  <c r="X23" i="8"/>
  <c r="AH23" i="8" s="1"/>
  <c r="G19" i="8"/>
  <c r="H19" i="8"/>
  <c r="F19" i="8"/>
  <c r="D19" i="8"/>
  <c r="S19" i="8"/>
  <c r="M39" i="20" s="1"/>
  <c r="V47" i="8"/>
  <c r="V35" i="8"/>
  <c r="X88" i="8"/>
  <c r="AA88" i="8" s="1"/>
  <c r="D81" i="8"/>
  <c r="F81" i="8"/>
  <c r="G81" i="8"/>
  <c r="H81" i="8"/>
  <c r="V80" i="8"/>
  <c r="S80" i="8"/>
  <c r="X76" i="8"/>
  <c r="AH76" i="8" s="1"/>
  <c r="D69" i="8"/>
  <c r="F69" i="8"/>
  <c r="G69" i="8"/>
  <c r="H69" i="8"/>
  <c r="V68" i="8"/>
  <c r="S68" i="8"/>
  <c r="X64" i="8"/>
  <c r="AH64" i="8" s="1"/>
  <c r="D57" i="8"/>
  <c r="F57" i="8"/>
  <c r="G57" i="8"/>
  <c r="H57" i="8"/>
  <c r="V56" i="8"/>
  <c r="S56" i="8"/>
  <c r="X118" i="8"/>
  <c r="AA118" i="8" s="1"/>
  <c r="F111" i="8"/>
  <c r="G111" i="8"/>
  <c r="H111" i="8"/>
  <c r="D111" i="8"/>
  <c r="V110" i="8"/>
  <c r="S110" i="8"/>
  <c r="X106" i="8"/>
  <c r="AH106" i="8" s="1"/>
  <c r="F99" i="8"/>
  <c r="G99" i="8"/>
  <c r="H99" i="8"/>
  <c r="D99" i="8"/>
  <c r="V98" i="8"/>
  <c r="S98" i="8"/>
  <c r="X94" i="8"/>
  <c r="AH94" i="8" s="1"/>
  <c r="X141" i="8"/>
  <c r="AA141" i="8" s="1"/>
  <c r="F134" i="8"/>
  <c r="D134" i="8"/>
  <c r="G134" i="8"/>
  <c r="H134" i="8"/>
  <c r="V133" i="8"/>
  <c r="S133" i="8"/>
  <c r="X129" i="8"/>
  <c r="AH129" i="8" s="1"/>
  <c r="D122" i="8"/>
  <c r="F122" i="8"/>
  <c r="G122" i="8"/>
  <c r="H122" i="8"/>
  <c r="V121" i="8"/>
  <c r="N33" i="20" s="1"/>
  <c r="S121" i="8"/>
  <c r="M33" i="20" s="1"/>
  <c r="V145" i="8"/>
  <c r="S145" i="8"/>
  <c r="X167" i="8"/>
  <c r="AA167" i="8" s="1"/>
  <c r="G160" i="8"/>
  <c r="H160" i="8"/>
  <c r="D160" i="8"/>
  <c r="F160" i="8"/>
  <c r="V159" i="8"/>
  <c r="S159" i="8"/>
  <c r="X155" i="8"/>
  <c r="AH155" i="8" s="1"/>
  <c r="X49" i="8"/>
  <c r="AA49" i="8" s="1"/>
  <c r="G33" i="8"/>
  <c r="H33" i="8"/>
  <c r="D33" i="8"/>
  <c r="F33" i="8"/>
  <c r="X19" i="8"/>
  <c r="AH19" i="8" s="1"/>
  <c r="V31" i="8"/>
  <c r="D85" i="8"/>
  <c r="F85" i="8"/>
  <c r="G85" i="8"/>
  <c r="H85" i="8"/>
  <c r="A80" i="8"/>
  <c r="X80" i="8"/>
  <c r="AA80" i="8" s="1"/>
  <c r="X54" i="8"/>
  <c r="AH54" i="8" s="1"/>
  <c r="V46" i="8"/>
  <c r="V34" i="8"/>
  <c r="X89" i="8"/>
  <c r="AA89" i="8" s="1"/>
  <c r="D82" i="8"/>
  <c r="F82" i="8"/>
  <c r="G82" i="8"/>
  <c r="H82" i="8"/>
  <c r="V81" i="8"/>
  <c r="S81" i="8"/>
  <c r="X77" i="8"/>
  <c r="AH77" i="8" s="1"/>
  <c r="D70" i="8"/>
  <c r="F70" i="8"/>
  <c r="G70" i="8"/>
  <c r="H70" i="8"/>
  <c r="V69" i="8"/>
  <c r="S69" i="8"/>
  <c r="X65" i="8"/>
  <c r="AH65" i="8" s="1"/>
  <c r="D58" i="8"/>
  <c r="G58" i="8"/>
  <c r="H58" i="8"/>
  <c r="F58" i="8"/>
  <c r="V57" i="8"/>
  <c r="S57" i="8"/>
  <c r="X119" i="8"/>
  <c r="A119" i="8"/>
  <c r="F112" i="8"/>
  <c r="D112" i="8"/>
  <c r="V111" i="8"/>
  <c r="S111" i="8"/>
  <c r="X107" i="8"/>
  <c r="AH107" i="8" s="1"/>
  <c r="F100" i="8"/>
  <c r="H100" i="8"/>
  <c r="G100" i="8"/>
  <c r="D100" i="8"/>
  <c r="V99" i="8"/>
  <c r="S99" i="8"/>
  <c r="X95" i="8"/>
  <c r="AA95" i="8" s="1"/>
  <c r="X142" i="8"/>
  <c r="AA142" i="8" s="1"/>
  <c r="G135" i="8"/>
  <c r="D135" i="8"/>
  <c r="F135" i="8"/>
  <c r="H135" i="8"/>
  <c r="V134" i="8"/>
  <c r="S134" i="8"/>
  <c r="X130" i="8"/>
  <c r="AH130" i="8" s="1"/>
  <c r="G123" i="8"/>
  <c r="H123" i="8"/>
  <c r="D123" i="8"/>
  <c r="F123" i="8"/>
  <c r="X43" i="8"/>
  <c r="AA43" i="8" s="1"/>
  <c r="G21" i="8"/>
  <c r="H21" i="8"/>
  <c r="D21" i="8"/>
  <c r="F21" i="8"/>
  <c r="V43" i="8"/>
  <c r="D61" i="8"/>
  <c r="F61" i="8"/>
  <c r="G61" i="8"/>
  <c r="H61" i="8"/>
  <c r="Q12" i="1"/>
  <c r="G50" i="8"/>
  <c r="H50" i="8"/>
  <c r="D50" i="8"/>
  <c r="F50" i="8"/>
  <c r="X48" i="8"/>
  <c r="G44" i="8"/>
  <c r="H44" i="8"/>
  <c r="D44" i="8"/>
  <c r="F44" i="8"/>
  <c r="X42" i="8"/>
  <c r="AH42" i="8" s="1"/>
  <c r="G38" i="8"/>
  <c r="H38" i="8"/>
  <c r="D38" i="8"/>
  <c r="F38" i="8"/>
  <c r="X36" i="8"/>
  <c r="AA36" i="8" s="1"/>
  <c r="G32" i="8"/>
  <c r="H32" i="8"/>
  <c r="D32" i="8"/>
  <c r="F32" i="8"/>
  <c r="X30" i="8"/>
  <c r="AH30" i="8" s="1"/>
  <c r="G26" i="8"/>
  <c r="H26" i="8"/>
  <c r="D26" i="8"/>
  <c r="F26" i="8"/>
  <c r="AS16" i="8"/>
  <c r="AS24" i="8"/>
  <c r="X24" i="8"/>
  <c r="AH24" i="8" s="1"/>
  <c r="G20" i="8"/>
  <c r="H20" i="8"/>
  <c r="D20" i="8"/>
  <c r="F20" i="8"/>
  <c r="X18" i="8"/>
  <c r="AA18" i="8" s="1"/>
  <c r="V45" i="8"/>
  <c r="V33" i="8"/>
  <c r="F83" i="8"/>
  <c r="G83" i="8"/>
  <c r="H83" i="8"/>
  <c r="D83" i="8"/>
  <c r="V82" i="8"/>
  <c r="X78" i="8"/>
  <c r="AA78" i="8" s="1"/>
  <c r="F71" i="8"/>
  <c r="G71" i="8"/>
  <c r="H71" i="8"/>
  <c r="D71" i="8"/>
  <c r="V70" i="8"/>
  <c r="X66" i="8"/>
  <c r="AH66" i="8" s="1"/>
  <c r="D59" i="8"/>
  <c r="F59" i="8"/>
  <c r="G59" i="8"/>
  <c r="H59" i="8"/>
  <c r="V58" i="8"/>
  <c r="F113" i="8"/>
  <c r="H113" i="8"/>
  <c r="D113" i="8"/>
  <c r="G113" i="8"/>
  <c r="V112" i="8"/>
  <c r="N40" i="20" s="1"/>
  <c r="X108" i="8"/>
  <c r="AH108" i="8" s="1"/>
  <c r="F101" i="8"/>
  <c r="H101" i="8"/>
  <c r="D101" i="8"/>
  <c r="G101" i="8"/>
  <c r="V100" i="8"/>
  <c r="X96" i="8"/>
  <c r="AH96" i="8" s="1"/>
  <c r="X143" i="8"/>
  <c r="AA143" i="8" s="1"/>
  <c r="H136" i="8"/>
  <c r="F136" i="8"/>
  <c r="D136" i="8"/>
  <c r="G136" i="8"/>
  <c r="V135" i="8"/>
  <c r="X131" i="8"/>
  <c r="AH131" i="8" s="1"/>
  <c r="F124" i="8"/>
  <c r="G124" i="8"/>
  <c r="D124" i="8"/>
  <c r="H124" i="8"/>
  <c r="V123" i="8"/>
  <c r="X169" i="8"/>
  <c r="AA169" i="8" s="1"/>
  <c r="G162" i="8"/>
  <c r="H162" i="8"/>
  <c r="D162" i="8"/>
  <c r="F162" i="8"/>
  <c r="V161" i="8"/>
  <c r="X157" i="8"/>
  <c r="AH157" i="8" s="1"/>
  <c r="G45" i="8"/>
  <c r="H45" i="8"/>
  <c r="D45" i="8"/>
  <c r="F45" i="8"/>
  <c r="P37" i="7"/>
  <c r="S39" i="8"/>
  <c r="V44" i="8"/>
  <c r="V32" i="8"/>
  <c r="H84" i="8"/>
  <c r="D84" i="8"/>
  <c r="F84" i="8"/>
  <c r="G84" i="8"/>
  <c r="V83" i="8"/>
  <c r="S83" i="8"/>
  <c r="X79" i="8"/>
  <c r="AA79" i="8" s="1"/>
  <c r="H72" i="8"/>
  <c r="D72" i="8"/>
  <c r="F72" i="8"/>
  <c r="G72" i="8"/>
  <c r="V71" i="8"/>
  <c r="S71" i="8"/>
  <c r="X67" i="8"/>
  <c r="AH67" i="8" s="1"/>
  <c r="D60" i="8"/>
  <c r="F60" i="8"/>
  <c r="G60" i="8"/>
  <c r="H60" i="8"/>
  <c r="V59" i="8"/>
  <c r="S59" i="8"/>
  <c r="X55" i="8"/>
  <c r="AA55" i="8" s="1"/>
  <c r="X90" i="8"/>
  <c r="AH90" i="8" s="1"/>
  <c r="H114" i="8"/>
  <c r="F114" i="8"/>
  <c r="G114" i="8"/>
  <c r="D114" i="8"/>
  <c r="V113" i="8"/>
  <c r="S113" i="8"/>
  <c r="X109" i="8"/>
  <c r="AH109" i="8" s="1"/>
  <c r="H102" i="8"/>
  <c r="F102" i="8"/>
  <c r="D102" i="8"/>
  <c r="G102" i="8"/>
  <c r="V101" i="8"/>
  <c r="S101" i="8"/>
  <c r="X97" i="8"/>
  <c r="AH97" i="8" s="1"/>
  <c r="X144" i="8"/>
  <c r="D137" i="8"/>
  <c r="F137" i="8"/>
  <c r="G137" i="8"/>
  <c r="H137" i="8"/>
  <c r="V136" i="8"/>
  <c r="S136" i="8"/>
  <c r="X132" i="8"/>
  <c r="AH132" i="8" s="1"/>
  <c r="F125" i="8"/>
  <c r="H125" i="8"/>
  <c r="D125" i="8"/>
  <c r="G125" i="8"/>
  <c r="V124" i="8"/>
  <c r="N36" i="20" s="1"/>
  <c r="S124" i="8"/>
  <c r="M36" i="20" s="1"/>
  <c r="G163" i="8"/>
  <c r="H163" i="8"/>
  <c r="D163" i="8"/>
  <c r="F163" i="8"/>
  <c r="V162" i="8"/>
  <c r="S162" i="8"/>
  <c r="X158" i="8"/>
  <c r="AH158" i="8" s="1"/>
  <c r="X190" i="8"/>
  <c r="AH190" i="8" s="1"/>
  <c r="G181" i="8"/>
  <c r="H181" i="8"/>
  <c r="D181" i="8"/>
  <c r="F181" i="8"/>
  <c r="V180" i="8"/>
  <c r="X178" i="8"/>
  <c r="AH178" i="8" s="1"/>
  <c r="G193" i="8"/>
  <c r="H193" i="8"/>
  <c r="D193" i="8"/>
  <c r="F193" i="8"/>
  <c r="X209" i="8"/>
  <c r="AA209" i="8" s="1"/>
  <c r="G202" i="8"/>
  <c r="H202" i="8"/>
  <c r="V201" i="8"/>
  <c r="G223" i="8"/>
  <c r="H223" i="8"/>
  <c r="X218" i="8"/>
  <c r="AH218" i="8" s="1"/>
  <c r="V22" i="8"/>
  <c r="W58" i="9"/>
  <c r="J235" i="7"/>
  <c r="G233" i="7"/>
  <c r="P232" i="7"/>
  <c r="L230" i="7"/>
  <c r="I228" i="7"/>
  <c r="A226" i="7"/>
  <c r="M225" i="7"/>
  <c r="F199" i="8"/>
  <c r="V131" i="8"/>
  <c r="D148" i="8"/>
  <c r="F148" i="8"/>
  <c r="G148" i="8"/>
  <c r="H148" i="8"/>
  <c r="V147" i="8"/>
  <c r="S147" i="8"/>
  <c r="G170" i="8"/>
  <c r="H170" i="8"/>
  <c r="D170" i="8"/>
  <c r="X191" i="8"/>
  <c r="AH191" i="8" s="1"/>
  <c r="G182" i="8"/>
  <c r="H182" i="8"/>
  <c r="D182" i="8"/>
  <c r="F182" i="8"/>
  <c r="V181" i="8"/>
  <c r="X179" i="8"/>
  <c r="AH179" i="8" s="1"/>
  <c r="V193" i="8"/>
  <c r="X210" i="8"/>
  <c r="G203" i="8"/>
  <c r="H203" i="8"/>
  <c r="D203" i="8"/>
  <c r="F203" i="8"/>
  <c r="V202" i="8"/>
  <c r="X198" i="8"/>
  <c r="AH198" i="8" s="1"/>
  <c r="G224" i="8"/>
  <c r="H224" i="8"/>
  <c r="S223" i="8"/>
  <c r="X219" i="8"/>
  <c r="AH219" i="8" s="1"/>
  <c r="A219" i="8"/>
  <c r="V21" i="8"/>
  <c r="I235" i="7"/>
  <c r="A233" i="7"/>
  <c r="M232" i="7"/>
  <c r="J230" i="7"/>
  <c r="G228" i="7"/>
  <c r="P227" i="7"/>
  <c r="L225" i="7"/>
  <c r="Y224" i="7"/>
  <c r="V122" i="8"/>
  <c r="S122" i="8"/>
  <c r="X168" i="8"/>
  <c r="AA168" i="8" s="1"/>
  <c r="G161" i="8"/>
  <c r="H161" i="8"/>
  <c r="D161" i="8"/>
  <c r="F161" i="8"/>
  <c r="V160" i="8"/>
  <c r="S160" i="8"/>
  <c r="X156" i="8"/>
  <c r="AH156" i="8" s="1"/>
  <c r="D149" i="8"/>
  <c r="H149" i="8"/>
  <c r="F149" i="8"/>
  <c r="V148" i="8"/>
  <c r="S148" i="8"/>
  <c r="S170" i="8"/>
  <c r="X192" i="8"/>
  <c r="AH192" i="8" s="1"/>
  <c r="G183" i="8"/>
  <c r="H183" i="8"/>
  <c r="F183" i="8"/>
  <c r="V182" i="8"/>
  <c r="S182" i="8"/>
  <c r="X180" i="8"/>
  <c r="AH180" i="8" s="1"/>
  <c r="G171" i="8"/>
  <c r="H171" i="8"/>
  <c r="D171" i="8"/>
  <c r="F171" i="8"/>
  <c r="X211" i="8"/>
  <c r="AA211" i="8" s="1"/>
  <c r="A211" i="8"/>
  <c r="G204" i="8"/>
  <c r="H204" i="8"/>
  <c r="D204" i="8"/>
  <c r="F204" i="8"/>
  <c r="S203" i="8"/>
  <c r="X199" i="8"/>
  <c r="AH199" i="8" s="1"/>
  <c r="A199" i="8"/>
  <c r="G225" i="8"/>
  <c r="H225" i="8"/>
  <c r="X220" i="8"/>
  <c r="AH220" i="8" s="1"/>
  <c r="V20" i="8"/>
  <c r="Z53" i="9"/>
  <c r="G235" i="7"/>
  <c r="P234" i="7"/>
  <c r="L232" i="7"/>
  <c r="I230" i="7"/>
  <c r="A228" i="7"/>
  <c r="M227" i="7"/>
  <c r="J225" i="7"/>
  <c r="V224" i="7"/>
  <c r="F224" i="8"/>
  <c r="F220" i="8"/>
  <c r="F216" i="8"/>
  <c r="F212" i="8"/>
  <c r="F208" i="8"/>
  <c r="D150" i="8"/>
  <c r="F150" i="8"/>
  <c r="G150" i="8"/>
  <c r="H150" i="8"/>
  <c r="V149" i="8"/>
  <c r="N34" i="20" s="1"/>
  <c r="S149" i="8"/>
  <c r="M34" i="20" s="1"/>
  <c r="G184" i="8"/>
  <c r="H184" i="8"/>
  <c r="D184" i="8"/>
  <c r="F184" i="8"/>
  <c r="S183" i="8"/>
  <c r="X181" i="8"/>
  <c r="AH181" i="8" s="1"/>
  <c r="G172" i="8"/>
  <c r="H172" i="8"/>
  <c r="D172" i="8"/>
  <c r="F172" i="8"/>
  <c r="V171" i="8"/>
  <c r="S171" i="8"/>
  <c r="X212" i="8"/>
  <c r="AA212" i="8" s="1"/>
  <c r="G205" i="8"/>
  <c r="H205" i="8"/>
  <c r="D205" i="8"/>
  <c r="F205" i="8"/>
  <c r="V204" i="8"/>
  <c r="S204" i="8"/>
  <c r="G226" i="8"/>
  <c r="H226" i="8"/>
  <c r="V225" i="8"/>
  <c r="S225" i="8"/>
  <c r="X221" i="8"/>
  <c r="AH221" i="8" s="1"/>
  <c r="G214" i="8"/>
  <c r="H214" i="8"/>
  <c r="A235" i="7"/>
  <c r="M234" i="7"/>
  <c r="J232" i="7"/>
  <c r="G230" i="7"/>
  <c r="P229" i="7"/>
  <c r="L227" i="7"/>
  <c r="D224" i="8"/>
  <c r="G149" i="8"/>
  <c r="D151" i="8"/>
  <c r="F151" i="8"/>
  <c r="G151" i="8"/>
  <c r="H151" i="8"/>
  <c r="V150" i="8"/>
  <c r="X146" i="8"/>
  <c r="AH146" i="8" s="1"/>
  <c r="X170" i="8"/>
  <c r="AH170" i="8" s="1"/>
  <c r="G185" i="8"/>
  <c r="H185" i="8"/>
  <c r="F185" i="8"/>
  <c r="V184" i="8"/>
  <c r="X182" i="8"/>
  <c r="AH182" i="8" s="1"/>
  <c r="G173" i="8"/>
  <c r="H173" i="8"/>
  <c r="D173" i="8"/>
  <c r="V172" i="8"/>
  <c r="G206" i="8"/>
  <c r="H206" i="8"/>
  <c r="D206" i="8"/>
  <c r="F206" i="8"/>
  <c r="V205" i="8"/>
  <c r="X201" i="8"/>
  <c r="AH201" i="8" s="1"/>
  <c r="G194" i="8"/>
  <c r="H194" i="8"/>
  <c r="D194" i="8"/>
  <c r="F194" i="8"/>
  <c r="G213" i="8"/>
  <c r="H213" i="8"/>
  <c r="X222" i="8"/>
  <c r="AH222" i="8" s="1"/>
  <c r="G215" i="8"/>
  <c r="H215" i="8"/>
  <c r="V18" i="8"/>
  <c r="L234" i="7"/>
  <c r="A230" i="7"/>
  <c r="M229" i="7"/>
  <c r="J227" i="7"/>
  <c r="G225" i="7"/>
  <c r="P224" i="7"/>
  <c r="V203" i="8"/>
  <c r="G164" i="8"/>
  <c r="H164" i="8"/>
  <c r="D164" i="8"/>
  <c r="F164" i="8"/>
  <c r="V163" i="8"/>
  <c r="S163" i="8"/>
  <c r="X159" i="8"/>
  <c r="AH159" i="8" s="1"/>
  <c r="D152" i="8"/>
  <c r="F152" i="8"/>
  <c r="G152" i="8"/>
  <c r="H152" i="8"/>
  <c r="V151" i="8"/>
  <c r="S151" i="8"/>
  <c r="X147" i="8"/>
  <c r="AH147" i="8" s="1"/>
  <c r="G186" i="8"/>
  <c r="H186" i="8"/>
  <c r="D186" i="8"/>
  <c r="F186" i="8"/>
  <c r="S185" i="8"/>
  <c r="X183" i="8"/>
  <c r="AH183" i="8" s="1"/>
  <c r="G174" i="8"/>
  <c r="H174" i="8"/>
  <c r="D174" i="8"/>
  <c r="F174" i="8"/>
  <c r="S173" i="8"/>
  <c r="X171" i="8"/>
  <c r="AA171" i="8" s="1"/>
  <c r="G207" i="8"/>
  <c r="H207" i="8"/>
  <c r="S206" i="8"/>
  <c r="X202" i="8"/>
  <c r="AH202" i="8" s="1"/>
  <c r="G195" i="8"/>
  <c r="H195" i="8"/>
  <c r="D195" i="8"/>
  <c r="F195" i="8"/>
  <c r="V194" i="8"/>
  <c r="S194" i="8"/>
  <c r="S213" i="8"/>
  <c r="X223" i="8"/>
  <c r="AH223" i="8" s="1"/>
  <c r="G216" i="8"/>
  <c r="H216" i="8"/>
  <c r="S215" i="8"/>
  <c r="V17" i="8"/>
  <c r="Z28" i="9"/>
  <c r="J234" i="7"/>
  <c r="G232" i="7"/>
  <c r="P231" i="7"/>
  <c r="L229" i="7"/>
  <c r="A225" i="7"/>
  <c r="M224" i="7"/>
  <c r="F223" i="8"/>
  <c r="F219" i="8"/>
  <c r="F215" i="8"/>
  <c r="F211" i="8"/>
  <c r="F207" i="8"/>
  <c r="F190" i="8"/>
  <c r="D185" i="8"/>
  <c r="X148" i="8"/>
  <c r="AA148" i="8" s="1"/>
  <c r="G187" i="8"/>
  <c r="H187" i="8"/>
  <c r="D187" i="8"/>
  <c r="F187" i="8"/>
  <c r="V186" i="8"/>
  <c r="X184" i="8"/>
  <c r="AH184" i="8" s="1"/>
  <c r="G175" i="8"/>
  <c r="H175" i="8"/>
  <c r="D175" i="8"/>
  <c r="F175" i="8"/>
  <c r="V174" i="8"/>
  <c r="X172" i="8"/>
  <c r="AH172" i="8" s="1"/>
  <c r="G208" i="8"/>
  <c r="H208" i="8"/>
  <c r="S207" i="8"/>
  <c r="G196" i="8"/>
  <c r="H196" i="8"/>
  <c r="D196" i="8"/>
  <c r="F196" i="8"/>
  <c r="V195" i="8"/>
  <c r="S195" i="8"/>
  <c r="X224" i="8"/>
  <c r="AH224" i="8" s="1"/>
  <c r="G217" i="8"/>
  <c r="H217" i="8"/>
  <c r="S216" i="8"/>
  <c r="W23" i="9"/>
  <c r="M231" i="7"/>
  <c r="J229" i="7"/>
  <c r="G227" i="7"/>
  <c r="L224" i="7"/>
  <c r="D223" i="8"/>
  <c r="D215" i="8"/>
  <c r="D207" i="8"/>
  <c r="F202" i="8"/>
  <c r="F173" i="8"/>
  <c r="G166" i="8"/>
  <c r="H166" i="8"/>
  <c r="D166" i="8"/>
  <c r="V165" i="8"/>
  <c r="S165" i="8"/>
  <c r="X161" i="8"/>
  <c r="AH161" i="8" s="1"/>
  <c r="D154" i="8"/>
  <c r="G154" i="8"/>
  <c r="H154" i="8"/>
  <c r="V153" i="8"/>
  <c r="S153" i="8"/>
  <c r="X149" i="8"/>
  <c r="AH149" i="8" s="1"/>
  <c r="G188" i="8"/>
  <c r="H188" i="8"/>
  <c r="D188" i="8"/>
  <c r="V187" i="8"/>
  <c r="S187" i="8"/>
  <c r="X185" i="8"/>
  <c r="AH185" i="8" s="1"/>
  <c r="G176" i="8"/>
  <c r="H176" i="8"/>
  <c r="D176" i="8"/>
  <c r="F176" i="8"/>
  <c r="V175" i="8"/>
  <c r="X173" i="8"/>
  <c r="AH173" i="8" s="1"/>
  <c r="G209" i="8"/>
  <c r="H209" i="8"/>
  <c r="G197" i="8"/>
  <c r="H197" i="8"/>
  <c r="D197" i="8"/>
  <c r="F197" i="8"/>
  <c r="V196" i="8"/>
  <c r="X225" i="8"/>
  <c r="AH225" i="8" s="1"/>
  <c r="G218" i="8"/>
  <c r="H218" i="8"/>
  <c r="V27" i="8"/>
  <c r="Y18" i="9"/>
  <c r="G234" i="7"/>
  <c r="L231" i="7"/>
  <c r="M226" i="7"/>
  <c r="J224" i="7"/>
  <c r="D202" i="8"/>
  <c r="G189" i="8"/>
  <c r="H189" i="8"/>
  <c r="D189" i="8"/>
  <c r="F189" i="8"/>
  <c r="V188" i="8"/>
  <c r="X186" i="8"/>
  <c r="AH186" i="8" s="1"/>
  <c r="G177" i="8"/>
  <c r="H177" i="8"/>
  <c r="D177" i="8"/>
  <c r="F177" i="8"/>
  <c r="X174" i="8"/>
  <c r="AH174" i="8" s="1"/>
  <c r="G210" i="8"/>
  <c r="H210" i="8"/>
  <c r="X205" i="8"/>
  <c r="AH205" i="8" s="1"/>
  <c r="G198" i="8"/>
  <c r="H198" i="8"/>
  <c r="D198" i="8"/>
  <c r="F198" i="8"/>
  <c r="V197" i="8"/>
  <c r="X226" i="8"/>
  <c r="AH226" i="8" s="1"/>
  <c r="G219" i="8"/>
  <c r="H219" i="8"/>
  <c r="X214" i="8"/>
  <c r="AH214" i="8" s="1"/>
  <c r="V26" i="8"/>
  <c r="AF93" i="9"/>
  <c r="M233" i="7"/>
  <c r="J231" i="7"/>
  <c r="G229" i="7"/>
  <c r="L226" i="7"/>
  <c r="F226" i="8"/>
  <c r="F222" i="8"/>
  <c r="F218" i="8"/>
  <c r="F214" i="8"/>
  <c r="F210" i="8"/>
  <c r="V143" i="8"/>
  <c r="X125" i="8"/>
  <c r="AH125" i="8" s="1"/>
  <c r="G168" i="8"/>
  <c r="H168" i="8"/>
  <c r="D168" i="8"/>
  <c r="F168" i="8"/>
  <c r="V167" i="8"/>
  <c r="S167" i="8"/>
  <c r="X163" i="8"/>
  <c r="AH163" i="8" s="1"/>
  <c r="G156" i="8"/>
  <c r="H156" i="8"/>
  <c r="D156" i="8"/>
  <c r="F156" i="8"/>
  <c r="V155" i="8"/>
  <c r="S155" i="8"/>
  <c r="X151" i="8"/>
  <c r="AH151" i="8" s="1"/>
  <c r="G190" i="8"/>
  <c r="H190" i="8"/>
  <c r="V189" i="8"/>
  <c r="S189" i="8"/>
  <c r="X187" i="8"/>
  <c r="AA187" i="8" s="1"/>
  <c r="G178" i="8"/>
  <c r="H178" i="8"/>
  <c r="V177" i="8"/>
  <c r="S177" i="8"/>
  <c r="X175" i="8"/>
  <c r="AH175" i="8" s="1"/>
  <c r="G211" i="8"/>
  <c r="H211" i="8"/>
  <c r="S210" i="8"/>
  <c r="X206" i="8"/>
  <c r="AH206" i="8" s="1"/>
  <c r="G199" i="8"/>
  <c r="H199" i="8"/>
  <c r="V198" i="8"/>
  <c r="S198" i="8"/>
  <c r="X194" i="8"/>
  <c r="AH194" i="8" s="1"/>
  <c r="X213" i="8"/>
  <c r="AH213" i="8" s="1"/>
  <c r="G220" i="8"/>
  <c r="H220" i="8"/>
  <c r="S219" i="8"/>
  <c r="X215" i="8"/>
  <c r="AH215" i="8" s="1"/>
  <c r="V25" i="8"/>
  <c r="I85" i="9"/>
  <c r="L233" i="7"/>
  <c r="M228" i="7"/>
  <c r="J226" i="7"/>
  <c r="G224" i="7"/>
  <c r="D226" i="8"/>
  <c r="D218" i="8"/>
  <c r="D214" i="8"/>
  <c r="D210" i="8"/>
  <c r="D178" i="8"/>
  <c r="X164" i="8"/>
  <c r="AA164" i="8" s="1"/>
  <c r="A164" i="8"/>
  <c r="G157" i="8"/>
  <c r="H157" i="8"/>
  <c r="D157" i="8"/>
  <c r="F157" i="8"/>
  <c r="V156" i="8"/>
  <c r="S156" i="8"/>
  <c r="X152" i="8"/>
  <c r="AH152" i="8" s="1"/>
  <c r="G191" i="8"/>
  <c r="H191" i="8"/>
  <c r="D191" i="8"/>
  <c r="F191" i="8"/>
  <c r="S190" i="8"/>
  <c r="G179" i="8"/>
  <c r="H179" i="8"/>
  <c r="D179" i="8"/>
  <c r="F179" i="8"/>
  <c r="S178" i="8"/>
  <c r="X176" i="8"/>
  <c r="AH176" i="8" s="1"/>
  <c r="G212" i="8"/>
  <c r="H212" i="8"/>
  <c r="S211" i="8"/>
  <c r="X207" i="8"/>
  <c r="AA207" i="8" s="1"/>
  <c r="G200" i="8"/>
  <c r="H200" i="8"/>
  <c r="D200" i="8"/>
  <c r="F200" i="8"/>
  <c r="V199" i="8"/>
  <c r="G221" i="8"/>
  <c r="H221" i="8"/>
  <c r="V220" i="8"/>
  <c r="S220" i="8"/>
  <c r="X216" i="8"/>
  <c r="AH216" i="8" s="1"/>
  <c r="Z76" i="9"/>
  <c r="M235" i="7"/>
  <c r="J233" i="7"/>
  <c r="G231" i="7"/>
  <c r="L228" i="7"/>
  <c r="A224" i="7"/>
  <c r="D183" i="8"/>
  <c r="D97" i="8"/>
  <c r="F97" i="8"/>
  <c r="G97" i="8"/>
  <c r="H97" i="8"/>
  <c r="V96" i="8"/>
  <c r="S96" i="8"/>
  <c r="A92" i="8"/>
  <c r="X92" i="8"/>
  <c r="AH92" i="8" s="1"/>
  <c r="D144" i="8"/>
  <c r="F144" i="8"/>
  <c r="G144" i="8"/>
  <c r="H144" i="8"/>
  <c r="S143" i="8"/>
  <c r="X139" i="8"/>
  <c r="AA139" i="8" s="1"/>
  <c r="G132" i="8"/>
  <c r="D132" i="8"/>
  <c r="F132" i="8"/>
  <c r="H132" i="8"/>
  <c r="S131" i="8"/>
  <c r="X127" i="8"/>
  <c r="AH127" i="8" s="1"/>
  <c r="V169" i="8"/>
  <c r="S169" i="8"/>
  <c r="X165" i="8"/>
  <c r="A165" i="8"/>
  <c r="G158" i="8"/>
  <c r="H158" i="8"/>
  <c r="D158" i="8"/>
  <c r="V157" i="8"/>
  <c r="S157" i="8"/>
  <c r="X153" i="8"/>
  <c r="AH153" i="8" s="1"/>
  <c r="D146" i="8"/>
  <c r="F146" i="8"/>
  <c r="G146" i="8"/>
  <c r="H146" i="8"/>
  <c r="G192" i="8"/>
  <c r="H192" i="8"/>
  <c r="D192" i="8"/>
  <c r="F192" i="8"/>
  <c r="V191" i="8"/>
  <c r="S191" i="8"/>
  <c r="X189" i="8"/>
  <c r="AH189" i="8" s="1"/>
  <c r="G180" i="8"/>
  <c r="H180" i="8"/>
  <c r="D180" i="8"/>
  <c r="V179" i="8"/>
  <c r="S179" i="8"/>
  <c r="X177" i="8"/>
  <c r="AH177" i="8" s="1"/>
  <c r="A177" i="8"/>
  <c r="S212" i="8"/>
  <c r="X208" i="8"/>
  <c r="G201" i="8"/>
  <c r="H201" i="8"/>
  <c r="D201" i="8"/>
  <c r="F201" i="8"/>
  <c r="V200" i="8"/>
  <c r="S200" i="8"/>
  <c r="X196" i="8"/>
  <c r="AH196" i="8" s="1"/>
  <c r="G222" i="8"/>
  <c r="H222" i="8"/>
  <c r="V221" i="8"/>
  <c r="S221" i="8"/>
  <c r="X217" i="8"/>
  <c r="AH217" i="8" s="1"/>
  <c r="G226" i="7"/>
  <c r="F225" i="8"/>
  <c r="F221" i="8"/>
  <c r="F217" i="8"/>
  <c r="F213" i="8"/>
  <c r="F209" i="8"/>
  <c r="F188" i="8"/>
  <c r="M72" i="7"/>
  <c r="J72" i="7"/>
  <c r="I72" i="7"/>
  <c r="L72" i="7"/>
  <c r="I44" i="7"/>
  <c r="M44" i="7"/>
  <c r="J44" i="7"/>
  <c r="L44" i="7"/>
  <c r="J115" i="7"/>
  <c r="M115" i="7"/>
  <c r="I115" i="7"/>
  <c r="L115" i="7"/>
  <c r="M116" i="7"/>
  <c r="I116" i="7"/>
  <c r="J116" i="7"/>
  <c r="L116" i="7"/>
  <c r="I139" i="7"/>
  <c r="J139" i="7"/>
  <c r="L139" i="7"/>
  <c r="M139" i="7"/>
  <c r="J127" i="7"/>
  <c r="I127" i="7"/>
  <c r="L127" i="7"/>
  <c r="M127" i="7"/>
  <c r="I165" i="7"/>
  <c r="J165" i="7"/>
  <c r="L165" i="7"/>
  <c r="M165" i="7"/>
  <c r="M153" i="7"/>
  <c r="I153" i="7"/>
  <c r="J153" i="7"/>
  <c r="L153" i="7"/>
  <c r="I187" i="7"/>
  <c r="J187" i="7"/>
  <c r="L187" i="7"/>
  <c r="M187" i="7"/>
  <c r="I175" i="7"/>
  <c r="J175" i="7"/>
  <c r="L175" i="7"/>
  <c r="M175" i="7"/>
  <c r="I208" i="7"/>
  <c r="J208" i="7"/>
  <c r="L208" i="7"/>
  <c r="M208" i="7"/>
  <c r="J196" i="7"/>
  <c r="L196" i="7"/>
  <c r="M196" i="7"/>
  <c r="I196" i="7"/>
  <c r="I217" i="7"/>
  <c r="J217" i="7"/>
  <c r="L217" i="7"/>
  <c r="M217" i="7"/>
  <c r="I51" i="7"/>
  <c r="J51" i="7"/>
  <c r="L51" i="7"/>
  <c r="M51" i="7"/>
  <c r="M45" i="7"/>
  <c r="J45" i="7"/>
  <c r="I45" i="7"/>
  <c r="L45" i="7"/>
  <c r="I39" i="7"/>
  <c r="J39" i="7"/>
  <c r="L39" i="7"/>
  <c r="M39" i="7"/>
  <c r="I33" i="7"/>
  <c r="J33" i="7"/>
  <c r="L33" i="7"/>
  <c r="M33" i="7"/>
  <c r="M27" i="7"/>
  <c r="J27" i="7"/>
  <c r="I27" i="7"/>
  <c r="L27" i="7"/>
  <c r="M114" i="7"/>
  <c r="I114" i="7"/>
  <c r="J114" i="7"/>
  <c r="L114" i="7"/>
  <c r="L163" i="7"/>
  <c r="M163" i="7"/>
  <c r="I163" i="7"/>
  <c r="J163" i="7"/>
  <c r="L185" i="7"/>
  <c r="I185" i="7"/>
  <c r="J185" i="7"/>
  <c r="M185" i="7"/>
  <c r="L173" i="7"/>
  <c r="J173" i="7"/>
  <c r="M173" i="7"/>
  <c r="I173" i="7"/>
  <c r="I38" i="7"/>
  <c r="M38" i="7"/>
  <c r="L38" i="7"/>
  <c r="J38" i="7"/>
  <c r="J61" i="7"/>
  <c r="M61" i="7"/>
  <c r="I61" i="7"/>
  <c r="L61" i="7"/>
  <c r="I74" i="7"/>
  <c r="M74" i="7"/>
  <c r="L74" i="7"/>
  <c r="J74" i="7"/>
  <c r="I104" i="7"/>
  <c r="M104" i="7"/>
  <c r="L104" i="7"/>
  <c r="J104" i="7"/>
  <c r="J52" i="7"/>
  <c r="M52" i="7"/>
  <c r="I52" i="7"/>
  <c r="L52" i="7"/>
  <c r="J76" i="7"/>
  <c r="M76" i="7"/>
  <c r="L76" i="7"/>
  <c r="I76" i="7"/>
  <c r="J64" i="7"/>
  <c r="M64" i="7"/>
  <c r="I64" i="7"/>
  <c r="L64" i="7"/>
  <c r="J106" i="7"/>
  <c r="M106" i="7"/>
  <c r="I106" i="7"/>
  <c r="L106" i="7"/>
  <c r="J94" i="7"/>
  <c r="M94" i="7"/>
  <c r="L94" i="7"/>
  <c r="I94" i="7"/>
  <c r="I141" i="7"/>
  <c r="J141" i="7"/>
  <c r="L141" i="7"/>
  <c r="M141" i="7"/>
  <c r="M129" i="7"/>
  <c r="I129" i="7"/>
  <c r="J129" i="7"/>
  <c r="L129" i="7"/>
  <c r="L167" i="7"/>
  <c r="I167" i="7"/>
  <c r="J167" i="7"/>
  <c r="M167" i="7"/>
  <c r="L155" i="7"/>
  <c r="I155" i="7"/>
  <c r="J155" i="7"/>
  <c r="M155" i="7"/>
  <c r="M189" i="7"/>
  <c r="I189" i="7"/>
  <c r="J189" i="7"/>
  <c r="L189" i="7"/>
  <c r="I177" i="7"/>
  <c r="J177" i="7"/>
  <c r="L177" i="7"/>
  <c r="M177" i="7"/>
  <c r="I210" i="7"/>
  <c r="J210" i="7"/>
  <c r="L210" i="7"/>
  <c r="M210" i="7"/>
  <c r="I198" i="7"/>
  <c r="J198" i="7"/>
  <c r="L198" i="7"/>
  <c r="M198" i="7"/>
  <c r="I219" i="7"/>
  <c r="J219" i="7"/>
  <c r="L219" i="7"/>
  <c r="M219" i="7"/>
  <c r="AD14" i="6"/>
  <c r="W12" i="9"/>
  <c r="A26" i="9"/>
  <c r="I26" i="9"/>
  <c r="AF26" i="9"/>
  <c r="AF26" i="6"/>
  <c r="Z24" i="9"/>
  <c r="AD24" i="6"/>
  <c r="W22" i="9"/>
  <c r="AG21" i="6"/>
  <c r="AA19" i="9"/>
  <c r="AE19" i="6"/>
  <c r="Y17" i="9"/>
  <c r="A14" i="9"/>
  <c r="I14" i="9"/>
  <c r="AF14" i="9"/>
  <c r="AG29" i="6"/>
  <c r="AA27" i="9"/>
  <c r="AD43" i="6"/>
  <c r="W41" i="9"/>
  <c r="AG40" i="6"/>
  <c r="AA38" i="9"/>
  <c r="AE38" i="6"/>
  <c r="Y36" i="9"/>
  <c r="I33" i="9"/>
  <c r="A33" i="9"/>
  <c r="AF33" i="9"/>
  <c r="AF33" i="6"/>
  <c r="Z31" i="9"/>
  <c r="AD31" i="6"/>
  <c r="W29" i="9"/>
  <c r="AG59" i="6"/>
  <c r="AA57" i="9"/>
  <c r="AE57" i="6"/>
  <c r="Y55" i="9"/>
  <c r="U54" i="6"/>
  <c r="A52" i="9"/>
  <c r="I52" i="9"/>
  <c r="AF52" i="9"/>
  <c r="AF52" i="6"/>
  <c r="Z50" i="9"/>
  <c r="AD50" i="6"/>
  <c r="W48" i="9"/>
  <c r="AG47" i="6"/>
  <c r="AA45" i="9"/>
  <c r="AF60" i="6"/>
  <c r="Z58" i="9"/>
  <c r="I64" i="9"/>
  <c r="A64" i="9"/>
  <c r="AF64" i="9"/>
  <c r="AF64" i="6"/>
  <c r="Z62" i="9"/>
  <c r="AD62" i="6"/>
  <c r="W60" i="9"/>
  <c r="AG77" i="6"/>
  <c r="AA75" i="9"/>
  <c r="AE75" i="6"/>
  <c r="Y73" i="9"/>
  <c r="I70" i="9"/>
  <c r="A70" i="9"/>
  <c r="AF70" i="9"/>
  <c r="AF70" i="6"/>
  <c r="Z68" i="9"/>
  <c r="AD86" i="6"/>
  <c r="W84" i="9"/>
  <c r="AG83" i="6"/>
  <c r="AA81" i="9"/>
  <c r="AE81" i="6"/>
  <c r="Y79" i="9"/>
  <c r="AF91" i="6"/>
  <c r="Z89" i="9"/>
  <c r="AD89" i="6"/>
  <c r="W87" i="9"/>
  <c r="AG98" i="6"/>
  <c r="AA96" i="9"/>
  <c r="AE96" i="6"/>
  <c r="Y94" i="9"/>
  <c r="I84" i="7"/>
  <c r="J84" i="7"/>
  <c r="L84" i="7"/>
  <c r="M84" i="7"/>
  <c r="M60" i="7"/>
  <c r="I60" i="7"/>
  <c r="J60" i="7"/>
  <c r="L60" i="7"/>
  <c r="M90" i="7"/>
  <c r="J90" i="7"/>
  <c r="I90" i="7"/>
  <c r="L90" i="7"/>
  <c r="I32" i="7"/>
  <c r="M32" i="7"/>
  <c r="L32" i="7"/>
  <c r="J32" i="7"/>
  <c r="I26" i="7"/>
  <c r="M26" i="7"/>
  <c r="J26" i="7"/>
  <c r="L26" i="7"/>
  <c r="J85" i="7"/>
  <c r="M85" i="7"/>
  <c r="L85" i="7"/>
  <c r="I85" i="7"/>
  <c r="M126" i="7"/>
  <c r="I126" i="7"/>
  <c r="J126" i="7"/>
  <c r="L126" i="7"/>
  <c r="I86" i="7"/>
  <c r="M86" i="7"/>
  <c r="L86" i="7"/>
  <c r="J86" i="7"/>
  <c r="I62" i="7"/>
  <c r="M62" i="7"/>
  <c r="J62" i="7"/>
  <c r="L62" i="7"/>
  <c r="J46" i="7"/>
  <c r="M46" i="7"/>
  <c r="I46" i="7"/>
  <c r="L46" i="7"/>
  <c r="J28" i="7"/>
  <c r="M28" i="7"/>
  <c r="I28" i="7"/>
  <c r="L28" i="7"/>
  <c r="I16" i="7"/>
  <c r="J16" i="7"/>
  <c r="L16" i="7"/>
  <c r="M16" i="7"/>
  <c r="I144" i="7"/>
  <c r="J144" i="7"/>
  <c r="L144" i="7"/>
  <c r="M144" i="7"/>
  <c r="L125" i="7"/>
  <c r="M125" i="7"/>
  <c r="J125" i="7"/>
  <c r="I125" i="7"/>
  <c r="I151" i="7"/>
  <c r="J151" i="7"/>
  <c r="L151" i="7"/>
  <c r="M151" i="7"/>
  <c r="L206" i="7"/>
  <c r="I206" i="7"/>
  <c r="J206" i="7"/>
  <c r="M206" i="7"/>
  <c r="L164" i="7"/>
  <c r="I164" i="7"/>
  <c r="J164" i="7"/>
  <c r="M164" i="7"/>
  <c r="L152" i="7"/>
  <c r="I152" i="7"/>
  <c r="J152" i="7"/>
  <c r="M152" i="7"/>
  <c r="I92" i="7"/>
  <c r="M92" i="7"/>
  <c r="J92" i="7"/>
  <c r="L92" i="7"/>
  <c r="J40" i="7"/>
  <c r="M40" i="7"/>
  <c r="L40" i="7"/>
  <c r="I40" i="7"/>
  <c r="I53" i="7"/>
  <c r="M53" i="7"/>
  <c r="J53" i="7"/>
  <c r="L53" i="7"/>
  <c r="J88" i="7"/>
  <c r="M88" i="7"/>
  <c r="I88" i="7"/>
  <c r="L88" i="7"/>
  <c r="I107" i="7"/>
  <c r="M107" i="7"/>
  <c r="J107" i="7"/>
  <c r="L107" i="7"/>
  <c r="I95" i="7"/>
  <c r="M95" i="7"/>
  <c r="L95" i="7"/>
  <c r="J95" i="7"/>
  <c r="I142" i="7"/>
  <c r="J142" i="7"/>
  <c r="L142" i="7"/>
  <c r="M142" i="7"/>
  <c r="I130" i="7"/>
  <c r="J130" i="7"/>
  <c r="L130" i="7"/>
  <c r="M130" i="7"/>
  <c r="L199" i="7"/>
  <c r="M199" i="7"/>
  <c r="I199" i="7"/>
  <c r="J199" i="7"/>
  <c r="I220" i="7"/>
  <c r="J220" i="7"/>
  <c r="L220" i="7"/>
  <c r="M220" i="7"/>
  <c r="I47" i="7"/>
  <c r="M47" i="7"/>
  <c r="J47" i="7"/>
  <c r="L47" i="7"/>
  <c r="I41" i="7"/>
  <c r="M41" i="7"/>
  <c r="L41" i="7"/>
  <c r="J41" i="7"/>
  <c r="I35" i="7"/>
  <c r="M35" i="7"/>
  <c r="J35" i="7"/>
  <c r="L35" i="7"/>
  <c r="I29" i="7"/>
  <c r="M29" i="7"/>
  <c r="J29" i="7"/>
  <c r="L29" i="7"/>
  <c r="I23" i="7"/>
  <c r="M23" i="7"/>
  <c r="L23" i="7"/>
  <c r="J23" i="7"/>
  <c r="I17" i="7"/>
  <c r="J17" i="7"/>
  <c r="L17" i="7"/>
  <c r="M17" i="7"/>
  <c r="I102" i="7"/>
  <c r="J102" i="7"/>
  <c r="L102" i="7"/>
  <c r="M102" i="7"/>
  <c r="I50" i="7"/>
  <c r="M50" i="7"/>
  <c r="L50" i="7"/>
  <c r="J50" i="7"/>
  <c r="J103" i="7"/>
  <c r="M103" i="7"/>
  <c r="L103" i="7"/>
  <c r="I103" i="7"/>
  <c r="J91" i="7"/>
  <c r="M91" i="7"/>
  <c r="I91" i="7"/>
  <c r="L91" i="7"/>
  <c r="I138" i="7"/>
  <c r="J138" i="7"/>
  <c r="L138" i="7"/>
  <c r="M138" i="7"/>
  <c r="L186" i="7"/>
  <c r="M186" i="7"/>
  <c r="I186" i="7"/>
  <c r="J186" i="7"/>
  <c r="J34" i="7"/>
  <c r="M34" i="7"/>
  <c r="I34" i="7"/>
  <c r="L34" i="7"/>
  <c r="I77" i="7"/>
  <c r="M77" i="7"/>
  <c r="L77" i="7"/>
  <c r="J77" i="7"/>
  <c r="I65" i="7"/>
  <c r="M65" i="7"/>
  <c r="J65" i="7"/>
  <c r="L65" i="7"/>
  <c r="I156" i="7"/>
  <c r="J156" i="7"/>
  <c r="L156" i="7"/>
  <c r="M156" i="7"/>
  <c r="I190" i="7"/>
  <c r="J190" i="7"/>
  <c r="L190" i="7"/>
  <c r="M190" i="7"/>
  <c r="I178" i="7"/>
  <c r="J178" i="7"/>
  <c r="L178" i="7"/>
  <c r="M178" i="7"/>
  <c r="I80" i="7"/>
  <c r="M80" i="7"/>
  <c r="J80" i="7"/>
  <c r="L80" i="7"/>
  <c r="I68" i="7"/>
  <c r="M68" i="7"/>
  <c r="L68" i="7"/>
  <c r="J68" i="7"/>
  <c r="L137" i="7"/>
  <c r="J137" i="7"/>
  <c r="M137" i="7"/>
  <c r="I137" i="7"/>
  <c r="I20" i="7"/>
  <c r="M20" i="7"/>
  <c r="J20" i="7"/>
  <c r="L20" i="7"/>
  <c r="J73" i="7"/>
  <c r="M73" i="7"/>
  <c r="I73" i="7"/>
  <c r="L73" i="7"/>
  <c r="J49" i="7"/>
  <c r="M49" i="7"/>
  <c r="L49" i="7"/>
  <c r="I49" i="7"/>
  <c r="J43" i="7"/>
  <c r="M43" i="7"/>
  <c r="I43" i="7"/>
  <c r="L43" i="7"/>
  <c r="J37" i="7"/>
  <c r="M37" i="7"/>
  <c r="I37" i="7"/>
  <c r="L37" i="7"/>
  <c r="J31" i="7"/>
  <c r="M31" i="7"/>
  <c r="L31" i="7"/>
  <c r="I31" i="7"/>
  <c r="J25" i="7"/>
  <c r="M25" i="7"/>
  <c r="I25" i="7"/>
  <c r="L25" i="7"/>
  <c r="J19" i="7"/>
  <c r="I19" i="7"/>
  <c r="M19" i="7"/>
  <c r="L19" i="7"/>
  <c r="I83" i="7"/>
  <c r="M83" i="7"/>
  <c r="J83" i="7"/>
  <c r="L83" i="7"/>
  <c r="I71" i="7"/>
  <c r="M71" i="7"/>
  <c r="J71" i="7"/>
  <c r="L71" i="7"/>
  <c r="I59" i="7"/>
  <c r="M59" i="7"/>
  <c r="L59" i="7"/>
  <c r="J59" i="7"/>
  <c r="I113" i="7"/>
  <c r="M113" i="7"/>
  <c r="L113" i="7"/>
  <c r="J113" i="7"/>
  <c r="I101" i="7"/>
  <c r="M101" i="7"/>
  <c r="L101" i="7"/>
  <c r="J101" i="7"/>
  <c r="I89" i="7"/>
  <c r="M89" i="7"/>
  <c r="J89" i="7"/>
  <c r="L89" i="7"/>
  <c r="J118" i="7"/>
  <c r="M118" i="7"/>
  <c r="I118" i="7"/>
  <c r="L118" i="7"/>
  <c r="I136" i="7"/>
  <c r="J136" i="7"/>
  <c r="L136" i="7"/>
  <c r="M136" i="7"/>
  <c r="J124" i="7"/>
  <c r="I124" i="7"/>
  <c r="L124" i="7"/>
  <c r="M124" i="7"/>
  <c r="I162" i="7"/>
  <c r="J162" i="7"/>
  <c r="L162" i="7"/>
  <c r="M162" i="7"/>
  <c r="L150" i="7"/>
  <c r="M150" i="7"/>
  <c r="I150" i="7"/>
  <c r="J150" i="7"/>
  <c r="I184" i="7"/>
  <c r="J184" i="7"/>
  <c r="L184" i="7"/>
  <c r="M184" i="7"/>
  <c r="I172" i="7"/>
  <c r="J172" i="7"/>
  <c r="L172" i="7"/>
  <c r="M172" i="7"/>
  <c r="I205" i="7"/>
  <c r="J205" i="7"/>
  <c r="L205" i="7"/>
  <c r="M205" i="7"/>
  <c r="I193" i="7"/>
  <c r="J193" i="7"/>
  <c r="L193" i="7"/>
  <c r="M193" i="7"/>
  <c r="I214" i="7"/>
  <c r="J214" i="7"/>
  <c r="L214" i="7"/>
  <c r="M214" i="7"/>
  <c r="L194" i="7"/>
  <c r="I194" i="7"/>
  <c r="J194" i="7"/>
  <c r="M194" i="7"/>
  <c r="L215" i="7"/>
  <c r="I215" i="7"/>
  <c r="J215" i="7"/>
  <c r="M215" i="7"/>
  <c r="I12" i="9"/>
  <c r="AF12" i="9"/>
  <c r="A12" i="9"/>
  <c r="AE27" i="6"/>
  <c r="Y25" i="9"/>
  <c r="I22" i="9"/>
  <c r="AF22" i="9"/>
  <c r="A22" i="9"/>
  <c r="AF22" i="6"/>
  <c r="Z20" i="9"/>
  <c r="AD20" i="6"/>
  <c r="W18" i="9"/>
  <c r="AG17" i="6"/>
  <c r="AA15" i="9"/>
  <c r="AE15" i="6"/>
  <c r="Y13" i="9"/>
  <c r="U43" i="6"/>
  <c r="A41" i="9"/>
  <c r="AF41" i="9"/>
  <c r="I41" i="9"/>
  <c r="AF41" i="6"/>
  <c r="Z39" i="9"/>
  <c r="AD39" i="6"/>
  <c r="W37" i="9"/>
  <c r="AG36" i="6"/>
  <c r="AA34" i="9"/>
  <c r="AE34" i="6"/>
  <c r="Y32" i="9"/>
  <c r="A29" i="9"/>
  <c r="AF29" i="9"/>
  <c r="I29" i="9"/>
  <c r="AG45" i="6"/>
  <c r="AA43" i="9"/>
  <c r="AD58" i="6"/>
  <c r="W56" i="9"/>
  <c r="AG55" i="6"/>
  <c r="AA53" i="9"/>
  <c r="AE53" i="6"/>
  <c r="Y51" i="9"/>
  <c r="U50" i="6"/>
  <c r="I48" i="9"/>
  <c r="A48" i="9"/>
  <c r="AF48" i="9"/>
  <c r="AF48" i="6"/>
  <c r="Z46" i="9"/>
  <c r="AD46" i="6"/>
  <c r="W44" i="9"/>
  <c r="AG67" i="6"/>
  <c r="AA65" i="9"/>
  <c r="AE65" i="6"/>
  <c r="Y63" i="9"/>
  <c r="I60" i="9"/>
  <c r="A60" i="9"/>
  <c r="AF60" i="9"/>
  <c r="AG69" i="6"/>
  <c r="AA67" i="9"/>
  <c r="AD76" i="6"/>
  <c r="W74" i="9"/>
  <c r="AG73" i="6"/>
  <c r="AA71" i="9"/>
  <c r="AE71" i="6"/>
  <c r="Y69" i="9"/>
  <c r="AD78" i="6"/>
  <c r="W76" i="9"/>
  <c r="I84" i="9"/>
  <c r="AF84" i="9"/>
  <c r="A84" i="9"/>
  <c r="AF84" i="6"/>
  <c r="Z82" i="9"/>
  <c r="AD82" i="6"/>
  <c r="W80" i="9"/>
  <c r="AG79" i="6"/>
  <c r="AA77" i="9"/>
  <c r="AE92" i="6"/>
  <c r="Y90" i="9"/>
  <c r="A87" i="9"/>
  <c r="I87" i="9"/>
  <c r="AF87" i="9"/>
  <c r="AG93" i="6"/>
  <c r="AA91" i="9"/>
  <c r="AD97" i="6"/>
  <c r="W95" i="9"/>
  <c r="AG94" i="6"/>
  <c r="AA92" i="9"/>
  <c r="I174" i="7"/>
  <c r="J174" i="7"/>
  <c r="L174" i="7"/>
  <c r="M174" i="7"/>
  <c r="I207" i="7"/>
  <c r="J207" i="7"/>
  <c r="L207" i="7"/>
  <c r="M207" i="7"/>
  <c r="I195" i="7"/>
  <c r="J195" i="7"/>
  <c r="L195" i="7"/>
  <c r="M195" i="7"/>
  <c r="I216" i="7"/>
  <c r="J216" i="7"/>
  <c r="L216" i="7"/>
  <c r="M216" i="7"/>
  <c r="AF14" i="6"/>
  <c r="Z12" i="9"/>
  <c r="U26" i="6"/>
  <c r="I24" i="9"/>
  <c r="AF24" i="9"/>
  <c r="A24" i="9"/>
  <c r="AF24" i="6"/>
  <c r="Z22" i="9"/>
  <c r="AD22" i="6"/>
  <c r="W20" i="9"/>
  <c r="AG19" i="6"/>
  <c r="AA17" i="9"/>
  <c r="AE17" i="6"/>
  <c r="Y15" i="9"/>
  <c r="AF43" i="6"/>
  <c r="Z41" i="9"/>
  <c r="AD41" i="6"/>
  <c r="W39" i="9"/>
  <c r="AG38" i="6"/>
  <c r="AA36" i="9"/>
  <c r="AE36" i="6"/>
  <c r="Y34" i="9"/>
  <c r="A31" i="9"/>
  <c r="I31" i="9"/>
  <c r="AF31" i="9"/>
  <c r="AF31" i="6"/>
  <c r="Z29" i="9"/>
  <c r="AE45" i="6"/>
  <c r="Y43" i="9"/>
  <c r="AG57" i="6"/>
  <c r="AA55" i="9"/>
  <c r="AE55" i="6"/>
  <c r="Y53" i="9"/>
  <c r="U52" i="6"/>
  <c r="A50" i="9"/>
  <c r="I50" i="9"/>
  <c r="AF50" i="9"/>
  <c r="AF50" i="6"/>
  <c r="Z48" i="9"/>
  <c r="AD48" i="6"/>
  <c r="W46" i="9"/>
  <c r="I58" i="9"/>
  <c r="AF58" i="9"/>
  <c r="A58" i="9"/>
  <c r="AE67" i="6"/>
  <c r="Y65" i="9"/>
  <c r="A62" i="9"/>
  <c r="I62" i="9"/>
  <c r="AF62" i="9"/>
  <c r="AF62" i="6"/>
  <c r="Z60" i="9"/>
  <c r="AE69" i="6"/>
  <c r="Y67" i="9"/>
  <c r="AG75" i="6"/>
  <c r="AA73" i="9"/>
  <c r="AE73" i="6"/>
  <c r="Y71" i="9"/>
  <c r="AF68" i="9"/>
  <c r="A68" i="9"/>
  <c r="I68" i="9"/>
  <c r="AF86" i="6"/>
  <c r="Z84" i="9"/>
  <c r="AD84" i="6"/>
  <c r="W82" i="9"/>
  <c r="AG81" i="6"/>
  <c r="AA79" i="9"/>
  <c r="AE79" i="6"/>
  <c r="Y77" i="9"/>
  <c r="A89" i="9"/>
  <c r="AF89" i="9"/>
  <c r="I89" i="9"/>
  <c r="AF89" i="6"/>
  <c r="Z87" i="9"/>
  <c r="AE93" i="6"/>
  <c r="Y91" i="9"/>
  <c r="AG96" i="6"/>
  <c r="AA94" i="9"/>
  <c r="AE94" i="6"/>
  <c r="Y92" i="9"/>
  <c r="I66" i="7"/>
  <c r="J66" i="7"/>
  <c r="M54" i="7"/>
  <c r="J54" i="7"/>
  <c r="M108" i="7"/>
  <c r="J108" i="7"/>
  <c r="L131" i="7"/>
  <c r="M131" i="7"/>
  <c r="I119" i="7"/>
  <c r="J119" i="7"/>
  <c r="AF28" i="6"/>
  <c r="Z26" i="9"/>
  <c r="AD26" i="6"/>
  <c r="W24" i="9"/>
  <c r="AG23" i="6"/>
  <c r="AA21" i="9"/>
  <c r="AE21" i="6"/>
  <c r="Y19" i="9"/>
  <c r="A16" i="9"/>
  <c r="I16" i="9"/>
  <c r="AF16" i="9"/>
  <c r="AF16" i="6"/>
  <c r="Z14" i="9"/>
  <c r="AE29" i="6"/>
  <c r="Y27" i="9"/>
  <c r="AE40" i="6"/>
  <c r="Y38" i="9"/>
  <c r="AF35" i="9"/>
  <c r="A35" i="9"/>
  <c r="AF35" i="6"/>
  <c r="Z33" i="9"/>
  <c r="AG30" i="6"/>
  <c r="AA28" i="9"/>
  <c r="AE59" i="6"/>
  <c r="Y57" i="9"/>
  <c r="A56" i="6"/>
  <c r="I54" i="9"/>
  <c r="AD52" i="6"/>
  <c r="W50" i="9"/>
  <c r="AE47" i="6"/>
  <c r="Y45" i="9"/>
  <c r="AG61" i="6"/>
  <c r="AA59" i="9"/>
  <c r="AE77" i="6"/>
  <c r="Y75" i="9"/>
  <c r="I72" i="9"/>
  <c r="AF72" i="9"/>
  <c r="AF72" i="6"/>
  <c r="Z70" i="9"/>
  <c r="A78" i="9"/>
  <c r="I78" i="9"/>
  <c r="AF78" i="9"/>
  <c r="AG87" i="6"/>
  <c r="AA85" i="9"/>
  <c r="AD91" i="6"/>
  <c r="W89" i="9"/>
  <c r="AG88" i="6"/>
  <c r="AA86" i="9"/>
  <c r="M18" i="7"/>
  <c r="M221" i="7"/>
  <c r="M218" i="7"/>
  <c r="J212" i="7"/>
  <c r="I209" i="7"/>
  <c r="L202" i="7"/>
  <c r="M192" i="7"/>
  <c r="I183" i="7"/>
  <c r="M179" i="7"/>
  <c r="J176" i="7"/>
  <c r="M169" i="7"/>
  <c r="L166" i="7"/>
  <c r="I160" i="7"/>
  <c r="I147" i="7"/>
  <c r="M143" i="7"/>
  <c r="J140" i="7"/>
  <c r="L133" i="7"/>
  <c r="I108" i="7"/>
  <c r="L87" i="7"/>
  <c r="W86" i="9"/>
  <c r="Z77" i="9"/>
  <c r="W68" i="9"/>
  <c r="Y64" i="9"/>
  <c r="Z59" i="9"/>
  <c r="Z54" i="9"/>
  <c r="Y49" i="9"/>
  <c r="Z44" i="9"/>
  <c r="AF39" i="9"/>
  <c r="W34" i="9"/>
  <c r="A30" i="9"/>
  <c r="Y24" i="9"/>
  <c r="J79" i="7"/>
  <c r="M79" i="7"/>
  <c r="I79" i="7"/>
  <c r="L79" i="7"/>
  <c r="J67" i="7"/>
  <c r="M67" i="7"/>
  <c r="L67" i="7"/>
  <c r="J55" i="7"/>
  <c r="M55" i="7"/>
  <c r="I55" i="7"/>
  <c r="J109" i="7"/>
  <c r="M109" i="7"/>
  <c r="J97" i="7"/>
  <c r="M97" i="7"/>
  <c r="I97" i="7"/>
  <c r="L97" i="7"/>
  <c r="M120" i="7"/>
  <c r="J120" i="7"/>
  <c r="AE28" i="6"/>
  <c r="Y26" i="9"/>
  <c r="AF23" i="9"/>
  <c r="A23" i="9"/>
  <c r="I23" i="9"/>
  <c r="AE16" i="6"/>
  <c r="Y14" i="9"/>
  <c r="AD29" i="6"/>
  <c r="W27" i="9"/>
  <c r="AF42" i="6"/>
  <c r="Z40" i="9"/>
  <c r="AD40" i="6"/>
  <c r="W38" i="9"/>
  <c r="AD59" i="6"/>
  <c r="W57" i="9"/>
  <c r="AG56" i="6"/>
  <c r="AA54" i="9"/>
  <c r="AE54" i="6"/>
  <c r="Y52" i="9"/>
  <c r="U51" i="6"/>
  <c r="AF49" i="9"/>
  <c r="AD47" i="6"/>
  <c r="W45" i="9"/>
  <c r="AG68" i="6"/>
  <c r="AA66" i="9"/>
  <c r="AF61" i="9"/>
  <c r="A61" i="9"/>
  <c r="AD77" i="6"/>
  <c r="W75" i="9"/>
  <c r="AG74" i="6"/>
  <c r="AA72" i="9"/>
  <c r="AE72" i="6"/>
  <c r="Y70" i="9"/>
  <c r="AD83" i="6"/>
  <c r="W81" i="9"/>
  <c r="AG80" i="6"/>
  <c r="AA78" i="9"/>
  <c r="AF87" i="6"/>
  <c r="Z85" i="9"/>
  <c r="AD98" i="6"/>
  <c r="W96" i="9"/>
  <c r="L18" i="7"/>
  <c r="L221" i="7"/>
  <c r="L218" i="7"/>
  <c r="I212" i="7"/>
  <c r="J202" i="7"/>
  <c r="L192" i="7"/>
  <c r="M182" i="7"/>
  <c r="J179" i="7"/>
  <c r="I176" i="7"/>
  <c r="L169" i="7"/>
  <c r="J166" i="7"/>
  <c r="M159" i="7"/>
  <c r="M146" i="7"/>
  <c r="J143" i="7"/>
  <c r="I140" i="7"/>
  <c r="J133" i="7"/>
  <c r="M119" i="7"/>
  <c r="L100" i="7"/>
  <c r="M93" i="7"/>
  <c r="J87" i="7"/>
  <c r="M66" i="7"/>
  <c r="M21" i="7"/>
  <c r="W90" i="9"/>
  <c r="I86" i="9"/>
  <c r="Y81" i="9"/>
  <c r="Z72" i="9"/>
  <c r="AF63" i="9"/>
  <c r="Y59" i="9"/>
  <c r="Y54" i="9"/>
  <c r="I49" i="9"/>
  <c r="A39" i="9"/>
  <c r="W19" i="9"/>
  <c r="I56" i="7"/>
  <c r="M56" i="7"/>
  <c r="I110" i="7"/>
  <c r="M110" i="7"/>
  <c r="I98" i="7"/>
  <c r="M98" i="7"/>
  <c r="AD28" i="6"/>
  <c r="W26" i="9"/>
  <c r="A18" i="9"/>
  <c r="AF18" i="9"/>
  <c r="AD16" i="6"/>
  <c r="W14" i="9"/>
  <c r="AG44" i="6"/>
  <c r="AA42" i="9"/>
  <c r="AD35" i="6"/>
  <c r="W33" i="9"/>
  <c r="AG32" i="6"/>
  <c r="AA30" i="9"/>
  <c r="AF56" i="9"/>
  <c r="A56" i="9"/>
  <c r="AG51" i="6"/>
  <c r="AA49" i="9"/>
  <c r="U46" i="6"/>
  <c r="AF44" i="9"/>
  <c r="A44" i="9"/>
  <c r="I44" i="9"/>
  <c r="AF68" i="6"/>
  <c r="Z66" i="9"/>
  <c r="AD66" i="6"/>
  <c r="W64" i="9"/>
  <c r="AD72" i="6"/>
  <c r="W70" i="9"/>
  <c r="I76" i="9"/>
  <c r="AF76" i="9"/>
  <c r="AE87" i="6"/>
  <c r="Y85" i="9"/>
  <c r="AE88" i="6"/>
  <c r="Y86" i="9"/>
  <c r="AF95" i="9"/>
  <c r="A95" i="9"/>
  <c r="I95" i="9"/>
  <c r="AF95" i="6"/>
  <c r="Z93" i="9"/>
  <c r="J18" i="7"/>
  <c r="J221" i="7"/>
  <c r="J218" i="7"/>
  <c r="M211" i="7"/>
  <c r="I202" i="7"/>
  <c r="J192" i="7"/>
  <c r="J182" i="7"/>
  <c r="I179" i="7"/>
  <c r="J169" i="7"/>
  <c r="I166" i="7"/>
  <c r="L159" i="7"/>
  <c r="M149" i="7"/>
  <c r="J146" i="7"/>
  <c r="I143" i="7"/>
  <c r="I133" i="7"/>
  <c r="L119" i="7"/>
  <c r="I87" i="7"/>
  <c r="L66" i="7"/>
  <c r="W85" i="9"/>
  <c r="I81" i="9"/>
  <c r="Y72" i="9"/>
  <c r="I63" i="9"/>
  <c r="W59" i="9"/>
  <c r="AA23" i="9"/>
  <c r="I48" i="7"/>
  <c r="J48" i="7"/>
  <c r="M36" i="7"/>
  <c r="J36" i="7"/>
  <c r="I30" i="7"/>
  <c r="J30" i="7"/>
  <c r="M81" i="7"/>
  <c r="J81" i="7"/>
  <c r="I57" i="7"/>
  <c r="J57" i="7"/>
  <c r="I111" i="7"/>
  <c r="J111" i="7"/>
  <c r="M99" i="7"/>
  <c r="J99" i="7"/>
  <c r="L134" i="7"/>
  <c r="M134" i="7"/>
  <c r="J122" i="7"/>
  <c r="L122" i="7"/>
  <c r="AF25" i="9"/>
  <c r="A25" i="9"/>
  <c r="AF25" i="6"/>
  <c r="Z23" i="9"/>
  <c r="AD23" i="6"/>
  <c r="W21" i="9"/>
  <c r="AG20" i="6"/>
  <c r="AA18" i="9"/>
  <c r="A13" i="9"/>
  <c r="I13" i="9"/>
  <c r="AF13" i="9"/>
  <c r="AE37" i="6"/>
  <c r="Y35" i="9"/>
  <c r="AF32" i="9"/>
  <c r="I32" i="9"/>
  <c r="AF32" i="6"/>
  <c r="Z30" i="9"/>
  <c r="AG58" i="6"/>
  <c r="AA56" i="9"/>
  <c r="U53" i="6"/>
  <c r="A51" i="9"/>
  <c r="I51" i="9"/>
  <c r="AF51" i="6"/>
  <c r="Z49" i="9"/>
  <c r="AD49" i="6"/>
  <c r="W47" i="9"/>
  <c r="AG46" i="6"/>
  <c r="AA44" i="9"/>
  <c r="AE68" i="6"/>
  <c r="Y66" i="9"/>
  <c r="AF63" i="6"/>
  <c r="Z61" i="9"/>
  <c r="AG78" i="6"/>
  <c r="AA76" i="9"/>
  <c r="AD85" i="6"/>
  <c r="W83" i="9"/>
  <c r="AG82" i="6"/>
  <c r="AA80" i="9"/>
  <c r="A90" i="9"/>
  <c r="AF90" i="9"/>
  <c r="AG97" i="6"/>
  <c r="AA95" i="9"/>
  <c r="AE95" i="6"/>
  <c r="Y93" i="9"/>
  <c r="L211" i="7"/>
  <c r="M201" i="7"/>
  <c r="M188" i="7"/>
  <c r="I182" i="7"/>
  <c r="J159" i="7"/>
  <c r="J149" i="7"/>
  <c r="I146" i="7"/>
  <c r="L132" i="7"/>
  <c r="J128" i="7"/>
  <c r="M123" i="7"/>
  <c r="M105" i="7"/>
  <c r="L99" i="7"/>
  <c r="M78" i="7"/>
  <c r="I36" i="7"/>
  <c r="A81" i="9"/>
  <c r="W43" i="9"/>
  <c r="Y33" i="9"/>
  <c r="Y28" i="9"/>
  <c r="J82" i="7"/>
  <c r="M82" i="7"/>
  <c r="J70" i="7"/>
  <c r="M70" i="7"/>
  <c r="I70" i="7"/>
  <c r="L70" i="7"/>
  <c r="J58" i="7"/>
  <c r="M58" i="7"/>
  <c r="L58" i="7"/>
  <c r="J112" i="7"/>
  <c r="M112" i="7"/>
  <c r="L112" i="7"/>
  <c r="J100" i="7"/>
  <c r="M100" i="7"/>
  <c r="AG27" i="6"/>
  <c r="AA25" i="9"/>
  <c r="AE25" i="6"/>
  <c r="Y23" i="9"/>
  <c r="AF20" i="9"/>
  <c r="A20" i="9"/>
  <c r="AF20" i="6"/>
  <c r="Z18" i="9"/>
  <c r="AD18" i="6"/>
  <c r="W16" i="9"/>
  <c r="AG15" i="6"/>
  <c r="AA13" i="9"/>
  <c r="AE44" i="6"/>
  <c r="Y42" i="9"/>
  <c r="AF39" i="6"/>
  <c r="Z37" i="9"/>
  <c r="AD37" i="6"/>
  <c r="W35" i="9"/>
  <c r="AG34" i="6"/>
  <c r="AA32" i="9"/>
  <c r="AE32" i="6"/>
  <c r="Y30" i="9"/>
  <c r="AD56" i="6"/>
  <c r="W54" i="9"/>
  <c r="AG53" i="6"/>
  <c r="AA51" i="9"/>
  <c r="U48" i="6"/>
  <c r="I46" i="9"/>
  <c r="AF46" i="9"/>
  <c r="AG65" i="6"/>
  <c r="AA63" i="9"/>
  <c r="AE63" i="6"/>
  <c r="Y61" i="9"/>
  <c r="AF76" i="6"/>
  <c r="Z74" i="9"/>
  <c r="AD74" i="6"/>
  <c r="W72" i="9"/>
  <c r="I82" i="9"/>
  <c r="A82" i="9"/>
  <c r="AF82" i="6"/>
  <c r="Z80" i="9"/>
  <c r="AG92" i="6"/>
  <c r="AA90" i="9"/>
  <c r="AE90" i="6"/>
  <c r="Y88" i="9"/>
  <c r="AD95" i="6"/>
  <c r="W93" i="9"/>
  <c r="M223" i="7"/>
  <c r="J211" i="7"/>
  <c r="M204" i="7"/>
  <c r="L201" i="7"/>
  <c r="M191" i="7"/>
  <c r="J188" i="7"/>
  <c r="M181" i="7"/>
  <c r="M168" i="7"/>
  <c r="I149" i="7"/>
  <c r="M145" i="7"/>
  <c r="J132" i="7"/>
  <c r="J123" i="7"/>
  <c r="I112" i="7"/>
  <c r="L105" i="7"/>
  <c r="I99" i="7"/>
  <c r="L78" i="7"/>
  <c r="I58" i="7"/>
  <c r="M42" i="7"/>
  <c r="AA93" i="9"/>
  <c r="AF88" i="9"/>
  <c r="A85" i="9"/>
  <c r="I80" i="9"/>
  <c r="A76" i="9"/>
  <c r="W67" i="9"/>
  <c r="AA47" i="9"/>
  <c r="AF42" i="9"/>
  <c r="AA37" i="9"/>
  <c r="W28" i="9"/>
  <c r="AA22" i="9"/>
  <c r="I18" i="9"/>
  <c r="AF27" i="6"/>
  <c r="Z25" i="9"/>
  <c r="AG22" i="6"/>
  <c r="AA20" i="9"/>
  <c r="AF15" i="6"/>
  <c r="Z13" i="9"/>
  <c r="AD44" i="6"/>
  <c r="W42" i="9"/>
  <c r="AG41" i="6"/>
  <c r="AA39" i="9"/>
  <c r="AE39" i="6"/>
  <c r="Y37" i="9"/>
  <c r="I34" i="9"/>
  <c r="AF34" i="9"/>
  <c r="U45" i="6"/>
  <c r="A43" i="9"/>
  <c r="I43" i="9"/>
  <c r="AE58" i="6"/>
  <c r="Y56" i="9"/>
  <c r="A55" i="6"/>
  <c r="A53" i="9"/>
  <c r="AF53" i="9"/>
  <c r="AF53" i="6"/>
  <c r="Z51" i="9"/>
  <c r="AD51" i="6"/>
  <c r="W49" i="9"/>
  <c r="AE46" i="6"/>
  <c r="Y44" i="9"/>
  <c r="A65" i="9"/>
  <c r="AF65" i="9"/>
  <c r="I65" i="9"/>
  <c r="AF65" i="6"/>
  <c r="Z63" i="9"/>
  <c r="AD63" i="6"/>
  <c r="W61" i="9"/>
  <c r="A67" i="9"/>
  <c r="I67" i="9"/>
  <c r="AF67" i="9"/>
  <c r="AE76" i="6"/>
  <c r="Y74" i="9"/>
  <c r="AF71" i="9"/>
  <c r="A71" i="9"/>
  <c r="AE78" i="6"/>
  <c r="Y76" i="9"/>
  <c r="AE82" i="6"/>
  <c r="Y80" i="9"/>
  <c r="A77" i="9"/>
  <c r="AF77" i="9"/>
  <c r="AF92" i="6"/>
  <c r="Z90" i="9"/>
  <c r="AD90" i="6"/>
  <c r="W88" i="9"/>
  <c r="A91" i="9"/>
  <c r="I91" i="9"/>
  <c r="AF91" i="9"/>
  <c r="AF92" i="9"/>
  <c r="I92" i="9"/>
  <c r="L223" i="7"/>
  <c r="L204" i="7"/>
  <c r="J201" i="7"/>
  <c r="J191" i="7"/>
  <c r="I188" i="7"/>
  <c r="L181" i="7"/>
  <c r="M171" i="7"/>
  <c r="L168" i="7"/>
  <c r="M158" i="7"/>
  <c r="M148" i="7"/>
  <c r="L145" i="7"/>
  <c r="M135" i="7"/>
  <c r="I132" i="7"/>
  <c r="I123" i="7"/>
  <c r="M117" i="7"/>
  <c r="M111" i="7"/>
  <c r="J105" i="7"/>
  <c r="L98" i="7"/>
  <c r="J78" i="7"/>
  <c r="M57" i="7"/>
  <c r="L42" i="7"/>
  <c r="I93" i="9"/>
  <c r="AA88" i="9"/>
  <c r="Y84" i="9"/>
  <c r="A80" i="9"/>
  <c r="AF75" i="9"/>
  <c r="I71" i="9"/>
  <c r="AF66" i="9"/>
  <c r="W62" i="9"/>
  <c r="Z52" i="9"/>
  <c r="Z47" i="9"/>
  <c r="Z42" i="9"/>
  <c r="Z32" i="9"/>
  <c r="I27" i="9"/>
  <c r="J223" i="7"/>
  <c r="J204" i="7"/>
  <c r="M197" i="7"/>
  <c r="I191" i="7"/>
  <c r="J181" i="7"/>
  <c r="L171" i="7"/>
  <c r="J168" i="7"/>
  <c r="M161" i="7"/>
  <c r="J158" i="7"/>
  <c r="L148" i="7"/>
  <c r="J145" i="7"/>
  <c r="L135" i="7"/>
  <c r="J131" i="7"/>
  <c r="M122" i="7"/>
  <c r="L117" i="7"/>
  <c r="L111" i="7"/>
  <c r="J98" i="7"/>
  <c r="L57" i="7"/>
  <c r="J42" i="7"/>
  <c r="Z88" i="9"/>
  <c r="AA83" i="9"/>
  <c r="A75" i="9"/>
  <c r="W66" i="9"/>
  <c r="Z57" i="9"/>
  <c r="W52" i="9"/>
  <c r="Y47" i="9"/>
  <c r="I42" i="9"/>
  <c r="I37" i="9"/>
  <c r="A32" i="9"/>
  <c r="A27" i="9"/>
  <c r="AA16" i="9"/>
  <c r="AG14" i="6"/>
  <c r="AA12" i="9"/>
  <c r="AE22" i="6"/>
  <c r="Y20" i="9"/>
  <c r="A17" i="9"/>
  <c r="AF17" i="9"/>
  <c r="AF17" i="6"/>
  <c r="Z15" i="9"/>
  <c r="AD15" i="6"/>
  <c r="W13" i="9"/>
  <c r="AG43" i="6"/>
  <c r="AA41" i="9"/>
  <c r="AE41" i="6"/>
  <c r="Y39" i="9"/>
  <c r="I36" i="9"/>
  <c r="AF36" i="9"/>
  <c r="AF36" i="6"/>
  <c r="Z34" i="9"/>
  <c r="AD34" i="6"/>
  <c r="W32" i="9"/>
  <c r="AG31" i="6"/>
  <c r="AA29" i="9"/>
  <c r="AF45" i="6"/>
  <c r="Z43" i="9"/>
  <c r="A55" i="9"/>
  <c r="I55" i="9"/>
  <c r="AF55" i="9"/>
  <c r="AD53" i="6"/>
  <c r="W51" i="9"/>
  <c r="AG50" i="6"/>
  <c r="AA48" i="9"/>
  <c r="AE48" i="6"/>
  <c r="Y46" i="9"/>
  <c r="AD65" i="6"/>
  <c r="W63" i="9"/>
  <c r="AG62" i="6"/>
  <c r="AA60" i="9"/>
  <c r="AF69" i="6"/>
  <c r="Z67" i="9"/>
  <c r="AF73" i="9"/>
  <c r="A73" i="9"/>
  <c r="AF73" i="6"/>
  <c r="Z71" i="9"/>
  <c r="AD71" i="6"/>
  <c r="W69" i="9"/>
  <c r="AG86" i="6"/>
  <c r="AA84" i="9"/>
  <c r="AE84" i="6"/>
  <c r="Y82" i="9"/>
  <c r="A79" i="9"/>
  <c r="I79" i="9"/>
  <c r="AG89" i="6"/>
  <c r="AA87" i="9"/>
  <c r="AF93" i="6"/>
  <c r="Z91" i="9"/>
  <c r="I94" i="9"/>
  <c r="AF94" i="9"/>
  <c r="M213" i="7"/>
  <c r="M200" i="7"/>
  <c r="J197" i="7"/>
  <c r="J171" i="7"/>
  <c r="J161" i="7"/>
  <c r="I158" i="7"/>
  <c r="M154" i="7"/>
  <c r="J148" i="7"/>
  <c r="J135" i="7"/>
  <c r="I131" i="7"/>
  <c r="I122" i="7"/>
  <c r="I117" i="7"/>
  <c r="L110" i="7"/>
  <c r="M96" i="7"/>
  <c r="M69" i="7"/>
  <c r="L63" i="7"/>
  <c r="L56" i="7"/>
  <c r="M48" i="7"/>
  <c r="Z92" i="9"/>
  <c r="A88" i="9"/>
  <c r="Z83" i="9"/>
  <c r="W79" i="9"/>
  <c r="AF74" i="9"/>
  <c r="AA70" i="9"/>
  <c r="A66" i="9"/>
  <c r="AA61" i="9"/>
  <c r="Z56" i="9"/>
  <c r="AF51" i="9"/>
  <c r="AA46" i="9"/>
  <c r="A42" i="9"/>
  <c r="A37" i="9"/>
  <c r="AA31" i="9"/>
  <c r="Z21" i="9"/>
  <c r="Z16" i="9"/>
  <c r="M222" i="7"/>
  <c r="L213" i="7"/>
  <c r="M203" i="7"/>
  <c r="J200" i="7"/>
  <c r="I197" i="7"/>
  <c r="M180" i="7"/>
  <c r="I161" i="7"/>
  <c r="M157" i="7"/>
  <c r="L154" i="7"/>
  <c r="M121" i="7"/>
  <c r="J110" i="7"/>
  <c r="L96" i="7"/>
  <c r="L69" i="7"/>
  <c r="J56" i="7"/>
  <c r="L48" i="7"/>
  <c r="M24" i="7"/>
  <c r="Z96" i="9"/>
  <c r="A92" i="9"/>
  <c r="Y83" i="9"/>
  <c r="Z78" i="9"/>
  <c r="AA74" i="9"/>
  <c r="AF69" i="9"/>
  <c r="I61" i="9"/>
  <c r="A46" i="9"/>
  <c r="A36" i="9"/>
  <c r="W31" i="9"/>
  <c r="Y21" i="9"/>
  <c r="Y16" i="9"/>
  <c r="I21" i="7"/>
  <c r="J21" i="7"/>
  <c r="I75" i="7"/>
  <c r="J75" i="7"/>
  <c r="M63" i="7"/>
  <c r="J63" i="7"/>
  <c r="I93" i="7"/>
  <c r="J93" i="7"/>
  <c r="L128" i="7"/>
  <c r="M128" i="7"/>
  <c r="AE14" i="6"/>
  <c r="Y12" i="9"/>
  <c r="AG26" i="6"/>
  <c r="AA24" i="9"/>
  <c r="AE24" i="6"/>
  <c r="Y22" i="9"/>
  <c r="A19" i="9"/>
  <c r="I19" i="9"/>
  <c r="AF19" i="6"/>
  <c r="Z17" i="9"/>
  <c r="AD17" i="6"/>
  <c r="W15" i="9"/>
  <c r="AE43" i="6"/>
  <c r="Y41" i="9"/>
  <c r="A38" i="9"/>
  <c r="I38" i="9"/>
  <c r="AF38" i="6"/>
  <c r="Z36" i="9"/>
  <c r="AE31" i="6"/>
  <c r="Y29" i="9"/>
  <c r="I57" i="9"/>
  <c r="A57" i="9"/>
  <c r="C64" i="20" s="1"/>
  <c r="AF57" i="6"/>
  <c r="Z55" i="9"/>
  <c r="AD55" i="6"/>
  <c r="W53" i="9"/>
  <c r="AE50" i="6"/>
  <c r="Y48" i="9"/>
  <c r="U47" i="6"/>
  <c r="I45" i="9"/>
  <c r="AG60" i="6"/>
  <c r="AA58" i="9"/>
  <c r="AD67" i="6"/>
  <c r="W65" i="9"/>
  <c r="AG64" i="6"/>
  <c r="AA62" i="9"/>
  <c r="AF75" i="6"/>
  <c r="Z73" i="9"/>
  <c r="AD73" i="6"/>
  <c r="W71" i="9"/>
  <c r="AG70" i="6"/>
  <c r="AA68" i="9"/>
  <c r="AF81" i="6"/>
  <c r="Z79" i="9"/>
  <c r="AD79" i="6"/>
  <c r="W77" i="9"/>
  <c r="AG91" i="6"/>
  <c r="AA89" i="9"/>
  <c r="I96" i="9"/>
  <c r="A96" i="9"/>
  <c r="AF96" i="6"/>
  <c r="Z94" i="9"/>
  <c r="AD94" i="6"/>
  <c r="W92" i="9"/>
  <c r="L222" i="7"/>
  <c r="J213" i="7"/>
  <c r="J203" i="7"/>
  <c r="I200" i="7"/>
  <c r="M183" i="7"/>
  <c r="L180" i="7"/>
  <c r="M170" i="7"/>
  <c r="M160" i="7"/>
  <c r="L157" i="7"/>
  <c r="J154" i="7"/>
  <c r="M147" i="7"/>
  <c r="J134" i="7"/>
  <c r="L121" i="7"/>
  <c r="L109" i="7"/>
  <c r="J96" i="7"/>
  <c r="L82" i="7"/>
  <c r="M75" i="7"/>
  <c r="J69" i="7"/>
  <c r="L55" i="7"/>
  <c r="L24" i="7"/>
  <c r="Y96" i="9"/>
  <c r="Y87" i="9"/>
  <c r="AF82" i="9"/>
  <c r="Y78" i="9"/>
  <c r="I74" i="9"/>
  <c r="AA69" i="9"/>
  <c r="Z65" i="9"/>
  <c r="I56" i="9"/>
  <c r="AF45" i="9"/>
  <c r="AA40" i="9"/>
  <c r="AA35" i="9"/>
  <c r="AF30" i="9"/>
  <c r="J222" i="7"/>
  <c r="M209" i="7"/>
  <c r="I203" i="7"/>
  <c r="L183" i="7"/>
  <c r="J180" i="7"/>
  <c r="J170" i="7"/>
  <c r="L160" i="7"/>
  <c r="J157" i="7"/>
  <c r="L147" i="7"/>
  <c r="I134" i="7"/>
  <c r="I121" i="7"/>
  <c r="I109" i="7"/>
  <c r="I82" i="7"/>
  <c r="L75" i="7"/>
  <c r="L54" i="7"/>
  <c r="J24" i="7"/>
  <c r="Z95" i="9"/>
  <c r="AF86" i="9"/>
  <c r="AA82" i="9"/>
  <c r="W78" i="9"/>
  <c r="Z69" i="9"/>
  <c r="AA64" i="9"/>
  <c r="AA50" i="9"/>
  <c r="Y40" i="9"/>
  <c r="Z35" i="9"/>
  <c r="W30" i="9"/>
  <c r="W25" i="9"/>
  <c r="I20" i="9"/>
  <c r="I15" i="9"/>
  <c r="AG28" i="6"/>
  <c r="AA26" i="9"/>
  <c r="I21" i="9"/>
  <c r="AF21" i="9"/>
  <c r="AF21" i="6"/>
  <c r="Z19" i="9"/>
  <c r="AD19" i="6"/>
  <c r="W17" i="9"/>
  <c r="AG16" i="6"/>
  <c r="AA14" i="9"/>
  <c r="AF29" i="6"/>
  <c r="Z27" i="9"/>
  <c r="U42" i="6"/>
  <c r="A40" i="9"/>
  <c r="I40" i="9"/>
  <c r="AF40" i="9"/>
  <c r="AF40" i="6"/>
  <c r="Z38" i="9"/>
  <c r="AD38" i="6"/>
  <c r="W36" i="9"/>
  <c r="AG35" i="6"/>
  <c r="AA33" i="9"/>
  <c r="AE33" i="6"/>
  <c r="Y31" i="9"/>
  <c r="A28" i="9"/>
  <c r="I28" i="9"/>
  <c r="AD57" i="6"/>
  <c r="W55" i="9"/>
  <c r="AG54" i="6"/>
  <c r="AA52" i="9"/>
  <c r="AE52" i="6"/>
  <c r="Y50" i="9"/>
  <c r="U49" i="6"/>
  <c r="AF47" i="9"/>
  <c r="A47" i="9"/>
  <c r="I47" i="9"/>
  <c r="AF47" i="6"/>
  <c r="Z45" i="9"/>
  <c r="AE60" i="6"/>
  <c r="Y58" i="9"/>
  <c r="AE64" i="6"/>
  <c r="Y62" i="9"/>
  <c r="AF59" i="9"/>
  <c r="A59" i="9"/>
  <c r="I59" i="9"/>
  <c r="AF77" i="6"/>
  <c r="Z75" i="9"/>
  <c r="AE70" i="6"/>
  <c r="Y68" i="9"/>
  <c r="AF83" i="9"/>
  <c r="A83" i="9"/>
  <c r="I83" i="9"/>
  <c r="AF83" i="6"/>
  <c r="Z81" i="9"/>
  <c r="AE91" i="6"/>
  <c r="Y89" i="9"/>
  <c r="AD96" i="6"/>
  <c r="W94" i="9"/>
  <c r="M212" i="7"/>
  <c r="J209" i="7"/>
  <c r="M176" i="7"/>
  <c r="I170" i="7"/>
  <c r="M140" i="7"/>
  <c r="L120" i="7"/>
  <c r="L108" i="7"/>
  <c r="L81" i="7"/>
  <c r="I54" i="7"/>
  <c r="M30" i="7"/>
  <c r="Y95" i="9"/>
  <c r="W91" i="9"/>
  <c r="Z86" i="9"/>
  <c r="W73" i="9"/>
  <c r="A69" i="9"/>
  <c r="Z64" i="9"/>
  <c r="Y60" i="9"/>
  <c r="AF54" i="9"/>
  <c r="A45" i="9"/>
  <c r="W40" i="9"/>
  <c r="I35" i="9"/>
  <c r="I25" i="9"/>
  <c r="AF19" i="9"/>
  <c r="A15" i="9"/>
  <c r="A22" i="6"/>
  <c r="U22" i="6"/>
  <c r="U41" i="6"/>
  <c r="A41" i="6"/>
  <c r="A84" i="6"/>
  <c r="U84" i="6"/>
  <c r="U56" i="6"/>
  <c r="A43" i="6"/>
  <c r="A17" i="6"/>
  <c r="U17" i="6"/>
  <c r="U36" i="6"/>
  <c r="A36" i="6"/>
  <c r="A67" i="6"/>
  <c r="U67" i="6"/>
  <c r="A69" i="6"/>
  <c r="U69" i="6"/>
  <c r="A73" i="6"/>
  <c r="U73" i="6"/>
  <c r="A79" i="6"/>
  <c r="U79" i="6"/>
  <c r="A93" i="6"/>
  <c r="U93" i="6"/>
  <c r="A94" i="6"/>
  <c r="U94" i="6"/>
  <c r="A47" i="6"/>
  <c r="A62" i="6"/>
  <c r="U62" i="6"/>
  <c r="A86" i="6"/>
  <c r="U86" i="6"/>
  <c r="A89" i="6"/>
  <c r="U89" i="6"/>
  <c r="U55" i="6"/>
  <c r="A51" i="6"/>
  <c r="A14" i="6"/>
  <c r="U14" i="6"/>
  <c r="U31" i="6"/>
  <c r="A31" i="6"/>
  <c r="A19" i="6"/>
  <c r="U19" i="6"/>
  <c r="U38" i="6"/>
  <c r="A38" i="6"/>
  <c r="A57" i="6"/>
  <c r="U57" i="6"/>
  <c r="A75" i="6"/>
  <c r="U75" i="6"/>
  <c r="A81" i="6"/>
  <c r="U81" i="6"/>
  <c r="A96" i="6"/>
  <c r="U96" i="6"/>
  <c r="A42" i="6"/>
  <c r="A91" i="6"/>
  <c r="U91" i="6"/>
  <c r="A50" i="6"/>
  <c r="A46" i="6"/>
  <c r="A24" i="6"/>
  <c r="U24" i="6"/>
  <c r="U33" i="6"/>
  <c r="A33" i="6"/>
  <c r="A64" i="6"/>
  <c r="U64" i="6"/>
  <c r="A21" i="6"/>
  <c r="U21" i="6"/>
  <c r="U29" i="6"/>
  <c r="A29" i="6"/>
  <c r="U40" i="6"/>
  <c r="A40" i="6"/>
  <c r="A59" i="6"/>
  <c r="C52" i="20" s="1"/>
  <c r="U59" i="6"/>
  <c r="A77" i="6"/>
  <c r="U77" i="6"/>
  <c r="A83" i="6"/>
  <c r="U83" i="6"/>
  <c r="A98" i="6"/>
  <c r="U98" i="6"/>
  <c r="A54" i="6"/>
  <c r="A60" i="6"/>
  <c r="U60" i="6"/>
  <c r="A70" i="6"/>
  <c r="U70" i="6"/>
  <c r="U28" i="6"/>
  <c r="A28" i="6"/>
  <c r="A16" i="6"/>
  <c r="U16" i="6"/>
  <c r="U35" i="6"/>
  <c r="A35" i="6"/>
  <c r="A66" i="6"/>
  <c r="U66" i="6"/>
  <c r="A72" i="6"/>
  <c r="U72" i="6"/>
  <c r="A26" i="6"/>
  <c r="U30" i="6"/>
  <c r="A30" i="6"/>
  <c r="A61" i="6"/>
  <c r="U61" i="6"/>
  <c r="A85" i="6"/>
  <c r="U85" i="6"/>
  <c r="A87" i="6"/>
  <c r="U87" i="6"/>
  <c r="A88" i="6"/>
  <c r="U88" i="6"/>
  <c r="A49" i="6"/>
  <c r="A45" i="6"/>
  <c r="A23" i="6"/>
  <c r="U23" i="6"/>
  <c r="A68" i="6"/>
  <c r="U68" i="6"/>
  <c r="A74" i="6"/>
  <c r="U74" i="6"/>
  <c r="A80" i="6"/>
  <c r="U80" i="6"/>
  <c r="A95" i="6"/>
  <c r="U95" i="6"/>
  <c r="A53" i="6"/>
  <c r="A25" i="6"/>
  <c r="U25" i="6"/>
  <c r="U32" i="6"/>
  <c r="A32" i="6"/>
  <c r="A63" i="6"/>
  <c r="U63" i="6"/>
  <c r="A90" i="6"/>
  <c r="U90" i="6"/>
  <c r="U37" i="6"/>
  <c r="A37" i="6"/>
  <c r="A20" i="6"/>
  <c r="U20" i="6"/>
  <c r="U39" i="6"/>
  <c r="A39" i="6"/>
  <c r="A58" i="6"/>
  <c r="U58" i="6"/>
  <c r="A76" i="6"/>
  <c r="U76" i="6"/>
  <c r="A78" i="6"/>
  <c r="U78" i="6"/>
  <c r="A82" i="6"/>
  <c r="U82" i="6"/>
  <c r="A97" i="6"/>
  <c r="U97" i="6"/>
  <c r="A48" i="6"/>
  <c r="A44" i="6"/>
  <c r="A18" i="6"/>
  <c r="U18" i="6"/>
  <c r="U27" i="6"/>
  <c r="A27" i="6"/>
  <c r="A15" i="6"/>
  <c r="U15" i="6"/>
  <c r="U34" i="6"/>
  <c r="A34" i="6"/>
  <c r="A65" i="6"/>
  <c r="U65" i="6"/>
  <c r="A71" i="6"/>
  <c r="U71" i="6"/>
  <c r="A92" i="6"/>
  <c r="U92" i="6"/>
  <c r="A52" i="6"/>
  <c r="A93" i="7"/>
  <c r="P93" i="7"/>
  <c r="V118" i="7"/>
  <c r="A46" i="7"/>
  <c r="A34" i="7"/>
  <c r="D16" i="8"/>
  <c r="F16" i="8"/>
  <c r="G16" i="8"/>
  <c r="H16" i="8"/>
  <c r="S16" i="8"/>
  <c r="A76" i="7"/>
  <c r="P76" i="7"/>
  <c r="A106" i="7"/>
  <c r="Y104" i="7"/>
  <c r="Y92" i="7"/>
  <c r="Y15" i="7"/>
  <c r="A53" i="8"/>
  <c r="X53" i="8"/>
  <c r="AA53" i="8" s="1"/>
  <c r="A47" i="7"/>
  <c r="A41" i="7"/>
  <c r="A35" i="7"/>
  <c r="A29" i="7"/>
  <c r="A23" i="7"/>
  <c r="A17" i="7"/>
  <c r="P17" i="7"/>
  <c r="Y16" i="7"/>
  <c r="V86" i="7"/>
  <c r="A78" i="7"/>
  <c r="P78" i="7"/>
  <c r="Y76" i="7"/>
  <c r="V74" i="7"/>
  <c r="A66" i="7"/>
  <c r="P66" i="7"/>
  <c r="Y64" i="7"/>
  <c r="V62" i="7"/>
  <c r="A54" i="7"/>
  <c r="V116" i="7"/>
  <c r="A108" i="7"/>
  <c r="P108" i="7"/>
  <c r="V104" i="7"/>
  <c r="A96" i="7"/>
  <c r="P96" i="7"/>
  <c r="Y94" i="7"/>
  <c r="V92" i="7"/>
  <c r="Y141" i="7"/>
  <c r="V139" i="7"/>
  <c r="A131" i="7"/>
  <c r="P131" i="7"/>
  <c r="Y129" i="7"/>
  <c r="V127" i="7"/>
  <c r="A119" i="7"/>
  <c r="A143" i="7"/>
  <c r="P143" i="7"/>
  <c r="Y167" i="7"/>
  <c r="V165" i="7"/>
  <c r="A157" i="7"/>
  <c r="P157" i="7"/>
  <c r="Y155" i="7"/>
  <c r="V153" i="7"/>
  <c r="A145" i="7"/>
  <c r="P145" i="7"/>
  <c r="Y189" i="7"/>
  <c r="V187" i="7"/>
  <c r="A179" i="7"/>
  <c r="P179" i="7"/>
  <c r="Y177" i="7"/>
  <c r="V175" i="7"/>
  <c r="A191" i="7"/>
  <c r="P191" i="7"/>
  <c r="Y210" i="7"/>
  <c r="V208" i="7"/>
  <c r="A200" i="7"/>
  <c r="P200" i="7"/>
  <c r="Y198" i="7"/>
  <c r="V196" i="7"/>
  <c r="A221" i="7"/>
  <c r="P221" i="7"/>
  <c r="Y219" i="7"/>
  <c r="V217" i="7"/>
  <c r="Y61" i="7"/>
  <c r="V60" i="7"/>
  <c r="Y49" i="7"/>
  <c r="V48" i="7"/>
  <c r="P46" i="7"/>
  <c r="Y37" i="7"/>
  <c r="V36" i="7"/>
  <c r="P34" i="7"/>
  <c r="Y25" i="7"/>
  <c r="V24" i="7"/>
  <c r="V67" i="7"/>
  <c r="V101" i="7"/>
  <c r="Y91" i="7"/>
  <c r="V15" i="7"/>
  <c r="V87" i="7"/>
  <c r="V75" i="7"/>
  <c r="V63" i="7"/>
  <c r="A55" i="7"/>
  <c r="Y88" i="7"/>
  <c r="A97" i="7"/>
  <c r="P97" i="7"/>
  <c r="Y95" i="7"/>
  <c r="V93" i="7"/>
  <c r="Y142" i="7"/>
  <c r="V140" i="7"/>
  <c r="A132" i="7"/>
  <c r="P132" i="7"/>
  <c r="Y130" i="7"/>
  <c r="V128" i="7"/>
  <c r="A120" i="7"/>
  <c r="P120" i="7"/>
  <c r="V166" i="7"/>
  <c r="A158" i="7"/>
  <c r="P158" i="7"/>
  <c r="Y156" i="7"/>
  <c r="V154" i="7"/>
  <c r="A146" i="7"/>
  <c r="P146" i="7"/>
  <c r="Y144" i="7"/>
  <c r="A168" i="7"/>
  <c r="P168" i="7"/>
  <c r="Y190" i="7"/>
  <c r="V188" i="7"/>
  <c r="A180" i="7"/>
  <c r="P180" i="7"/>
  <c r="Y178" i="7"/>
  <c r="V176" i="7"/>
  <c r="V209" i="7"/>
  <c r="A201" i="7"/>
  <c r="P201" i="7"/>
  <c r="Y199" i="7"/>
  <c r="V197" i="7"/>
  <c r="A222" i="7"/>
  <c r="P222" i="7"/>
  <c r="Y220" i="7"/>
  <c r="V218" i="7"/>
  <c r="V61" i="7"/>
  <c r="Y50" i="7"/>
  <c r="V49" i="7"/>
  <c r="P47" i="7"/>
  <c r="Y38" i="7"/>
  <c r="V37" i="7"/>
  <c r="P35" i="7"/>
  <c r="Y26" i="7"/>
  <c r="V25" i="7"/>
  <c r="P23" i="7"/>
  <c r="Y71" i="7"/>
  <c r="V88" i="7"/>
  <c r="Y125" i="7"/>
  <c r="P15" i="7"/>
  <c r="A15" i="7"/>
  <c r="A75" i="7"/>
  <c r="P75" i="7"/>
  <c r="Y73" i="7"/>
  <c r="A109" i="7"/>
  <c r="P109" i="7"/>
  <c r="Y107" i="7"/>
  <c r="A48" i="7"/>
  <c r="A42" i="7"/>
  <c r="A36" i="7"/>
  <c r="A30" i="7"/>
  <c r="A24" i="7"/>
  <c r="A18" i="7"/>
  <c r="Y17" i="7"/>
  <c r="V16" i="7"/>
  <c r="A80" i="7"/>
  <c r="Y78" i="7"/>
  <c r="A68" i="7"/>
  <c r="Y66" i="7"/>
  <c r="A56" i="7"/>
  <c r="A110" i="7"/>
  <c r="P110" i="7"/>
  <c r="Y108" i="7"/>
  <c r="V106" i="7"/>
  <c r="A98" i="7"/>
  <c r="P98" i="7"/>
  <c r="Y96" i="7"/>
  <c r="V94" i="7"/>
  <c r="V141" i="7"/>
  <c r="A133" i="7"/>
  <c r="P133" i="7"/>
  <c r="Y131" i="7"/>
  <c r="V129" i="7"/>
  <c r="A121" i="7"/>
  <c r="P121" i="7"/>
  <c r="Y119" i="7"/>
  <c r="Y143" i="7"/>
  <c r="V167" i="7"/>
  <c r="A159" i="7"/>
  <c r="P159" i="7"/>
  <c r="Y157" i="7"/>
  <c r="V155" i="7"/>
  <c r="A147" i="7"/>
  <c r="P147" i="7"/>
  <c r="Y145" i="7"/>
  <c r="V189" i="7"/>
  <c r="A181" i="7"/>
  <c r="P181" i="7"/>
  <c r="Y179" i="7"/>
  <c r="V177" i="7"/>
  <c r="A169" i="7"/>
  <c r="P169" i="7"/>
  <c r="Y191" i="7"/>
  <c r="V210" i="7"/>
  <c r="A202" i="7"/>
  <c r="P202" i="7"/>
  <c r="Y200" i="7"/>
  <c r="V198" i="7"/>
  <c r="A223" i="7"/>
  <c r="P223" i="7"/>
  <c r="Y221" i="7"/>
  <c r="V219" i="7"/>
  <c r="Y51" i="7"/>
  <c r="V50" i="7"/>
  <c r="P48" i="7"/>
  <c r="Y39" i="7"/>
  <c r="V38" i="7"/>
  <c r="P36" i="7"/>
  <c r="Y27" i="7"/>
  <c r="V26" i="7"/>
  <c r="P24" i="7"/>
  <c r="Y18" i="7"/>
  <c r="Y83" i="7"/>
  <c r="V102" i="7"/>
  <c r="Y110" i="7"/>
  <c r="V124" i="7"/>
  <c r="V107" i="7"/>
  <c r="A99" i="7"/>
  <c r="P99" i="7"/>
  <c r="Y97" i="7"/>
  <c r="V95" i="7"/>
  <c r="V142" i="7"/>
  <c r="A134" i="7"/>
  <c r="Y132" i="7"/>
  <c r="V130" i="7"/>
  <c r="A122" i="7"/>
  <c r="P122" i="7"/>
  <c r="Y120" i="7"/>
  <c r="A160" i="7"/>
  <c r="P160" i="7"/>
  <c r="Y158" i="7"/>
  <c r="V156" i="7"/>
  <c r="A148" i="7"/>
  <c r="P148" i="7"/>
  <c r="Y146" i="7"/>
  <c r="V144" i="7"/>
  <c r="Y168" i="7"/>
  <c r="V190" i="7"/>
  <c r="A182" i="7"/>
  <c r="P182" i="7"/>
  <c r="Y180" i="7"/>
  <c r="V178" i="7"/>
  <c r="A170" i="7"/>
  <c r="P170" i="7"/>
  <c r="A203" i="7"/>
  <c r="P203" i="7"/>
  <c r="Y201" i="7"/>
  <c r="V199" i="7"/>
  <c r="Y222" i="7"/>
  <c r="V220" i="7"/>
  <c r="A212" i="7"/>
  <c r="P212" i="7"/>
  <c r="Y52" i="7"/>
  <c r="V51" i="7"/>
  <c r="Y40" i="7"/>
  <c r="V39" i="7"/>
  <c r="Y28" i="7"/>
  <c r="V27" i="7"/>
  <c r="V18" i="7"/>
  <c r="Y106" i="7"/>
  <c r="Y122" i="7"/>
  <c r="V136" i="7"/>
  <c r="A111" i="7"/>
  <c r="P111" i="7"/>
  <c r="A49" i="7"/>
  <c r="A43" i="7"/>
  <c r="A37" i="7"/>
  <c r="A31" i="7"/>
  <c r="A25" i="7"/>
  <c r="A19" i="7"/>
  <c r="A82" i="7"/>
  <c r="P82" i="7"/>
  <c r="Y80" i="7"/>
  <c r="V78" i="7"/>
  <c r="A70" i="7"/>
  <c r="P70" i="7"/>
  <c r="V66" i="7"/>
  <c r="A58" i="7"/>
  <c r="A112" i="7"/>
  <c r="P112" i="7"/>
  <c r="A100" i="7"/>
  <c r="Y98" i="7"/>
  <c r="V96" i="7"/>
  <c r="A135" i="7"/>
  <c r="P135" i="7"/>
  <c r="Y133" i="7"/>
  <c r="V131" i="7"/>
  <c r="A123" i="7"/>
  <c r="P123" i="7"/>
  <c r="Y121" i="7"/>
  <c r="V119" i="7"/>
  <c r="V143" i="7"/>
  <c r="A161" i="7"/>
  <c r="P161" i="7"/>
  <c r="Y159" i="7"/>
  <c r="V157" i="7"/>
  <c r="A149" i="7"/>
  <c r="P149" i="7"/>
  <c r="Y147" i="7"/>
  <c r="V145" i="7"/>
  <c r="A183" i="7"/>
  <c r="P183" i="7"/>
  <c r="Y181" i="7"/>
  <c r="V179" i="7"/>
  <c r="A171" i="7"/>
  <c r="P171" i="7"/>
  <c r="Y169" i="7"/>
  <c r="V191" i="7"/>
  <c r="A204" i="7"/>
  <c r="P204" i="7"/>
  <c r="Y202" i="7"/>
  <c r="V200" i="7"/>
  <c r="A192" i="7"/>
  <c r="P192" i="7"/>
  <c r="A211" i="7"/>
  <c r="P211" i="7"/>
  <c r="Y223" i="7"/>
  <c r="V221" i="7"/>
  <c r="A213" i="7"/>
  <c r="P213" i="7"/>
  <c r="Y53" i="7"/>
  <c r="V52" i="7"/>
  <c r="Y41" i="7"/>
  <c r="V40" i="7"/>
  <c r="Y29" i="7"/>
  <c r="V28" i="7"/>
  <c r="P18" i="7"/>
  <c r="V70" i="7"/>
  <c r="P106" i="7"/>
  <c r="V121" i="7"/>
  <c r="Y216" i="7"/>
  <c r="A140" i="7"/>
  <c r="P140" i="7"/>
  <c r="A79" i="7"/>
  <c r="P79" i="7"/>
  <c r="V117" i="7"/>
  <c r="Y79" i="7"/>
  <c r="A83" i="7"/>
  <c r="Y81" i="7"/>
  <c r="V79" i="7"/>
  <c r="A71" i="7"/>
  <c r="P71" i="7"/>
  <c r="Y69" i="7"/>
  <c r="A59" i="7"/>
  <c r="A113" i="7"/>
  <c r="P113" i="7"/>
  <c r="Y111" i="7"/>
  <c r="V109" i="7"/>
  <c r="A101" i="7"/>
  <c r="P101" i="7"/>
  <c r="Y99" i="7"/>
  <c r="V97" i="7"/>
  <c r="A89" i="7"/>
  <c r="P89" i="7"/>
  <c r="A118" i="7"/>
  <c r="P118" i="7"/>
  <c r="A136" i="7"/>
  <c r="P136" i="7"/>
  <c r="Y134" i="7"/>
  <c r="V132" i="7"/>
  <c r="A124" i="7"/>
  <c r="P124" i="7"/>
  <c r="V120" i="7"/>
  <c r="A162" i="7"/>
  <c r="P162" i="7"/>
  <c r="Y160" i="7"/>
  <c r="V158" i="7"/>
  <c r="A150" i="7"/>
  <c r="P150" i="7"/>
  <c r="Y148" i="7"/>
  <c r="V146" i="7"/>
  <c r="V168" i="7"/>
  <c r="A184" i="7"/>
  <c r="P184" i="7"/>
  <c r="Y182" i="7"/>
  <c r="V180" i="7"/>
  <c r="A172" i="7"/>
  <c r="P172" i="7"/>
  <c r="Y170" i="7"/>
  <c r="A205" i="7"/>
  <c r="P205" i="7"/>
  <c r="Y203" i="7"/>
  <c r="V201" i="7"/>
  <c r="A193" i="7"/>
  <c r="P193" i="7"/>
  <c r="V222" i="7"/>
  <c r="A214" i="7"/>
  <c r="P214" i="7"/>
  <c r="Y212" i="7"/>
  <c r="Y54" i="7"/>
  <c r="V53" i="7"/>
  <c r="Y42" i="7"/>
  <c r="V41" i="7"/>
  <c r="Y30" i="7"/>
  <c r="V29" i="7"/>
  <c r="Y19" i="7"/>
  <c r="Y65" i="7"/>
  <c r="V82" i="7"/>
  <c r="P134" i="7"/>
  <c r="V71" i="7"/>
  <c r="V77" i="7"/>
  <c r="V65" i="7"/>
  <c r="A57" i="7"/>
  <c r="A50" i="7"/>
  <c r="A44" i="7"/>
  <c r="A38" i="7"/>
  <c r="A32" i="7"/>
  <c r="A26" i="7"/>
  <c r="A20" i="7"/>
  <c r="A84" i="7"/>
  <c r="P84" i="7"/>
  <c r="Y82" i="7"/>
  <c r="V80" i="7"/>
  <c r="A72" i="7"/>
  <c r="P72" i="7"/>
  <c r="Y70" i="7"/>
  <c r="V68" i="7"/>
  <c r="A60" i="7"/>
  <c r="A114" i="7"/>
  <c r="P114" i="7"/>
  <c r="Y112" i="7"/>
  <c r="V110" i="7"/>
  <c r="A102" i="7"/>
  <c r="P102" i="7"/>
  <c r="Y100" i="7"/>
  <c r="V98" i="7"/>
  <c r="A90" i="7"/>
  <c r="P90" i="7"/>
  <c r="A137" i="7"/>
  <c r="P137" i="7"/>
  <c r="Y135" i="7"/>
  <c r="V133" i="7"/>
  <c r="A125" i="7"/>
  <c r="P125" i="7"/>
  <c r="Y123" i="7"/>
  <c r="A163" i="7"/>
  <c r="P163" i="7"/>
  <c r="Y161" i="7"/>
  <c r="V159" i="7"/>
  <c r="A151" i="7"/>
  <c r="P151" i="7"/>
  <c r="Y149" i="7"/>
  <c r="V147" i="7"/>
  <c r="A185" i="7"/>
  <c r="P185" i="7"/>
  <c r="Y183" i="7"/>
  <c r="V181" i="7"/>
  <c r="A173" i="7"/>
  <c r="P173" i="7"/>
  <c r="Y171" i="7"/>
  <c r="V169" i="7"/>
  <c r="A206" i="7"/>
  <c r="P206" i="7"/>
  <c r="Y204" i="7"/>
  <c r="V202" i="7"/>
  <c r="A194" i="7"/>
  <c r="P194" i="7"/>
  <c r="Y192" i="7"/>
  <c r="Y211" i="7"/>
  <c r="V223" i="7"/>
  <c r="A215" i="7"/>
  <c r="P215" i="7"/>
  <c r="Y213" i="7"/>
  <c r="Y55" i="7"/>
  <c r="V54" i="7"/>
  <c r="Y43" i="7"/>
  <c r="V42" i="7"/>
  <c r="Y31" i="7"/>
  <c r="V30" i="7"/>
  <c r="Y86" i="7"/>
  <c r="V105" i="7"/>
  <c r="P119" i="7"/>
  <c r="V113" i="7"/>
  <c r="A81" i="7"/>
  <c r="P81" i="7"/>
  <c r="V53" i="8"/>
  <c r="A85" i="7"/>
  <c r="P85" i="7"/>
  <c r="V81" i="7"/>
  <c r="A73" i="7"/>
  <c r="P73" i="7"/>
  <c r="V69" i="7"/>
  <c r="A61" i="7"/>
  <c r="A115" i="7"/>
  <c r="P115" i="7"/>
  <c r="Y113" i="7"/>
  <c r="V111" i="7"/>
  <c r="A103" i="7"/>
  <c r="Y101" i="7"/>
  <c r="V99" i="7"/>
  <c r="A91" i="7"/>
  <c r="P91" i="7"/>
  <c r="Y118" i="7"/>
  <c r="A138" i="7"/>
  <c r="P138" i="7"/>
  <c r="Y136" i="7"/>
  <c r="V134" i="7"/>
  <c r="A126" i="7"/>
  <c r="P126" i="7"/>
  <c r="Y124" i="7"/>
  <c r="V122" i="7"/>
  <c r="A164" i="7"/>
  <c r="P164" i="7"/>
  <c r="Y162" i="7"/>
  <c r="V160" i="7"/>
  <c r="A152" i="7"/>
  <c r="P152" i="7"/>
  <c r="V148" i="7"/>
  <c r="A186" i="7"/>
  <c r="P186" i="7"/>
  <c r="Y184" i="7"/>
  <c r="V182" i="7"/>
  <c r="A174" i="7"/>
  <c r="P174" i="7"/>
  <c r="Y172" i="7"/>
  <c r="V170" i="7"/>
  <c r="A207" i="7"/>
  <c r="P207" i="7"/>
  <c r="Y205" i="7"/>
  <c r="V203" i="7"/>
  <c r="A195" i="7"/>
  <c r="P195" i="7"/>
  <c r="Y193" i="7"/>
  <c r="A216" i="7"/>
  <c r="P216" i="7"/>
  <c r="Y214" i="7"/>
  <c r="V212" i="7"/>
  <c r="Y56" i="7"/>
  <c r="V55" i="7"/>
  <c r="Y44" i="7"/>
  <c r="V43" i="7"/>
  <c r="P41" i="7"/>
  <c r="Y32" i="7"/>
  <c r="V31" i="7"/>
  <c r="P29" i="7"/>
  <c r="V20" i="7"/>
  <c r="P19" i="7"/>
  <c r="Y109" i="7"/>
  <c r="P100" i="7"/>
  <c r="Y150" i="7"/>
  <c r="V83" i="7"/>
  <c r="A117" i="7"/>
  <c r="P117" i="7"/>
  <c r="A105" i="7"/>
  <c r="P105" i="7"/>
  <c r="A67" i="7"/>
  <c r="P67" i="7"/>
  <c r="A69" i="7"/>
  <c r="P69" i="7"/>
  <c r="Y67" i="7"/>
  <c r="D53" i="8"/>
  <c r="F53" i="8"/>
  <c r="H53" i="8"/>
  <c r="G53" i="8"/>
  <c r="S53" i="8"/>
  <c r="A51" i="7"/>
  <c r="A45" i="7"/>
  <c r="A39" i="7"/>
  <c r="A33" i="7"/>
  <c r="A27" i="7"/>
  <c r="A21" i="7"/>
  <c r="Y20" i="7"/>
  <c r="V19" i="7"/>
  <c r="A86" i="7"/>
  <c r="Y84" i="7"/>
  <c r="A74" i="7"/>
  <c r="Y72" i="7"/>
  <c r="A62" i="7"/>
  <c r="A116" i="7"/>
  <c r="P116" i="7"/>
  <c r="Y114" i="7"/>
  <c r="V112" i="7"/>
  <c r="A104" i="7"/>
  <c r="P104" i="7"/>
  <c r="Y102" i="7"/>
  <c r="V100" i="7"/>
  <c r="A92" i="7"/>
  <c r="P92" i="7"/>
  <c r="Y90" i="7"/>
  <c r="A139" i="7"/>
  <c r="P139" i="7"/>
  <c r="Y137" i="7"/>
  <c r="V135" i="7"/>
  <c r="A127" i="7"/>
  <c r="P127" i="7"/>
  <c r="V123" i="7"/>
  <c r="A165" i="7"/>
  <c r="P165" i="7"/>
  <c r="Y163" i="7"/>
  <c r="V161" i="7"/>
  <c r="A153" i="7"/>
  <c r="P153" i="7"/>
  <c r="Y151" i="7"/>
  <c r="V149" i="7"/>
  <c r="A187" i="7"/>
  <c r="Y185" i="7"/>
  <c r="V183" i="7"/>
  <c r="A175" i="7"/>
  <c r="P175" i="7"/>
  <c r="Y173" i="7"/>
  <c r="V171" i="7"/>
  <c r="A208" i="7"/>
  <c r="P208" i="7"/>
  <c r="Y206" i="7"/>
  <c r="V204" i="7"/>
  <c r="A196" i="7"/>
  <c r="P196" i="7"/>
  <c r="Y194" i="7"/>
  <c r="V192" i="7"/>
  <c r="V211" i="7"/>
  <c r="A217" i="7"/>
  <c r="P217" i="7"/>
  <c r="Y215" i="7"/>
  <c r="V213" i="7"/>
  <c r="Y57" i="7"/>
  <c r="V56" i="7"/>
  <c r="P54" i="7"/>
  <c r="Y45" i="7"/>
  <c r="V44" i="7"/>
  <c r="P42" i="7"/>
  <c r="Y33" i="7"/>
  <c r="V32" i="7"/>
  <c r="P30" i="7"/>
  <c r="Y21" i="7"/>
  <c r="Y77" i="7"/>
  <c r="V64" i="7"/>
  <c r="A87" i="7"/>
  <c r="P87" i="7"/>
  <c r="Y138" i="7"/>
  <c r="A166" i="7"/>
  <c r="P166" i="7"/>
  <c r="Y164" i="7"/>
  <c r="V162" i="7"/>
  <c r="A154" i="7"/>
  <c r="P154" i="7"/>
  <c r="Y152" i="7"/>
  <c r="V150" i="7"/>
  <c r="A188" i="7"/>
  <c r="P188" i="7"/>
  <c r="Y186" i="7"/>
  <c r="V184" i="7"/>
  <c r="A176" i="7"/>
  <c r="P176" i="7"/>
  <c r="Y174" i="7"/>
  <c r="V172" i="7"/>
  <c r="A209" i="7"/>
  <c r="P209" i="7"/>
  <c r="Y207" i="7"/>
  <c r="V205" i="7"/>
  <c r="A197" i="7"/>
  <c r="P197" i="7"/>
  <c r="Y195" i="7"/>
  <c r="V193" i="7"/>
  <c r="A218" i="7"/>
  <c r="P218" i="7"/>
  <c r="V214" i="7"/>
  <c r="Y58" i="7"/>
  <c r="V57" i="7"/>
  <c r="P55" i="7"/>
  <c r="Y46" i="7"/>
  <c r="V45" i="7"/>
  <c r="P43" i="7"/>
  <c r="Y34" i="7"/>
  <c r="V33" i="7"/>
  <c r="P31" i="7"/>
  <c r="V21" i="7"/>
  <c r="P20" i="7"/>
  <c r="Y68" i="7"/>
  <c r="V85" i="7"/>
  <c r="Y85" i="7"/>
  <c r="Y115" i="7"/>
  <c r="A128" i="7"/>
  <c r="P128" i="7"/>
  <c r="A40" i="7"/>
  <c r="A28" i="7"/>
  <c r="A16" i="7"/>
  <c r="P16" i="7"/>
  <c r="V72" i="7"/>
  <c r="A64" i="7"/>
  <c r="P64" i="7"/>
  <c r="Y62" i="7"/>
  <c r="Y116" i="7"/>
  <c r="V114" i="7"/>
  <c r="A94" i="7"/>
  <c r="P94" i="7"/>
  <c r="V90" i="7"/>
  <c r="A141" i="7"/>
  <c r="P141" i="7"/>
  <c r="Y139" i="7"/>
  <c r="V137" i="7"/>
  <c r="A129" i="7"/>
  <c r="P129" i="7"/>
  <c r="Y127" i="7"/>
  <c r="V125" i="7"/>
  <c r="A167" i="7"/>
  <c r="P167" i="7"/>
  <c r="Y165" i="7"/>
  <c r="V163" i="7"/>
  <c r="A155" i="7"/>
  <c r="P155" i="7"/>
  <c r="Y153" i="7"/>
  <c r="V151" i="7"/>
  <c r="A189" i="7"/>
  <c r="P189" i="7"/>
  <c r="Y187" i="7"/>
  <c r="V185" i="7"/>
  <c r="A177" i="7"/>
  <c r="P177" i="7"/>
  <c r="Y175" i="7"/>
  <c r="V173" i="7"/>
  <c r="A210" i="7"/>
  <c r="P210" i="7"/>
  <c r="Y208" i="7"/>
  <c r="V206" i="7"/>
  <c r="A198" i="7"/>
  <c r="P198" i="7"/>
  <c r="Y196" i="7"/>
  <c r="V194" i="7"/>
  <c r="A219" i="7"/>
  <c r="P219" i="7"/>
  <c r="Y217" i="7"/>
  <c r="V215" i="7"/>
  <c r="Y59" i="7"/>
  <c r="V58" i="7"/>
  <c r="P56" i="7"/>
  <c r="Y47" i="7"/>
  <c r="V46" i="7"/>
  <c r="P44" i="7"/>
  <c r="Y35" i="7"/>
  <c r="V34" i="7"/>
  <c r="P32" i="7"/>
  <c r="Y23" i="7"/>
  <c r="P68" i="7"/>
  <c r="Y89" i="7"/>
  <c r="V108" i="7"/>
  <c r="A63" i="7"/>
  <c r="P63" i="7"/>
  <c r="V89" i="7"/>
  <c r="Y126" i="7"/>
  <c r="A52" i="7"/>
  <c r="V84" i="7"/>
  <c r="Y74" i="7"/>
  <c r="Y87" i="7"/>
  <c r="A77" i="7"/>
  <c r="Y75" i="7"/>
  <c r="V73" i="7"/>
  <c r="A65" i="7"/>
  <c r="Y63" i="7"/>
  <c r="A53" i="7"/>
  <c r="A88" i="7"/>
  <c r="P88" i="7"/>
  <c r="Y117" i="7"/>
  <c r="V115" i="7"/>
  <c r="A107" i="7"/>
  <c r="P107" i="7"/>
  <c r="Y105" i="7"/>
  <c r="V103" i="7"/>
  <c r="A95" i="7"/>
  <c r="P95" i="7"/>
  <c r="Y93" i="7"/>
  <c r="V91" i="7"/>
  <c r="A142" i="7"/>
  <c r="P142" i="7"/>
  <c r="Y140" i="7"/>
  <c r="V138" i="7"/>
  <c r="A130" i="7"/>
  <c r="P130" i="7"/>
  <c r="Y128" i="7"/>
  <c r="V126" i="7"/>
  <c r="Y166" i="7"/>
  <c r="V164" i="7"/>
  <c r="A156" i="7"/>
  <c r="P156" i="7"/>
  <c r="Y154" i="7"/>
  <c r="V152" i="7"/>
  <c r="A144" i="7"/>
  <c r="P144" i="7"/>
  <c r="A190" i="7"/>
  <c r="P190" i="7"/>
  <c r="Y188" i="7"/>
  <c r="V186" i="7"/>
  <c r="A178" i="7"/>
  <c r="P178" i="7"/>
  <c r="Y176" i="7"/>
  <c r="V174" i="7"/>
  <c r="Y209" i="7"/>
  <c r="V207" i="7"/>
  <c r="A199" i="7"/>
  <c r="P199" i="7"/>
  <c r="Y197" i="7"/>
  <c r="V195" i="7"/>
  <c r="A220" i="7"/>
  <c r="P220" i="7"/>
  <c r="Y218" i="7"/>
  <c r="V216" i="7"/>
  <c r="Y60" i="7"/>
  <c r="V59" i="7"/>
  <c r="P57" i="7"/>
  <c r="Y48" i="7"/>
  <c r="V47" i="7"/>
  <c r="P45" i="7"/>
  <c r="Y36" i="7"/>
  <c r="V35" i="7"/>
  <c r="P33" i="7"/>
  <c r="Y24" i="7"/>
  <c r="V23" i="7"/>
  <c r="P21" i="7"/>
  <c r="V17" i="7"/>
  <c r="V76" i="7"/>
  <c r="P80" i="7"/>
  <c r="Y103" i="7"/>
  <c r="P187" i="7"/>
  <c r="V16" i="8"/>
  <c r="G68" i="6"/>
  <c r="G57" i="6"/>
  <c r="G55" i="6"/>
  <c r="G29" i="6"/>
  <c r="G26" i="6"/>
  <c r="G25" i="6"/>
  <c r="C67" i="20" l="1"/>
  <c r="AA39" i="25"/>
  <c r="AD39" i="25"/>
  <c r="AF39" i="25"/>
  <c r="AR59" i="25"/>
  <c r="N59" i="25"/>
  <c r="AU4" i="25"/>
  <c r="AY39" i="25"/>
  <c r="AT66" i="25"/>
  <c r="T52" i="25"/>
  <c r="Z4" i="25"/>
  <c r="AA60" i="25"/>
  <c r="AD59" i="25"/>
  <c r="S59" i="25"/>
  <c r="H39" i="25"/>
  <c r="L39" i="25"/>
  <c r="AJ13" i="25"/>
  <c r="AN60" i="25"/>
  <c r="AQ60" i="25"/>
  <c r="AP39" i="25"/>
  <c r="AQ59" i="25"/>
  <c r="AL9" i="25"/>
  <c r="AH17" i="25"/>
  <c r="AL10" i="25"/>
  <c r="AU13" i="25"/>
  <c r="AI66" i="25"/>
  <c r="M66" i="25"/>
  <c r="I22" i="25"/>
  <c r="AT39" i="25"/>
  <c r="AS66" i="25"/>
  <c r="M10" i="25"/>
  <c r="AC59" i="25"/>
  <c r="AC39" i="25"/>
  <c r="AN39" i="25"/>
  <c r="AO59" i="25"/>
  <c r="J40" i="25"/>
  <c r="AX59" i="25"/>
  <c r="AS39" i="25"/>
  <c r="N4" i="25"/>
  <c r="Z40" i="25"/>
  <c r="G59" i="25"/>
  <c r="AB39" i="25"/>
  <c r="AQ39" i="25"/>
  <c r="AM39" i="25"/>
  <c r="AN59" i="25"/>
  <c r="N40" i="25"/>
  <c r="J49" i="25"/>
  <c r="AX60" i="25"/>
  <c r="P66" i="25"/>
  <c r="P22" i="25"/>
  <c r="S22" i="25"/>
  <c r="AW59" i="25"/>
  <c r="J66" i="25"/>
  <c r="M22" i="25"/>
  <c r="AA66" i="25"/>
  <c r="AE66" i="25"/>
  <c r="AV39" i="25"/>
  <c r="AQ66" i="25"/>
  <c r="AZ66" i="25"/>
  <c r="AU66" i="25"/>
  <c r="P49" i="25"/>
  <c r="AF10" i="25"/>
  <c r="AB10" i="25"/>
  <c r="J10" i="25"/>
  <c r="AH39" i="25"/>
  <c r="AL39" i="25"/>
  <c r="AH59" i="25"/>
  <c r="AV59" i="25"/>
  <c r="AU39" i="25"/>
  <c r="AY66" i="25"/>
  <c r="AF66" i="25"/>
  <c r="H59" i="25"/>
  <c r="R39" i="25"/>
  <c r="I59" i="25"/>
  <c r="AE39" i="25"/>
  <c r="AO39" i="25"/>
  <c r="AI59" i="25"/>
  <c r="AM4" i="25"/>
  <c r="N22" i="25"/>
  <c r="AF36" i="25"/>
  <c r="AD66" i="25"/>
  <c r="AY9" i="25"/>
  <c r="AG66" i="25"/>
  <c r="L36" i="25"/>
  <c r="AU59" i="25"/>
  <c r="AB66" i="25"/>
  <c r="AZ17" i="25"/>
  <c r="AM66" i="25"/>
  <c r="AA10" i="25"/>
  <c r="S10" i="25"/>
  <c r="O10" i="25"/>
  <c r="AC10" i="25"/>
  <c r="AZ59" i="25"/>
  <c r="AA59" i="25"/>
  <c r="G39" i="25"/>
  <c r="P59" i="25"/>
  <c r="M39" i="25"/>
  <c r="AJ39" i="25"/>
  <c r="T39" i="25"/>
  <c r="AL59" i="25"/>
  <c r="AE59" i="25"/>
  <c r="G66" i="25"/>
  <c r="S66" i="25"/>
  <c r="AY59" i="25"/>
  <c r="AZ39" i="25"/>
  <c r="AX66" i="25"/>
  <c r="S49" i="25"/>
  <c r="AI39" i="25"/>
  <c r="AM59" i="25"/>
  <c r="AK59" i="25"/>
  <c r="AX39" i="25"/>
  <c r="AW66" i="25"/>
  <c r="S84" i="6"/>
  <c r="Q84" i="6"/>
  <c r="Q25" i="6"/>
  <c r="S25" i="6"/>
  <c r="S87" i="6"/>
  <c r="Q87" i="6"/>
  <c r="X13" i="25"/>
  <c r="W13" i="25"/>
  <c r="S57" i="6"/>
  <c r="Q57" i="6"/>
  <c r="P18" i="23"/>
  <c r="L9" i="25"/>
  <c r="Z70" i="25"/>
  <c r="AK9" i="25"/>
  <c r="AR70" i="25"/>
  <c r="AV9" i="25"/>
  <c r="AS70" i="25"/>
  <c r="AS17" i="25"/>
  <c r="W67" i="25"/>
  <c r="X67" i="25"/>
  <c r="Q65" i="6"/>
  <c r="S65" i="6"/>
  <c r="Q15" i="6"/>
  <c r="S15" i="6"/>
  <c r="W6" i="25"/>
  <c r="X6" i="25"/>
  <c r="S66" i="6"/>
  <c r="Q66" i="6"/>
  <c r="Q16" i="6"/>
  <c r="S16" i="6"/>
  <c r="Q98" i="6"/>
  <c r="S98" i="6"/>
  <c r="S47" i="6"/>
  <c r="Q47" i="6"/>
  <c r="Q91" i="6"/>
  <c r="S91" i="6"/>
  <c r="Q64" i="6"/>
  <c r="S64" i="6"/>
  <c r="S33" i="6"/>
  <c r="Q33" i="6"/>
  <c r="Q86" i="6"/>
  <c r="S86" i="6"/>
  <c r="Q31" i="6"/>
  <c r="S31" i="6"/>
  <c r="S14" i="6"/>
  <c r="Q14" i="6"/>
  <c r="S93" i="6"/>
  <c r="Q93" i="6"/>
  <c r="P58" i="23"/>
  <c r="P34" i="23"/>
  <c r="J9" i="25"/>
  <c r="G70" i="25"/>
  <c r="H70" i="25"/>
  <c r="AC70" i="25"/>
  <c r="AG9" i="25"/>
  <c r="AH70" i="25"/>
  <c r="AU9" i="25"/>
  <c r="AZ70" i="25"/>
  <c r="W18" i="25"/>
  <c r="X18" i="25"/>
  <c r="Q22" i="6"/>
  <c r="S22" i="6"/>
  <c r="W65" i="25"/>
  <c r="X65" i="25"/>
  <c r="Q97" i="6"/>
  <c r="S97" i="6"/>
  <c r="AZ54" i="25"/>
  <c r="AM54" i="25"/>
  <c r="AF54" i="25"/>
  <c r="Z54" i="25"/>
  <c r="P54" i="25"/>
  <c r="AW54" i="25"/>
  <c r="AG54" i="25"/>
  <c r="AA54" i="25"/>
  <c r="AU54" i="25"/>
  <c r="AN54" i="25"/>
  <c r="AP54" i="25"/>
  <c r="H54" i="25"/>
  <c r="AO54" i="25"/>
  <c r="AC54" i="25"/>
  <c r="AV54" i="25"/>
  <c r="AJ54" i="25"/>
  <c r="G54" i="25"/>
  <c r="AH54" i="25"/>
  <c r="AD54" i="25"/>
  <c r="I54" i="25"/>
  <c r="N54" i="25"/>
  <c r="AK54" i="25"/>
  <c r="AE54" i="25"/>
  <c r="L54" i="25"/>
  <c r="R54" i="25"/>
  <c r="AS54" i="25"/>
  <c r="AQ54" i="25"/>
  <c r="AB54" i="25"/>
  <c r="M54" i="25"/>
  <c r="S54" i="25"/>
  <c r="AL54" i="25"/>
  <c r="AY54" i="25"/>
  <c r="AI54" i="25"/>
  <c r="T54" i="25"/>
  <c r="AT54" i="25"/>
  <c r="AX54" i="25"/>
  <c r="AR54" i="25"/>
  <c r="J54" i="25"/>
  <c r="O54" i="25"/>
  <c r="W36" i="25"/>
  <c r="X36" i="25"/>
  <c r="S51" i="6"/>
  <c r="Q51" i="6"/>
  <c r="Q74" i="6"/>
  <c r="S74" i="6"/>
  <c r="Q37" i="6"/>
  <c r="S37" i="6"/>
  <c r="Q49" i="6"/>
  <c r="S49" i="6"/>
  <c r="S23" i="6"/>
  <c r="Q23" i="6"/>
  <c r="W26" i="25"/>
  <c r="X26" i="25"/>
  <c r="P80" i="23"/>
  <c r="P54" i="23"/>
  <c r="I9" i="25"/>
  <c r="M17" i="25"/>
  <c r="S70" i="25"/>
  <c r="M4" i="25"/>
  <c r="AB71" i="25"/>
  <c r="AD32" i="25"/>
  <c r="AB70" i="25"/>
  <c r="S17" i="25"/>
  <c r="G38" i="25"/>
  <c r="H38" i="25"/>
  <c r="O41" i="25"/>
  <c r="AC38" i="25"/>
  <c r="AL38" i="25"/>
  <c r="S41" i="25"/>
  <c r="AJ32" i="25"/>
  <c r="AN5" i="25"/>
  <c r="AF9" i="25"/>
  <c r="AP17" i="25"/>
  <c r="AG70" i="25"/>
  <c r="AH4" i="25"/>
  <c r="AO4" i="25"/>
  <c r="AO36" i="25"/>
  <c r="H36" i="25"/>
  <c r="AT9" i="25"/>
  <c r="AY5" i="25"/>
  <c r="AX70" i="25"/>
  <c r="AS38" i="25"/>
  <c r="AX17" i="25"/>
  <c r="AZ36" i="25"/>
  <c r="X19" i="25"/>
  <c r="W19" i="25"/>
  <c r="W33" i="25"/>
  <c r="X33" i="25"/>
  <c r="S21" i="6"/>
  <c r="Q21" i="6"/>
  <c r="S60" i="6"/>
  <c r="Q60" i="6"/>
  <c r="S75" i="6"/>
  <c r="Q75" i="6"/>
  <c r="W17" i="25"/>
  <c r="X17" i="25"/>
  <c r="Q67" i="6"/>
  <c r="S67" i="6"/>
  <c r="S36" i="6"/>
  <c r="Q36" i="6"/>
  <c r="P20" i="23"/>
  <c r="T42" i="25"/>
  <c r="T9" i="25"/>
  <c r="AD17" i="25"/>
  <c r="AD4" i="25"/>
  <c r="Z9" i="25"/>
  <c r="P32" i="25"/>
  <c r="J41" i="25"/>
  <c r="Z71" i="25"/>
  <c r="T4" i="25"/>
  <c r="AB32" i="25"/>
  <c r="T71" i="25"/>
  <c r="M5" i="25"/>
  <c r="N38" i="25"/>
  <c r="AK38" i="25"/>
  <c r="AK32" i="25"/>
  <c r="AL5" i="25"/>
  <c r="AR9" i="25"/>
  <c r="AG17" i="25"/>
  <c r="AE70" i="25"/>
  <c r="AE4" i="25"/>
  <c r="AK4" i="25"/>
  <c r="AG36" i="25"/>
  <c r="AS9" i="25"/>
  <c r="AY70" i="25"/>
  <c r="S36" i="25"/>
  <c r="AX38" i="25"/>
  <c r="AY17" i="25"/>
  <c r="AW36" i="25"/>
  <c r="W31" i="25"/>
  <c r="X31" i="25"/>
  <c r="S48" i="6"/>
  <c r="Q48" i="6"/>
  <c r="X69" i="25"/>
  <c r="W69" i="25"/>
  <c r="Q76" i="6"/>
  <c r="S76" i="6"/>
  <c r="Q58" i="6"/>
  <c r="S58" i="6"/>
  <c r="S20" i="6"/>
  <c r="Q20" i="6"/>
  <c r="W59" i="25"/>
  <c r="X59" i="25"/>
  <c r="S32" i="6"/>
  <c r="Q32" i="6"/>
  <c r="X32" i="25"/>
  <c r="W32" i="25"/>
  <c r="Q85" i="6"/>
  <c r="S85" i="6"/>
  <c r="X24" i="25"/>
  <c r="W24" i="25"/>
  <c r="W44" i="25"/>
  <c r="X44" i="25"/>
  <c r="AR12" i="25"/>
  <c r="AT12" i="25"/>
  <c r="AU12" i="25"/>
  <c r="AV12" i="25"/>
  <c r="P12" i="25"/>
  <c r="AS12" i="25"/>
  <c r="O12" i="25"/>
  <c r="AB12" i="25"/>
  <c r="AP12" i="25"/>
  <c r="T12" i="25"/>
  <c r="AD12" i="25"/>
  <c r="J12" i="25"/>
  <c r="AH12" i="25"/>
  <c r="N12" i="25"/>
  <c r="AZ12" i="25"/>
  <c r="AF12" i="25"/>
  <c r="AM12" i="25"/>
  <c r="AC12" i="25"/>
  <c r="AO12" i="25"/>
  <c r="S12" i="25"/>
  <c r="AA12" i="25"/>
  <c r="AY12" i="25"/>
  <c r="AI12" i="25"/>
  <c r="H12" i="25"/>
  <c r="L12" i="25"/>
  <c r="AN12" i="25"/>
  <c r="AJ12" i="25"/>
  <c r="AK12" i="25"/>
  <c r="G12" i="25"/>
  <c r="AE12" i="25"/>
  <c r="AL12" i="25"/>
  <c r="R12" i="25"/>
  <c r="AG12" i="25"/>
  <c r="I12" i="25"/>
  <c r="AX12" i="25"/>
  <c r="Z12" i="25"/>
  <c r="AW12" i="25"/>
  <c r="AQ12" i="25"/>
  <c r="M12" i="25"/>
  <c r="W39" i="25"/>
  <c r="X39" i="25"/>
  <c r="P28" i="23"/>
  <c r="P4" i="23"/>
  <c r="P22" i="23"/>
  <c r="P5" i="23"/>
  <c r="S9" i="25"/>
  <c r="P17" i="25"/>
  <c r="AB9" i="25"/>
  <c r="AA41" i="25"/>
  <c r="AA71" i="25"/>
  <c r="AA32" i="25"/>
  <c r="AB42" i="25"/>
  <c r="T32" i="25"/>
  <c r="J4" i="25"/>
  <c r="AQ38" i="25"/>
  <c r="AI32" i="25"/>
  <c r="AR5" i="25"/>
  <c r="AM5" i="25"/>
  <c r="AI9" i="25"/>
  <c r="AK17" i="25"/>
  <c r="AK70" i="25"/>
  <c r="AJ4" i="25"/>
  <c r="I4" i="25"/>
  <c r="V18" i="25"/>
  <c r="V67" i="25"/>
  <c r="AN36" i="25"/>
  <c r="V13" i="25"/>
  <c r="AX9" i="25"/>
  <c r="AZ32" i="25"/>
  <c r="AS4" i="25"/>
  <c r="AZ38" i="25"/>
  <c r="AT36" i="25"/>
  <c r="AE35" i="25"/>
  <c r="AS35" i="25"/>
  <c r="AT35" i="25"/>
  <c r="AU35" i="25"/>
  <c r="AV35" i="25"/>
  <c r="AX35" i="25"/>
  <c r="AY35" i="25"/>
  <c r="H35" i="25"/>
  <c r="AZ35" i="25"/>
  <c r="AM35" i="25"/>
  <c r="AP35" i="25"/>
  <c r="L35" i="25"/>
  <c r="G35" i="25"/>
  <c r="AQ35" i="25"/>
  <c r="AL35" i="25"/>
  <c r="J35" i="25"/>
  <c r="AC35" i="25"/>
  <c r="AI35" i="25"/>
  <c r="T35" i="25"/>
  <c r="M35" i="25"/>
  <c r="R35" i="25"/>
  <c r="AH35" i="25"/>
  <c r="AD35" i="25"/>
  <c r="AA35" i="25"/>
  <c r="N35" i="25"/>
  <c r="AW35" i="25"/>
  <c r="AJ35" i="25"/>
  <c r="P35" i="25"/>
  <c r="I35" i="25"/>
  <c r="O35" i="25"/>
  <c r="AG35" i="25"/>
  <c r="S35" i="25"/>
  <c r="AF35" i="25"/>
  <c r="AN35" i="25"/>
  <c r="AK35" i="25"/>
  <c r="AO35" i="25"/>
  <c r="Z35" i="25"/>
  <c r="AB35" i="25"/>
  <c r="AR35" i="25"/>
  <c r="Q92" i="6"/>
  <c r="S92" i="6"/>
  <c r="S53" i="6"/>
  <c r="Q53" i="6"/>
  <c r="S27" i="6"/>
  <c r="Q27" i="6"/>
  <c r="AJ10" i="25"/>
  <c r="AG10" i="25"/>
  <c r="R10" i="25"/>
  <c r="Z10" i="25"/>
  <c r="AN10" i="25"/>
  <c r="X57" i="25"/>
  <c r="W57" i="25"/>
  <c r="W15" i="25"/>
  <c r="X15" i="25"/>
  <c r="AO23" i="25"/>
  <c r="AK23" i="25"/>
  <c r="AT23" i="25"/>
  <c r="AX23" i="25"/>
  <c r="AY23" i="25"/>
  <c r="AZ23" i="25"/>
  <c r="AU23" i="25"/>
  <c r="O23" i="25"/>
  <c r="S23" i="25"/>
  <c r="AE23" i="25"/>
  <c r="M23" i="25"/>
  <c r="AA23" i="25"/>
  <c r="AJ23" i="25"/>
  <c r="AI23" i="25"/>
  <c r="G23" i="25"/>
  <c r="R23" i="25"/>
  <c r="AM23" i="25"/>
  <c r="L23" i="25"/>
  <c r="AF23" i="25"/>
  <c r="AB23" i="25"/>
  <c r="AW23" i="25"/>
  <c r="AS23" i="25"/>
  <c r="AP23" i="25"/>
  <c r="T23" i="25"/>
  <c r="AD23" i="25"/>
  <c r="AQ23" i="25"/>
  <c r="AN23" i="25"/>
  <c r="P23" i="25"/>
  <c r="H23" i="25"/>
  <c r="AR23" i="25"/>
  <c r="AL23" i="25"/>
  <c r="N23" i="25"/>
  <c r="J23" i="25"/>
  <c r="AV23" i="25"/>
  <c r="AG23" i="25"/>
  <c r="Z23" i="25"/>
  <c r="AC23" i="25"/>
  <c r="AH23" i="25"/>
  <c r="I23" i="25"/>
  <c r="X7" i="25"/>
  <c r="W7" i="25"/>
  <c r="S54" i="6"/>
  <c r="Q54" i="6"/>
  <c r="Q28" i="6"/>
  <c r="S28" i="6"/>
  <c r="Q83" i="6"/>
  <c r="S83" i="6"/>
  <c r="S59" i="6"/>
  <c r="Q59" i="6"/>
  <c r="S38" i="6"/>
  <c r="Q38" i="6"/>
  <c r="AJ34" i="25"/>
  <c r="AR34" i="25"/>
  <c r="AB34" i="25"/>
  <c r="T34" i="25"/>
  <c r="I34" i="25"/>
  <c r="L34" i="25"/>
  <c r="S62" i="6"/>
  <c r="Q62" i="6"/>
  <c r="Q43" i="6"/>
  <c r="S43" i="6"/>
  <c r="Q79" i="6"/>
  <c r="S79" i="6"/>
  <c r="Q17" i="6"/>
  <c r="S17" i="6"/>
  <c r="N42" i="25"/>
  <c r="R9" i="25"/>
  <c r="N17" i="25"/>
  <c r="AC4" i="25"/>
  <c r="L41" i="25"/>
  <c r="AA9" i="25"/>
  <c r="AB41" i="25"/>
  <c r="H5" i="25"/>
  <c r="M32" i="25"/>
  <c r="T38" i="25"/>
  <c r="J5" i="25"/>
  <c r="J71" i="25"/>
  <c r="AG38" i="25"/>
  <c r="AE38" i="25"/>
  <c r="AQ32" i="25"/>
  <c r="AQ5" i="25"/>
  <c r="AI5" i="25"/>
  <c r="AH9" i="25"/>
  <c r="AJ17" i="25"/>
  <c r="AN70" i="25"/>
  <c r="AI4" i="25"/>
  <c r="V65" i="25"/>
  <c r="O36" i="25"/>
  <c r="AW9" i="25"/>
  <c r="AX32" i="25"/>
  <c r="AV4" i="25"/>
  <c r="AY38" i="25"/>
  <c r="AS36" i="25"/>
  <c r="I66" i="25"/>
  <c r="AY11" i="25"/>
  <c r="AU11" i="25"/>
  <c r="AV11" i="25"/>
  <c r="AW11" i="25"/>
  <c r="AX11" i="25"/>
  <c r="AZ11" i="25"/>
  <c r="AM11" i="25"/>
  <c r="I11" i="25"/>
  <c r="AB11" i="25"/>
  <c r="M11" i="25"/>
  <c r="AC11" i="25"/>
  <c r="AP11" i="25"/>
  <c r="P11" i="25"/>
  <c r="AE11" i="25"/>
  <c r="AN11" i="25"/>
  <c r="AK11" i="25"/>
  <c r="AO11" i="25"/>
  <c r="AT11" i="25"/>
  <c r="AF11" i="25"/>
  <c r="AA11" i="25"/>
  <c r="AS11" i="25"/>
  <c r="AJ11" i="25"/>
  <c r="L11" i="25"/>
  <c r="S11" i="25"/>
  <c r="AL11" i="25"/>
  <c r="AG11" i="25"/>
  <c r="T11" i="25"/>
  <c r="AH11" i="25"/>
  <c r="AR11" i="25"/>
  <c r="G11" i="25"/>
  <c r="R11" i="25"/>
  <c r="N11" i="25"/>
  <c r="AQ11" i="25"/>
  <c r="AD11" i="25"/>
  <c r="J11" i="25"/>
  <c r="O11" i="25"/>
  <c r="AI11" i="25"/>
  <c r="H11" i="25"/>
  <c r="Z11" i="25"/>
  <c r="P40" i="25"/>
  <c r="I40" i="25"/>
  <c r="M40" i="25"/>
  <c r="R40" i="25"/>
  <c r="S40" i="25"/>
  <c r="L40" i="25"/>
  <c r="O40" i="25"/>
  <c r="W10" i="25"/>
  <c r="X10" i="25"/>
  <c r="S90" i="6"/>
  <c r="Q90" i="6"/>
  <c r="AP55" i="25"/>
  <c r="AM55" i="25"/>
  <c r="AF55" i="25"/>
  <c r="AT55" i="25"/>
  <c r="AH55" i="25"/>
  <c r="AL55" i="25"/>
  <c r="AI55" i="25"/>
  <c r="AS55" i="25"/>
  <c r="AK55" i="25"/>
  <c r="AD55" i="25"/>
  <c r="O55" i="25"/>
  <c r="G55" i="25"/>
  <c r="AJ55" i="25"/>
  <c r="AB55" i="25"/>
  <c r="AY55" i="25"/>
  <c r="Z55" i="25"/>
  <c r="AC55" i="25"/>
  <c r="AA55" i="25"/>
  <c r="L55" i="25"/>
  <c r="AZ55" i="25"/>
  <c r="N55" i="25"/>
  <c r="M55" i="25"/>
  <c r="I55" i="25"/>
  <c r="AU55" i="25"/>
  <c r="AO55" i="25"/>
  <c r="S55" i="25"/>
  <c r="AQ55" i="25"/>
  <c r="AV55" i="25"/>
  <c r="R55" i="25"/>
  <c r="AW55" i="25"/>
  <c r="AG55" i="25"/>
  <c r="T55" i="25"/>
  <c r="J55" i="25"/>
  <c r="AX55" i="25"/>
  <c r="AR55" i="25"/>
  <c r="AN55" i="25"/>
  <c r="AE55" i="25"/>
  <c r="P55" i="25"/>
  <c r="H55" i="25"/>
  <c r="W45" i="25"/>
  <c r="X45" i="25"/>
  <c r="Q95" i="6"/>
  <c r="S95" i="6"/>
  <c r="Q68" i="6"/>
  <c r="S68" i="6"/>
  <c r="S18" i="6"/>
  <c r="Q18" i="6"/>
  <c r="W37" i="25"/>
  <c r="X37" i="25"/>
  <c r="S30" i="6"/>
  <c r="Q30" i="6"/>
  <c r="W25" i="25"/>
  <c r="X25" i="25"/>
  <c r="W66" i="25"/>
  <c r="X66" i="25"/>
  <c r="W62" i="25"/>
  <c r="X62" i="25"/>
  <c r="P53" i="23"/>
  <c r="P13" i="23"/>
  <c r="P76" i="23"/>
  <c r="O9" i="25"/>
  <c r="J17" i="25"/>
  <c r="M71" i="25"/>
  <c r="R4" i="25"/>
  <c r="AD9" i="25"/>
  <c r="Z41" i="25"/>
  <c r="L5" i="25"/>
  <c r="S5" i="25"/>
  <c r="G32" i="25"/>
  <c r="N70" i="25"/>
  <c r="P70" i="25"/>
  <c r="AR38" i="25"/>
  <c r="AM38" i="25"/>
  <c r="AG32" i="25"/>
  <c r="AE32" i="25"/>
  <c r="AE5" i="25"/>
  <c r="N5" i="25"/>
  <c r="AP9" i="25"/>
  <c r="AE17" i="25"/>
  <c r="AL70" i="25"/>
  <c r="AG4" i="25"/>
  <c r="AC36" i="25"/>
  <c r="AM36" i="25"/>
  <c r="AW32" i="25"/>
  <c r="AT4" i="25"/>
  <c r="AW38" i="25"/>
  <c r="AV36" i="25"/>
  <c r="W46" i="25"/>
  <c r="X46" i="25"/>
  <c r="AK57" i="25"/>
  <c r="I57" i="25"/>
  <c r="AO57" i="25"/>
  <c r="AC57" i="25"/>
  <c r="H57" i="25"/>
  <c r="J57" i="25"/>
  <c r="AE57" i="25"/>
  <c r="AD57" i="25"/>
  <c r="P57" i="25"/>
  <c r="AG57" i="25"/>
  <c r="Z57" i="25"/>
  <c r="G57" i="25"/>
  <c r="AH57" i="25"/>
  <c r="AF57" i="25"/>
  <c r="L57" i="25"/>
  <c r="M57" i="25"/>
  <c r="AR57" i="25"/>
  <c r="O57" i="25"/>
  <c r="N57" i="23"/>
  <c r="P57" i="23"/>
  <c r="W28" i="25"/>
  <c r="X28" i="25"/>
  <c r="AG8" i="25"/>
  <c r="G8" i="25"/>
  <c r="O8" i="25"/>
  <c r="AM8" i="25"/>
  <c r="AN8" i="25"/>
  <c r="AI8" i="25"/>
  <c r="T8" i="25"/>
  <c r="J8" i="25"/>
  <c r="I8" i="25"/>
  <c r="W16" i="25"/>
  <c r="X16" i="25"/>
  <c r="W4" i="25"/>
  <c r="X4" i="25"/>
  <c r="S96" i="6"/>
  <c r="Q96" i="6"/>
  <c r="P3" i="23"/>
  <c r="H9" i="25"/>
  <c r="AC17" i="25"/>
  <c r="AB4" i="25"/>
  <c r="AC9" i="25"/>
  <c r="I41" i="25"/>
  <c r="S32" i="25"/>
  <c r="G5" i="25"/>
  <c r="I70" i="25"/>
  <c r="H32" i="25"/>
  <c r="G4" i="25"/>
  <c r="O71" i="25"/>
  <c r="L17" i="25"/>
  <c r="AF38" i="25"/>
  <c r="P38" i="25"/>
  <c r="AR32" i="25"/>
  <c r="AM32" i="25"/>
  <c r="AH5" i="25"/>
  <c r="AO9" i="25"/>
  <c r="AR17" i="25"/>
  <c r="AJ70" i="25"/>
  <c r="AF4" i="25"/>
  <c r="AL36" i="25"/>
  <c r="AB36" i="25"/>
  <c r="AZ5" i="25"/>
  <c r="AY32" i="25"/>
  <c r="AW4" i="25"/>
  <c r="AV38" i="25"/>
  <c r="AE36" i="25"/>
  <c r="AU36" i="25"/>
  <c r="N36" i="25"/>
  <c r="AQ27" i="25"/>
  <c r="AF27" i="25"/>
  <c r="J27" i="25"/>
  <c r="L27" i="25"/>
  <c r="AP27" i="25"/>
  <c r="S27" i="25"/>
  <c r="AC27" i="25"/>
  <c r="AE27" i="25"/>
  <c r="W23" i="25"/>
  <c r="X23" i="25"/>
  <c r="S44" i="6"/>
  <c r="Q44" i="6"/>
  <c r="W3" i="25"/>
  <c r="X3" i="25"/>
  <c r="S47" i="25"/>
  <c r="O47" i="25"/>
  <c r="P47" i="25"/>
  <c r="R47" i="25"/>
  <c r="AN47" i="25"/>
  <c r="AC47" i="25"/>
  <c r="AE47" i="25"/>
  <c r="W12" i="25"/>
  <c r="X12" i="25"/>
  <c r="Q70" i="6"/>
  <c r="S70" i="6"/>
  <c r="Q52" i="6"/>
  <c r="S52" i="6"/>
  <c r="W35" i="25"/>
  <c r="X35" i="25"/>
  <c r="C61" i="20"/>
  <c r="BO8" i="4" s="1"/>
  <c r="G9" i="25"/>
  <c r="AA17" i="25"/>
  <c r="R41" i="25"/>
  <c r="R70" i="25"/>
  <c r="AA4" i="25"/>
  <c r="T41" i="25"/>
  <c r="AD5" i="25"/>
  <c r="AC32" i="25"/>
  <c r="L4" i="25"/>
  <c r="AA38" i="25"/>
  <c r="R71" i="25"/>
  <c r="AP38" i="25"/>
  <c r="AN32" i="25"/>
  <c r="R32" i="25"/>
  <c r="AP5" i="25"/>
  <c r="AN9" i="25"/>
  <c r="AQ17" i="25"/>
  <c r="AP70" i="25"/>
  <c r="AM70" i="25"/>
  <c r="AR4" i="25"/>
  <c r="P36" i="25"/>
  <c r="AK36" i="25"/>
  <c r="AX5" i="25"/>
  <c r="AV32" i="25"/>
  <c r="AW70" i="25"/>
  <c r="AZ4" i="25"/>
  <c r="AU38" i="25"/>
  <c r="AW17" i="25"/>
  <c r="AQ36" i="25"/>
  <c r="Z36" i="25"/>
  <c r="V56" i="25"/>
  <c r="W56" i="25"/>
  <c r="X56" i="25"/>
  <c r="W60" i="25"/>
  <c r="X60" i="25"/>
  <c r="Q71" i="6"/>
  <c r="S71" i="6"/>
  <c r="Q34" i="6"/>
  <c r="S34" i="6"/>
  <c r="R51" i="25"/>
  <c r="M51" i="25"/>
  <c r="S51" i="25"/>
  <c r="Q82" i="6"/>
  <c r="S82" i="6"/>
  <c r="N33" i="23"/>
  <c r="P33" i="23"/>
  <c r="W64" i="25"/>
  <c r="X64" i="25"/>
  <c r="S72" i="6"/>
  <c r="Q72" i="6"/>
  <c r="S35" i="6"/>
  <c r="Q35" i="6"/>
  <c r="W53" i="25"/>
  <c r="X53" i="25"/>
  <c r="Q77" i="6"/>
  <c r="S77" i="6"/>
  <c r="Q40" i="6"/>
  <c r="S40" i="6"/>
  <c r="P46" i="25"/>
  <c r="AO46" i="25"/>
  <c r="AP46" i="25"/>
  <c r="AQ46" i="25"/>
  <c r="AA46" i="25"/>
  <c r="S46" i="25"/>
  <c r="AR46" i="25"/>
  <c r="H46" i="25"/>
  <c r="M46" i="25"/>
  <c r="AG46" i="25"/>
  <c r="AB46" i="25"/>
  <c r="N46" i="25"/>
  <c r="T46" i="25"/>
  <c r="O46" i="25"/>
  <c r="W70" i="25"/>
  <c r="X70" i="25"/>
  <c r="Q19" i="6"/>
  <c r="S19" i="6"/>
  <c r="Q89" i="6"/>
  <c r="S89" i="6"/>
  <c r="S50" i="6"/>
  <c r="Q50" i="6"/>
  <c r="Q73" i="6"/>
  <c r="S73" i="6"/>
  <c r="Q55" i="6"/>
  <c r="S55" i="6"/>
  <c r="P36" i="23"/>
  <c r="N71" i="25"/>
  <c r="N9" i="25"/>
  <c r="AB17" i="25"/>
  <c r="P4" i="25"/>
  <c r="I32" i="25"/>
  <c r="AC5" i="25"/>
  <c r="L70" i="25"/>
  <c r="O32" i="25"/>
  <c r="Z38" i="25"/>
  <c r="L38" i="25"/>
  <c r="O5" i="25"/>
  <c r="I71" i="25"/>
  <c r="AH38" i="25"/>
  <c r="AH32" i="25"/>
  <c r="AK5" i="25"/>
  <c r="AQ9" i="25"/>
  <c r="AO17" i="25"/>
  <c r="AM17" i="25"/>
  <c r="AF70" i="25"/>
  <c r="AI70" i="25"/>
  <c r="AQ4" i="25"/>
  <c r="V6" i="25"/>
  <c r="AJ36" i="25"/>
  <c r="V42" i="25"/>
  <c r="AA36" i="25"/>
  <c r="G36" i="25"/>
  <c r="AW5" i="25"/>
  <c r="AU32" i="25"/>
  <c r="AV70" i="25"/>
  <c r="AY4" i="25"/>
  <c r="AV17" i="25"/>
  <c r="I36" i="25"/>
  <c r="W9" i="25"/>
  <c r="X9" i="25"/>
  <c r="S41" i="6"/>
  <c r="Q41" i="6"/>
  <c r="X63" i="25"/>
  <c r="W63" i="25"/>
  <c r="S63" i="6"/>
  <c r="Q63" i="6"/>
  <c r="Q80" i="6"/>
  <c r="S80" i="6"/>
  <c r="S56" i="6"/>
  <c r="Q56" i="6"/>
  <c r="W48" i="25"/>
  <c r="X48" i="25"/>
  <c r="Q88" i="6"/>
  <c r="S88" i="6"/>
  <c r="Q61" i="6"/>
  <c r="S61" i="6"/>
  <c r="S42" i="6"/>
  <c r="Q42" i="6"/>
  <c r="W43" i="25"/>
  <c r="X43" i="25"/>
  <c r="G67" i="25"/>
  <c r="I67" i="25"/>
  <c r="P67" i="25"/>
  <c r="N67" i="25"/>
  <c r="L67" i="25"/>
  <c r="J67" i="25"/>
  <c r="S67" i="25"/>
  <c r="Z67" i="25"/>
  <c r="AJ67" i="25"/>
  <c r="AK67" i="25"/>
  <c r="S26" i="6"/>
  <c r="Q26" i="6"/>
  <c r="S81" i="6"/>
  <c r="Q81" i="6"/>
  <c r="N8" i="23"/>
  <c r="P8" i="23"/>
  <c r="N78" i="23"/>
  <c r="P78" i="23"/>
  <c r="W58" i="25"/>
  <c r="X58" i="25"/>
  <c r="P35" i="23"/>
  <c r="G71" i="25"/>
  <c r="P9" i="25"/>
  <c r="H42" i="25"/>
  <c r="Z17" i="25"/>
  <c r="H4" i="25"/>
  <c r="O4" i="25"/>
  <c r="T70" i="25"/>
  <c r="AB5" i="25"/>
  <c r="AD70" i="25"/>
  <c r="T17" i="25"/>
  <c r="AB38" i="25"/>
  <c r="B42" i="25"/>
  <c r="AZ42" i="25" s="1"/>
  <c r="AP32" i="25"/>
  <c r="AJ5" i="25"/>
  <c r="AJ9" i="25"/>
  <c r="AE9" i="25"/>
  <c r="AN17" i="25"/>
  <c r="AI17" i="25"/>
  <c r="AO70" i="25"/>
  <c r="O70" i="25"/>
  <c r="AP4" i="25"/>
  <c r="AH36" i="25"/>
  <c r="T36" i="25"/>
  <c r="J36" i="25"/>
  <c r="AV5" i="25"/>
  <c r="AI36" i="25"/>
  <c r="AU17" i="25"/>
  <c r="W14" i="25"/>
  <c r="X14" i="25"/>
  <c r="W61" i="25"/>
  <c r="X61" i="25"/>
  <c r="S78" i="6"/>
  <c r="Q78" i="6"/>
  <c r="Q46" i="6"/>
  <c r="S46" i="6"/>
  <c r="S39" i="6"/>
  <c r="Q39" i="6"/>
  <c r="N69" i="23"/>
  <c r="P69" i="23"/>
  <c r="N45" i="23"/>
  <c r="P45" i="23"/>
  <c r="S29" i="6"/>
  <c r="Q29" i="6"/>
  <c r="S24" i="6"/>
  <c r="Q24" i="6"/>
  <c r="Q94" i="6"/>
  <c r="S94" i="6"/>
  <c r="S69" i="6"/>
  <c r="Q69" i="6"/>
  <c r="S45" i="6"/>
  <c r="Q45" i="6"/>
  <c r="AZ30" i="25"/>
  <c r="AV50" i="25"/>
  <c r="AX30" i="25"/>
  <c r="AW29" i="25"/>
  <c r="AH50" i="25"/>
  <c r="AD50" i="25"/>
  <c r="F50" i="25" s="1"/>
  <c r="AV49" i="25"/>
  <c r="AF29" i="25"/>
  <c r="AQ50" i="25"/>
  <c r="AP73" i="25"/>
  <c r="AE30" i="25"/>
  <c r="AP52" i="25"/>
  <c r="AG41" i="25"/>
  <c r="AZ73" i="25"/>
  <c r="AX52" i="25"/>
  <c r="AW40" i="25"/>
  <c r="AY51" i="25"/>
  <c r="AI29" i="25"/>
  <c r="AR50" i="25"/>
  <c r="AI73" i="25"/>
  <c r="AO73" i="25"/>
  <c r="AR30" i="25"/>
  <c r="AO52" i="25"/>
  <c r="AI52" i="25"/>
  <c r="AU73" i="25"/>
  <c r="AT40" i="25"/>
  <c r="AU50" i="25"/>
  <c r="AC71" i="25"/>
  <c r="AD73" i="25"/>
  <c r="F73" i="25" s="1"/>
  <c r="AG50" i="25"/>
  <c r="AN73" i="25"/>
  <c r="AK20" i="25"/>
  <c r="AC30" i="25"/>
  <c r="AL29" i="25"/>
  <c r="AH52" i="25"/>
  <c r="AT22" i="25"/>
  <c r="AU40" i="25"/>
  <c r="AN29" i="25"/>
  <c r="AF50" i="25"/>
  <c r="AR41" i="25"/>
  <c r="AJ73" i="25"/>
  <c r="AF30" i="25"/>
  <c r="AK52" i="25"/>
  <c r="AE72" i="25"/>
  <c r="AT73" i="25"/>
  <c r="AS40" i="25"/>
  <c r="AT50" i="25"/>
  <c r="AL50" i="25"/>
  <c r="AE50" i="25"/>
  <c r="AG72" i="25"/>
  <c r="AR73" i="25"/>
  <c r="AN52" i="25"/>
  <c r="AX73" i="25"/>
  <c r="AV52" i="25"/>
  <c r="AV40" i="25"/>
  <c r="AV51" i="25"/>
  <c r="AT30" i="25"/>
  <c r="AM50" i="25"/>
  <c r="AF73" i="25"/>
  <c r="AL52" i="25"/>
  <c r="AY73" i="25"/>
  <c r="AU52" i="25"/>
  <c r="AU51" i="25"/>
  <c r="AY22" i="25"/>
  <c r="AC52" i="25"/>
  <c r="AC29" i="25"/>
  <c r="AI50" i="25"/>
  <c r="AC50" i="25"/>
  <c r="AE73" i="25"/>
  <c r="AG52" i="25"/>
  <c r="AW52" i="25"/>
  <c r="AU20" i="25"/>
  <c r="AD52" i="25"/>
  <c r="F52" i="25" s="1"/>
  <c r="AF52" i="25"/>
  <c r="AJ30" i="25"/>
  <c r="AS52" i="25"/>
  <c r="AQ20" i="25"/>
  <c r="AZ50" i="25"/>
  <c r="AC73" i="25"/>
  <c r="AO50" i="25"/>
  <c r="AL73" i="25"/>
  <c r="AH30" i="25"/>
  <c r="AE52" i="25"/>
  <c r="AT52" i="25"/>
  <c r="AY50" i="25"/>
  <c r="AS21" i="25"/>
  <c r="AV29" i="25"/>
  <c r="AN50" i="25"/>
  <c r="AM73" i="25"/>
  <c r="AK30" i="25"/>
  <c r="AR52" i="25"/>
  <c r="AZ29" i="25"/>
  <c r="AT21" i="25"/>
  <c r="AZ52" i="25"/>
  <c r="AX50" i="25"/>
  <c r="AH20" i="25"/>
  <c r="AU29" i="25"/>
  <c r="AS51" i="25"/>
  <c r="AM29" i="25"/>
  <c r="AK50" i="25"/>
  <c r="AK73" i="25"/>
  <c r="AG30" i="25"/>
  <c r="AQ52" i="25"/>
  <c r="AW73" i="25"/>
  <c r="AY52" i="25"/>
  <c r="AW50" i="25"/>
  <c r="AJ50" i="25"/>
  <c r="AQ73" i="25"/>
  <c r="AG73" i="25"/>
  <c r="AI30" i="25"/>
  <c r="AM52" i="25"/>
  <c r="AV73" i="25"/>
  <c r="AG29" i="25"/>
  <c r="AU42" i="25"/>
  <c r="AP50" i="25"/>
  <c r="AH73" i="25"/>
  <c r="AQ30" i="25"/>
  <c r="AJ52" i="25"/>
  <c r="AS73" i="25"/>
  <c r="AX40" i="25"/>
  <c r="AS50" i="25"/>
  <c r="AV21" i="25"/>
  <c r="AW49" i="25"/>
  <c r="AZ41" i="25"/>
  <c r="AT72" i="25"/>
  <c r="AQ41" i="25"/>
  <c r="AU49" i="25"/>
  <c r="AY41" i="25"/>
  <c r="AS72" i="25"/>
  <c r="AS49" i="25"/>
  <c r="AW41" i="25"/>
  <c r="AJ41" i="25"/>
  <c r="AZ49" i="25"/>
  <c r="AH21" i="25"/>
  <c r="AF20" i="25"/>
  <c r="AY49" i="25"/>
  <c r="AE20" i="25"/>
  <c r="AY21" i="25"/>
  <c r="AW20" i="25"/>
  <c r="AK29" i="25"/>
  <c r="AV20" i="25"/>
  <c r="AW21" i="25"/>
  <c r="AW30" i="25"/>
  <c r="AX42" i="25"/>
  <c r="AF72" i="25"/>
  <c r="AW42" i="25"/>
  <c r="AX72" i="25"/>
  <c r="AU21" i="25"/>
  <c r="AE41" i="25"/>
  <c r="AT49" i="25"/>
  <c r="AX41" i="25"/>
  <c r="AL41" i="25"/>
  <c r="AI20" i="25"/>
  <c r="AP20" i="25"/>
  <c r="AU41" i="25"/>
  <c r="AP41" i="25"/>
  <c r="AV41" i="25"/>
  <c r="AZ21" i="25"/>
  <c r="AO41" i="25"/>
  <c r="AX21" i="25"/>
  <c r="AE29" i="25"/>
  <c r="AJ29" i="25"/>
  <c r="AP72" i="25"/>
  <c r="AS42" i="25"/>
  <c r="AT20" i="25"/>
  <c r="AX22" i="25"/>
  <c r="AY30" i="25"/>
  <c r="AY42" i="25"/>
  <c r="AW71" i="25"/>
  <c r="AV72" i="25"/>
  <c r="AS29" i="25"/>
  <c r="AT71" i="25"/>
  <c r="AZ40" i="25"/>
  <c r="AX20" i="25"/>
  <c r="AV22" i="25"/>
  <c r="AD29" i="25"/>
  <c r="F29" i="25" s="1"/>
  <c r="AH29" i="25"/>
  <c r="AC41" i="25"/>
  <c r="AR29" i="25"/>
  <c r="AF41" i="25"/>
  <c r="AN20" i="25"/>
  <c r="AL30" i="25"/>
  <c r="AX49" i="25"/>
  <c r="AT42" i="25"/>
  <c r="AY71" i="25"/>
  <c r="AZ51" i="25"/>
  <c r="AZ72" i="25"/>
  <c r="AY20" i="25"/>
  <c r="AZ22" i="25"/>
  <c r="AJ20" i="25"/>
  <c r="AD30" i="25"/>
  <c r="F30" i="25" s="1"/>
  <c r="AC20" i="25"/>
  <c r="AQ29" i="25"/>
  <c r="AM41" i="25"/>
  <c r="AM20" i="25"/>
  <c r="AP30" i="25"/>
  <c r="AS71" i="25"/>
  <c r="AY40" i="25"/>
  <c r="AW51" i="25"/>
  <c r="AU22" i="25"/>
  <c r="AY29" i="25"/>
  <c r="AV30" i="25"/>
  <c r="AN41" i="25"/>
  <c r="AD20" i="25"/>
  <c r="F20" i="25" s="1"/>
  <c r="AI41" i="25"/>
  <c r="AK41" i="25"/>
  <c r="AL20" i="25"/>
  <c r="AO30" i="25"/>
  <c r="AV71" i="25"/>
  <c r="AT51" i="25"/>
  <c r="AS22" i="25"/>
  <c r="AX29" i="25"/>
  <c r="AU30" i="25"/>
  <c r="AW72" i="25"/>
  <c r="AN72" i="25"/>
  <c r="AR20" i="25"/>
  <c r="AX71" i="25"/>
  <c r="AU72" i="25"/>
  <c r="AS20" i="25"/>
  <c r="AT29" i="25"/>
  <c r="AO29" i="25"/>
  <c r="AG20" i="25"/>
  <c r="AT41" i="25"/>
  <c r="AU71" i="25"/>
  <c r="AZ20" i="25"/>
  <c r="AW22" i="25"/>
  <c r="AP29" i="25"/>
  <c r="AO20" i="25"/>
  <c r="AS41" i="25"/>
  <c r="AX51" i="25"/>
  <c r="AS30" i="25"/>
  <c r="AD41" i="25"/>
  <c r="F41" i="25" s="1"/>
  <c r="AH41" i="25"/>
  <c r="AN30" i="25"/>
  <c r="AZ71" i="25"/>
  <c r="AY72" i="25"/>
  <c r="AJ72" i="25"/>
  <c r="AC72" i="25"/>
  <c r="AH72" i="25"/>
  <c r="AK21" i="25"/>
  <c r="AN21" i="25"/>
  <c r="AL21" i="25"/>
  <c r="AM21" i="25"/>
  <c r="AO21" i="25"/>
  <c r="AF21" i="25"/>
  <c r="AE21" i="25"/>
  <c r="AP21" i="25"/>
  <c r="AQ21" i="25"/>
  <c r="AJ21" i="25"/>
  <c r="AM72" i="25"/>
  <c r="AI21" i="25"/>
  <c r="AL72" i="25"/>
  <c r="AM30" i="25"/>
  <c r="AD21" i="25"/>
  <c r="F21" i="25" s="1"/>
  <c r="AI72" i="25"/>
  <c r="AG21" i="25"/>
  <c r="AH71" i="25"/>
  <c r="AR72" i="25"/>
  <c r="AQ72" i="25"/>
  <c r="AD72" i="25"/>
  <c r="F72" i="25" s="1"/>
  <c r="AR21" i="25"/>
  <c r="AK72" i="25"/>
  <c r="AC21" i="25"/>
  <c r="AR71" i="25"/>
  <c r="AO72" i="25"/>
  <c r="AF22" i="25"/>
  <c r="AG22" i="25"/>
  <c r="AI22" i="25"/>
  <c r="AJ22" i="25"/>
  <c r="AR22" i="25"/>
  <c r="AH22" i="25"/>
  <c r="AL22" i="25"/>
  <c r="AP22" i="25"/>
  <c r="AM22" i="25"/>
  <c r="AN22" i="25"/>
  <c r="AQ22" i="25"/>
  <c r="AO22" i="25"/>
  <c r="AE22" i="25"/>
  <c r="AK22" i="25"/>
  <c r="AL40" i="25"/>
  <c r="AN40" i="25"/>
  <c r="AO40" i="25"/>
  <c r="AP40" i="25"/>
  <c r="AE40" i="25"/>
  <c r="AF40" i="25"/>
  <c r="AH40" i="25"/>
  <c r="AJ40" i="25"/>
  <c r="AQ40" i="25"/>
  <c r="AR40" i="25"/>
  <c r="AK40" i="25"/>
  <c r="AG40" i="25"/>
  <c r="AI40" i="25"/>
  <c r="AM40" i="25"/>
  <c r="AO51" i="25"/>
  <c r="AG51" i="25"/>
  <c r="AH51" i="25"/>
  <c r="AL51" i="25"/>
  <c r="AN51" i="25"/>
  <c r="AK51" i="25"/>
  <c r="AI51" i="25"/>
  <c r="AF51" i="25"/>
  <c r="AM51" i="25"/>
  <c r="AQ51" i="25"/>
  <c r="AR51" i="25"/>
  <c r="AE51" i="25"/>
  <c r="AJ51" i="25"/>
  <c r="AP51" i="25"/>
  <c r="AN71" i="25"/>
  <c r="AM71" i="25"/>
  <c r="AP49" i="25"/>
  <c r="AQ49" i="25"/>
  <c r="AR49" i="25"/>
  <c r="AE49" i="25"/>
  <c r="AF49" i="25"/>
  <c r="AH49" i="25"/>
  <c r="AJ49" i="25"/>
  <c r="AK49" i="25"/>
  <c r="AL49" i="25"/>
  <c r="AM49" i="25"/>
  <c r="AN49" i="25"/>
  <c r="AI49" i="25"/>
  <c r="AO49" i="25"/>
  <c r="AG49" i="25"/>
  <c r="AJ71" i="25"/>
  <c r="AI71" i="25"/>
  <c r="AP71" i="25"/>
  <c r="AK71" i="25"/>
  <c r="AE71" i="25"/>
  <c r="AQ71" i="25"/>
  <c r="AO71" i="25"/>
  <c r="AC42" i="25"/>
  <c r="AF42" i="25"/>
  <c r="AJ42" i="25"/>
  <c r="AO42" i="25"/>
  <c r="AL42" i="25"/>
  <c r="AG42" i="25"/>
  <c r="AP42" i="25"/>
  <c r="AM42" i="25"/>
  <c r="AN42" i="25"/>
  <c r="AR42" i="25"/>
  <c r="AE42" i="25"/>
  <c r="AQ42" i="25"/>
  <c r="AH42" i="25"/>
  <c r="AI42" i="25"/>
  <c r="AL71" i="25"/>
  <c r="AF71" i="25"/>
  <c r="AG71" i="25"/>
  <c r="AD42" i="25"/>
  <c r="F42" i="25" s="1"/>
  <c r="AD71" i="25"/>
  <c r="F71" i="25" s="1"/>
  <c r="AC49" i="25"/>
  <c r="AD49" i="25"/>
  <c r="F49" i="25" s="1"/>
  <c r="AD40" i="25"/>
  <c r="F40" i="25" s="1"/>
  <c r="AC40" i="25"/>
  <c r="AC51" i="25"/>
  <c r="AD51" i="25"/>
  <c r="F51" i="25" s="1"/>
  <c r="AD22" i="25"/>
  <c r="F22" i="25" s="1"/>
  <c r="AC22" i="25"/>
  <c r="AB53" i="8"/>
  <c r="AH53" i="8"/>
  <c r="Z53" i="8"/>
  <c r="AB139" i="8"/>
  <c r="AH139" i="8"/>
  <c r="Z139" i="8"/>
  <c r="AB207" i="8"/>
  <c r="AH207" i="8"/>
  <c r="Z207" i="8"/>
  <c r="AB164" i="8"/>
  <c r="AH164" i="8"/>
  <c r="Z164" i="8"/>
  <c r="AB187" i="8"/>
  <c r="AH187" i="8"/>
  <c r="Z187" i="8"/>
  <c r="AB148" i="8"/>
  <c r="AH148" i="8"/>
  <c r="Z148" i="8"/>
  <c r="AB171" i="8"/>
  <c r="AH171" i="8"/>
  <c r="Z171" i="8"/>
  <c r="AB212" i="8"/>
  <c r="AH212" i="8"/>
  <c r="Z212" i="8"/>
  <c r="AB211" i="8"/>
  <c r="AH211" i="8"/>
  <c r="Z211" i="8"/>
  <c r="AB168" i="8"/>
  <c r="AH168" i="8"/>
  <c r="Z168" i="8"/>
  <c r="AB209" i="8"/>
  <c r="AH209" i="8"/>
  <c r="AG209" i="8" s="1"/>
  <c r="Z209" i="8"/>
  <c r="AB55" i="8"/>
  <c r="AH55" i="8"/>
  <c r="Z55" i="8"/>
  <c r="AB79" i="8"/>
  <c r="AH79" i="8"/>
  <c r="Z79" i="8"/>
  <c r="AB169" i="8"/>
  <c r="AH169" i="8"/>
  <c r="Z169" i="8"/>
  <c r="AB143" i="8"/>
  <c r="AH143" i="8"/>
  <c r="Z143" i="8"/>
  <c r="AB78" i="8"/>
  <c r="AH78" i="8"/>
  <c r="Z78" i="8"/>
  <c r="AB18" i="8"/>
  <c r="AH18" i="8"/>
  <c r="Z18" i="8"/>
  <c r="AB36" i="8"/>
  <c r="AH36" i="8"/>
  <c r="Z36" i="8"/>
  <c r="AB43" i="8"/>
  <c r="AH43" i="8"/>
  <c r="Z43" i="8"/>
  <c r="AB142" i="8"/>
  <c r="AH142" i="8"/>
  <c r="Z142" i="8"/>
  <c r="AB95" i="8"/>
  <c r="AH95" i="8"/>
  <c r="Z95" i="8"/>
  <c r="AB89" i="8"/>
  <c r="AH89" i="8"/>
  <c r="Z89" i="8"/>
  <c r="AB80" i="8"/>
  <c r="AH80" i="8"/>
  <c r="Z80" i="8"/>
  <c r="AB49" i="8"/>
  <c r="AH49" i="8"/>
  <c r="Z49" i="8"/>
  <c r="AB167" i="8"/>
  <c r="AH167" i="8"/>
  <c r="Z167" i="8"/>
  <c r="AB141" i="8"/>
  <c r="AH141" i="8"/>
  <c r="Z141" i="8"/>
  <c r="AB118" i="8"/>
  <c r="AH118" i="8"/>
  <c r="Z118" i="8"/>
  <c r="AB88" i="8"/>
  <c r="AH88" i="8"/>
  <c r="Z88" i="8"/>
  <c r="AB47" i="8"/>
  <c r="AH47" i="8"/>
  <c r="Z47" i="8"/>
  <c r="AB166" i="8"/>
  <c r="AH166" i="8"/>
  <c r="Z166" i="8"/>
  <c r="AB140" i="8"/>
  <c r="AH140" i="8"/>
  <c r="Z140" i="8"/>
  <c r="AB117" i="8"/>
  <c r="AH117" i="8"/>
  <c r="Z117" i="8"/>
  <c r="AB87" i="8"/>
  <c r="AH87" i="8"/>
  <c r="Z87" i="8"/>
  <c r="AB17" i="8"/>
  <c r="AH17" i="8"/>
  <c r="Z17" i="8"/>
  <c r="AB37" i="8"/>
  <c r="AH37" i="8"/>
  <c r="Z37" i="8"/>
  <c r="AB86" i="8"/>
  <c r="AH86" i="8"/>
  <c r="Z86" i="8"/>
  <c r="AB22" i="8"/>
  <c r="AH22" i="8"/>
  <c r="Z22" i="8"/>
  <c r="AB34" i="8"/>
  <c r="AH34" i="8"/>
  <c r="Z34" i="8"/>
  <c r="AB46" i="8"/>
  <c r="AH46" i="8"/>
  <c r="Z46" i="8"/>
  <c r="AB52" i="8"/>
  <c r="AH52" i="8"/>
  <c r="Z52" i="8"/>
  <c r="AB138" i="8"/>
  <c r="AH138" i="8"/>
  <c r="Z138" i="8"/>
  <c r="AB120" i="8"/>
  <c r="AH120" i="8"/>
  <c r="Z120" i="8"/>
  <c r="AB103" i="8"/>
  <c r="AH103" i="8"/>
  <c r="Z103" i="8"/>
  <c r="AB115" i="8"/>
  <c r="AH115" i="8"/>
  <c r="Z115" i="8"/>
  <c r="AB61" i="8"/>
  <c r="AH61" i="8"/>
  <c r="Z61" i="8"/>
  <c r="AB102" i="8"/>
  <c r="AH102" i="8"/>
  <c r="Z102" i="8"/>
  <c r="AB114" i="8"/>
  <c r="AH114" i="8"/>
  <c r="Z114" i="8"/>
  <c r="AB84" i="8"/>
  <c r="AH84" i="8"/>
  <c r="Z84" i="8"/>
  <c r="AB27" i="8"/>
  <c r="AH27" i="8"/>
  <c r="Z27" i="8"/>
  <c r="AB33" i="8"/>
  <c r="AH33" i="8"/>
  <c r="Z33" i="8"/>
  <c r="AB51" i="8"/>
  <c r="AH51" i="8"/>
  <c r="Z51" i="8"/>
  <c r="AB59" i="8"/>
  <c r="AH59" i="8"/>
  <c r="Z59" i="8"/>
  <c r="AB25" i="8"/>
  <c r="AH25" i="8"/>
  <c r="Z25" i="8"/>
  <c r="AB123" i="8"/>
  <c r="AH123" i="8"/>
  <c r="Z123" i="8"/>
  <c r="AB58" i="8"/>
  <c r="AH58" i="8"/>
  <c r="Z58" i="8"/>
  <c r="AB82" i="8"/>
  <c r="AH82" i="8"/>
  <c r="Z82" i="8"/>
  <c r="AB26" i="8"/>
  <c r="AH26" i="8"/>
  <c r="Z26" i="8"/>
  <c r="AB32" i="8"/>
  <c r="AH32" i="8"/>
  <c r="Z32" i="8"/>
  <c r="AB38" i="8"/>
  <c r="AH38" i="8"/>
  <c r="Z38" i="8"/>
  <c r="AB50" i="8"/>
  <c r="AH50" i="8"/>
  <c r="Z50" i="8"/>
  <c r="AB81" i="8"/>
  <c r="AH81" i="8"/>
  <c r="Z81" i="8"/>
  <c r="AB145" i="8"/>
  <c r="AH145" i="8"/>
  <c r="Z145" i="8"/>
  <c r="AI91" i="8"/>
  <c r="AG91" i="8"/>
  <c r="AI121" i="8"/>
  <c r="AG121" i="8"/>
  <c r="AI112" i="8"/>
  <c r="AG112" i="8"/>
  <c r="AI42" i="8"/>
  <c r="AG42" i="8"/>
  <c r="AI19" i="8"/>
  <c r="AG19" i="8"/>
  <c r="AI31" i="8"/>
  <c r="AG31" i="8"/>
  <c r="AI24" i="8"/>
  <c r="AG24" i="8"/>
  <c r="AI21" i="8"/>
  <c r="AG21" i="8"/>
  <c r="AI124" i="8"/>
  <c r="AG124" i="8"/>
  <c r="AI149" i="8"/>
  <c r="AG149" i="8"/>
  <c r="AI35" i="8"/>
  <c r="AG35" i="8"/>
  <c r="O29" i="20"/>
  <c r="C63" i="20"/>
  <c r="N31" i="20"/>
  <c r="C53" i="20"/>
  <c r="X11" i="9"/>
  <c r="X2" i="9"/>
  <c r="N38" i="20"/>
  <c r="C50" i="20"/>
  <c r="Z11" i="9"/>
  <c r="Z2" i="9"/>
  <c r="Y11" i="9"/>
  <c r="Y2" i="9"/>
  <c r="N29" i="20"/>
  <c r="C47" i="20"/>
  <c r="BS5" i="4" s="1"/>
  <c r="AA11" i="9"/>
  <c r="AA2" i="9"/>
  <c r="N37" i="20"/>
  <c r="C54" i="20"/>
  <c r="M37" i="20"/>
  <c r="C19" i="20"/>
  <c r="AV2" i="5" s="1"/>
  <c r="M35" i="8"/>
  <c r="M112" i="8"/>
  <c r="M21" i="8"/>
  <c r="O112" i="8"/>
  <c r="O21" i="8"/>
  <c r="O35" i="8"/>
  <c r="A124" i="8"/>
  <c r="C36" i="20" s="1"/>
  <c r="Z14" i="4" s="1"/>
  <c r="L36" i="20"/>
  <c r="L31" i="20"/>
  <c r="A91" i="8"/>
  <c r="C31" i="20" s="1"/>
  <c r="L29" i="20"/>
  <c r="A21" i="8"/>
  <c r="C29" i="20" s="1"/>
  <c r="A149" i="8"/>
  <c r="C34" i="20" s="1"/>
  <c r="X2" i="15" s="1"/>
  <c r="L34" i="20"/>
  <c r="A121" i="8"/>
  <c r="C33" i="20" s="1"/>
  <c r="L33" i="20"/>
  <c r="A31" i="8"/>
  <c r="C37" i="20" s="1"/>
  <c r="Z10" i="4" s="1"/>
  <c r="L37" i="20"/>
  <c r="A24" i="8"/>
  <c r="C41" i="20" s="1"/>
  <c r="L41" i="20"/>
  <c r="L30" i="20"/>
  <c r="A209" i="8"/>
  <c r="C30" i="20" s="1"/>
  <c r="Z13" i="4" s="1"/>
  <c r="L39" i="20"/>
  <c r="A19" i="8"/>
  <c r="C39" i="20" s="1"/>
  <c r="X3" i="15" s="1"/>
  <c r="L38" i="20"/>
  <c r="A35" i="8"/>
  <c r="C38" i="20" s="1"/>
  <c r="L40" i="20"/>
  <c r="A112" i="8"/>
  <c r="C40" i="20" s="1"/>
  <c r="AE6" i="5" l="1"/>
  <c r="Z7" i="15"/>
  <c r="Z6" i="15"/>
  <c r="Z8" i="15"/>
  <c r="Z9" i="15"/>
  <c r="BO13" i="4"/>
  <c r="BO7" i="4"/>
  <c r="AK42" i="25"/>
  <c r="AV42" i="25"/>
  <c r="W40" i="25"/>
  <c r="X40" i="25" s="1"/>
  <c r="W20" i="25"/>
  <c r="X20" i="25" s="1"/>
  <c r="W50" i="25"/>
  <c r="X50" i="25" s="1"/>
  <c r="W52" i="25"/>
  <c r="X52" i="25" s="1"/>
  <c r="W73" i="25"/>
  <c r="X73" i="25" s="1"/>
  <c r="W71" i="25"/>
  <c r="X71" i="25" s="1"/>
  <c r="W22" i="25"/>
  <c r="X22" i="25" s="1"/>
  <c r="W72" i="25"/>
  <c r="X72" i="25" s="1"/>
  <c r="W49" i="25"/>
  <c r="X49" i="25" s="1"/>
  <c r="W51" i="25"/>
  <c r="X51" i="25" s="1"/>
  <c r="W41" i="25"/>
  <c r="X41" i="25" s="1"/>
  <c r="W21" i="25"/>
  <c r="X21" i="25" s="1"/>
  <c r="W42" i="25"/>
  <c r="X42" i="25" s="1"/>
  <c r="AI209" i="8"/>
  <c r="AI118" i="8"/>
  <c r="AG118" i="8"/>
  <c r="AI105" i="8"/>
  <c r="AG105" i="8"/>
  <c r="AI225" i="8"/>
  <c r="AG225" i="8"/>
  <c r="AI20" i="8"/>
  <c r="AG20" i="8"/>
  <c r="AI84" i="8"/>
  <c r="AG84" i="8"/>
  <c r="AI47" i="8"/>
  <c r="AG47" i="8"/>
  <c r="AI114" i="8"/>
  <c r="AG114" i="8"/>
  <c r="AI141" i="8"/>
  <c r="AG141" i="8"/>
  <c r="AI181" i="8"/>
  <c r="AG181" i="8"/>
  <c r="AI136" i="8"/>
  <c r="AG136" i="8"/>
  <c r="AI176" i="8"/>
  <c r="AG176" i="8"/>
  <c r="AI100" i="8"/>
  <c r="AG100" i="8"/>
  <c r="AI37" i="8"/>
  <c r="AG37" i="8"/>
  <c r="AI55" i="8"/>
  <c r="AG55" i="8"/>
  <c r="AI199" i="8"/>
  <c r="AG199" i="8"/>
  <c r="AI195" i="8"/>
  <c r="AG195" i="8"/>
  <c r="AI25" i="8"/>
  <c r="AG25" i="8"/>
  <c r="AI76" i="8"/>
  <c r="AG76" i="8"/>
  <c r="AI108" i="8"/>
  <c r="AG108" i="8"/>
  <c r="AI125" i="8"/>
  <c r="AG125" i="8"/>
  <c r="AI120" i="8"/>
  <c r="AG120" i="8"/>
  <c r="AI134" i="8"/>
  <c r="AG134" i="8"/>
  <c r="AI28" i="8"/>
  <c r="AG28" i="8"/>
  <c r="AI131" i="8"/>
  <c r="AG131" i="8"/>
  <c r="AI104" i="8"/>
  <c r="AG104" i="8"/>
  <c r="AI146" i="8"/>
  <c r="AG146" i="8"/>
  <c r="AI215" i="8"/>
  <c r="AG215" i="8"/>
  <c r="AI110" i="8"/>
  <c r="AG110" i="8"/>
  <c r="AI56" i="8"/>
  <c r="AG56" i="8"/>
  <c r="AI79" i="8"/>
  <c r="AG79" i="8"/>
  <c r="AI127" i="8"/>
  <c r="AG127" i="8"/>
  <c r="AI202" i="8"/>
  <c r="AG202" i="8"/>
  <c r="AI50" i="8"/>
  <c r="AG50" i="8"/>
  <c r="AI49" i="8"/>
  <c r="AG49" i="8"/>
  <c r="AI132" i="8"/>
  <c r="AG132" i="8"/>
  <c r="AI196" i="8"/>
  <c r="AG196" i="8"/>
  <c r="AI69" i="8"/>
  <c r="AG69" i="8"/>
  <c r="AI161" i="8"/>
  <c r="AG161" i="8"/>
  <c r="AI82" i="8"/>
  <c r="AG82" i="8"/>
  <c r="AI68" i="8"/>
  <c r="AG68" i="8"/>
  <c r="AI172" i="8"/>
  <c r="AG172" i="8"/>
  <c r="AI23" i="8"/>
  <c r="AG23" i="8"/>
  <c r="AI168" i="8"/>
  <c r="AG168" i="8"/>
  <c r="AI60" i="8"/>
  <c r="AG60" i="8"/>
  <c r="AI63" i="8"/>
  <c r="AG63" i="8"/>
  <c r="AI190" i="8"/>
  <c r="AG190" i="8"/>
  <c r="AI81" i="8"/>
  <c r="AG81" i="8"/>
  <c r="AI129" i="8"/>
  <c r="AG129" i="8"/>
  <c r="AI102" i="8"/>
  <c r="AG102" i="8"/>
  <c r="AI142" i="8"/>
  <c r="AG142" i="8"/>
  <c r="AI192" i="8"/>
  <c r="AG192" i="8"/>
  <c r="AI175" i="8"/>
  <c r="AG175" i="8"/>
  <c r="AI218" i="8"/>
  <c r="AG218" i="8"/>
  <c r="AI194" i="8"/>
  <c r="AG194" i="8"/>
  <c r="AI191" i="8"/>
  <c r="AG191" i="8"/>
  <c r="AI123" i="8"/>
  <c r="AG123" i="8"/>
  <c r="AI126" i="8"/>
  <c r="AG126" i="8"/>
  <c r="AI46" i="8"/>
  <c r="AG46" i="8"/>
  <c r="AI155" i="8"/>
  <c r="AG155" i="8"/>
  <c r="AI222" i="8"/>
  <c r="AG222" i="8"/>
  <c r="AI18" i="8"/>
  <c r="AG18" i="8"/>
  <c r="AI98" i="8"/>
  <c r="AG98" i="8"/>
  <c r="AI51" i="8"/>
  <c r="AG51" i="8"/>
  <c r="AI54" i="8"/>
  <c r="AG54" i="8"/>
  <c r="AI158" i="8"/>
  <c r="AG158" i="8"/>
  <c r="AI226" i="8"/>
  <c r="AG226" i="8"/>
  <c r="AI99" i="8"/>
  <c r="AG99" i="8"/>
  <c r="AI59" i="8"/>
  <c r="AG59" i="8"/>
  <c r="AI167" i="8"/>
  <c r="AG167" i="8"/>
  <c r="AI220" i="8"/>
  <c r="AG220" i="8"/>
  <c r="AI213" i="8"/>
  <c r="AG213" i="8"/>
  <c r="AI94" i="8"/>
  <c r="AG94" i="8"/>
  <c r="AI44" i="8"/>
  <c r="AG44" i="8"/>
  <c r="AI166" i="8"/>
  <c r="AG166" i="8"/>
  <c r="AI205" i="8"/>
  <c r="AG205" i="8"/>
  <c r="AI43" i="8"/>
  <c r="AG43" i="8"/>
  <c r="AI164" i="8"/>
  <c r="AG164" i="8"/>
  <c r="AI52" i="8"/>
  <c r="AG52" i="8"/>
  <c r="AI57" i="8"/>
  <c r="AG57" i="8"/>
  <c r="AI170" i="8"/>
  <c r="AG170" i="8"/>
  <c r="AI162" i="8"/>
  <c r="AG162" i="8"/>
  <c r="AI214" i="8"/>
  <c r="AG214" i="8"/>
  <c r="AI117" i="8"/>
  <c r="AG117" i="8"/>
  <c r="AI80" i="8"/>
  <c r="AG80" i="8"/>
  <c r="AI179" i="8"/>
  <c r="AG179" i="8"/>
  <c r="AI30" i="8"/>
  <c r="AG30" i="8"/>
  <c r="AI122" i="8"/>
  <c r="AG122" i="8"/>
  <c r="AI140" i="8"/>
  <c r="AG140" i="8"/>
  <c r="AI111" i="8"/>
  <c r="AG111" i="8"/>
  <c r="AI45" i="8"/>
  <c r="AG45" i="8"/>
  <c r="AI34" i="8"/>
  <c r="AG34" i="8"/>
  <c r="AI39" i="8"/>
  <c r="AG39" i="8"/>
  <c r="AI157" i="8"/>
  <c r="AG157" i="8"/>
  <c r="AI109" i="8"/>
  <c r="AG109" i="8"/>
  <c r="AI77" i="8"/>
  <c r="AG77" i="8"/>
  <c r="AI177" i="8"/>
  <c r="AG177" i="8"/>
  <c r="AI61" i="8"/>
  <c r="AG61" i="8"/>
  <c r="AI201" i="8"/>
  <c r="AG201" i="8"/>
  <c r="AG185" i="8"/>
  <c r="AI185" i="8"/>
  <c r="AI101" i="8"/>
  <c r="AG101" i="8"/>
  <c r="AI115" i="8"/>
  <c r="AG115" i="8"/>
  <c r="AI66" i="8"/>
  <c r="AG66" i="8"/>
  <c r="AI211" i="8"/>
  <c r="AG211" i="8"/>
  <c r="AI216" i="8"/>
  <c r="AG216" i="8"/>
  <c r="AI198" i="8"/>
  <c r="AG198" i="8"/>
  <c r="AI188" i="8"/>
  <c r="AG188" i="8"/>
  <c r="AI74" i="8"/>
  <c r="AG74" i="8"/>
  <c r="AI153" i="8"/>
  <c r="AG153" i="8"/>
  <c r="AI128" i="8"/>
  <c r="AG128" i="8"/>
  <c r="AI107" i="8"/>
  <c r="AG107" i="8"/>
  <c r="AI206" i="8"/>
  <c r="AG206" i="8"/>
  <c r="AI97" i="8"/>
  <c r="AG97" i="8"/>
  <c r="AI150" i="8"/>
  <c r="AG150" i="8"/>
  <c r="AI223" i="8"/>
  <c r="AG223" i="8"/>
  <c r="AI103" i="8"/>
  <c r="AG103" i="8"/>
  <c r="AI143" i="8"/>
  <c r="AG143" i="8"/>
  <c r="AI219" i="8"/>
  <c r="AG219" i="8"/>
  <c r="AI187" i="8"/>
  <c r="AG187" i="8"/>
  <c r="AI70" i="8"/>
  <c r="AG70" i="8"/>
  <c r="AI86" i="8"/>
  <c r="AG86" i="8"/>
  <c r="AI130" i="8"/>
  <c r="AG130" i="8"/>
  <c r="AI221" i="8"/>
  <c r="AG221" i="8"/>
  <c r="AI152" i="8"/>
  <c r="AG152" i="8"/>
  <c r="AI189" i="8"/>
  <c r="AG189" i="8"/>
  <c r="AI88" i="8"/>
  <c r="AG88" i="8"/>
  <c r="AI224" i="8"/>
  <c r="AG224" i="8"/>
  <c r="AI29" i="8"/>
  <c r="AG29" i="8"/>
  <c r="AG151" i="8"/>
  <c r="AI151" i="8"/>
  <c r="AI113" i="8"/>
  <c r="AG113" i="8"/>
  <c r="AI173" i="8"/>
  <c r="AG173" i="8"/>
  <c r="AI17" i="8"/>
  <c r="AG17" i="8"/>
  <c r="AI58" i="8"/>
  <c r="AG58" i="8"/>
  <c r="AI147" i="8"/>
  <c r="AG147" i="8"/>
  <c r="AI62" i="8"/>
  <c r="AG62" i="8"/>
  <c r="AI53" i="8"/>
  <c r="AG53" i="8"/>
  <c r="AI93" i="8"/>
  <c r="AG93" i="8"/>
  <c r="AI78" i="8"/>
  <c r="AG78" i="8"/>
  <c r="AI139" i="8"/>
  <c r="AG139" i="8"/>
  <c r="AI95" i="8"/>
  <c r="AG95" i="8"/>
  <c r="AI160" i="8"/>
  <c r="AG160" i="8"/>
  <c r="AI137" i="8"/>
  <c r="AG137" i="8"/>
  <c r="AI178" i="8"/>
  <c r="AG178" i="8"/>
  <c r="AI36" i="8"/>
  <c r="AG36" i="8"/>
  <c r="AI26" i="8"/>
  <c r="AG26" i="8"/>
  <c r="AI138" i="8"/>
  <c r="AG138" i="8"/>
  <c r="AI41" i="8"/>
  <c r="AG41" i="8"/>
  <c r="AI159" i="8"/>
  <c r="AG159" i="8"/>
  <c r="AI174" i="8"/>
  <c r="AG174" i="8"/>
  <c r="AI40" i="8"/>
  <c r="AG40" i="8"/>
  <c r="AI71" i="8"/>
  <c r="AG71" i="8"/>
  <c r="AI75" i="8"/>
  <c r="AG75" i="8"/>
  <c r="AI67" i="8"/>
  <c r="AG67" i="8"/>
  <c r="AI212" i="8"/>
  <c r="AG212" i="8"/>
  <c r="AI217" i="8"/>
  <c r="AG217" i="8"/>
  <c r="AI148" i="8"/>
  <c r="AG148" i="8"/>
  <c r="AI197" i="8"/>
  <c r="AG197" i="8"/>
  <c r="AI33" i="8"/>
  <c r="AG33" i="8"/>
  <c r="AI87" i="8"/>
  <c r="AG87" i="8"/>
  <c r="AI64" i="8"/>
  <c r="AG64" i="8"/>
  <c r="AI156" i="8"/>
  <c r="AG156" i="8"/>
  <c r="AI92" i="8"/>
  <c r="AG92" i="8"/>
  <c r="AI182" i="8"/>
  <c r="AG182" i="8"/>
  <c r="AI38" i="8"/>
  <c r="AG38" i="8"/>
  <c r="AI22" i="8"/>
  <c r="AG22" i="8"/>
  <c r="AI169" i="8"/>
  <c r="AG169" i="8"/>
  <c r="AI180" i="8"/>
  <c r="AG180" i="8"/>
  <c r="AI27" i="8"/>
  <c r="AG27" i="8"/>
  <c r="AI135" i="8"/>
  <c r="AG135" i="8"/>
  <c r="AI154" i="8"/>
  <c r="AG154" i="8"/>
  <c r="AI90" i="8"/>
  <c r="AG90" i="8"/>
  <c r="AI183" i="8"/>
  <c r="AG183" i="8"/>
  <c r="AI145" i="8"/>
  <c r="AG145" i="8"/>
  <c r="AI203" i="8"/>
  <c r="AG203" i="8"/>
  <c r="AI65" i="8"/>
  <c r="AG65" i="8"/>
  <c r="AI73" i="8"/>
  <c r="AG73" i="8"/>
  <c r="AI207" i="8"/>
  <c r="AG207" i="8"/>
  <c r="AI184" i="8"/>
  <c r="AG184" i="8"/>
  <c r="AI72" i="8"/>
  <c r="AG72" i="8"/>
  <c r="AI186" i="8"/>
  <c r="AG186" i="8"/>
  <c r="AI200" i="8"/>
  <c r="AG200" i="8"/>
  <c r="AI193" i="8"/>
  <c r="AG193" i="8"/>
  <c r="AI171" i="8"/>
  <c r="AG171" i="8"/>
  <c r="AI89" i="8"/>
  <c r="AG89" i="8"/>
  <c r="AI204" i="8"/>
  <c r="AG204" i="8"/>
  <c r="AI106" i="8"/>
  <c r="AG106" i="8"/>
  <c r="AI96" i="8"/>
  <c r="AG96" i="8"/>
  <c r="AI163" i="8"/>
  <c r="AG163" i="8"/>
  <c r="AI133" i="8"/>
  <c r="AG133" i="8"/>
  <c r="AI32" i="8"/>
  <c r="AG32" i="8"/>
  <c r="BS15" i="4"/>
  <c r="BS17" i="4"/>
  <c r="BS16" i="4"/>
  <c r="X9" i="15"/>
  <c r="X8" i="15"/>
  <c r="X7" i="15"/>
  <c r="BO16" i="4"/>
  <c r="BO15" i="4"/>
  <c r="BO17" i="4"/>
  <c r="AP18" i="3"/>
  <c r="AP17" i="3"/>
  <c r="AI9" i="2"/>
  <c r="AP12" i="2"/>
  <c r="AP11" i="2"/>
  <c r="Z16" i="4"/>
  <c r="AP16" i="3"/>
  <c r="AP10" i="2"/>
  <c r="Z15" i="4"/>
  <c r="AI10" i="2"/>
  <c r="AP9" i="2"/>
  <c r="AI12" i="2"/>
  <c r="AI11" i="2"/>
  <c r="Z17" i="4"/>
  <c r="BS13" i="4"/>
  <c r="BS7" i="4"/>
  <c r="BS9" i="4"/>
  <c r="BS8" i="4"/>
  <c r="BS14" i="4"/>
  <c r="BS3" i="4"/>
  <c r="BS12" i="4"/>
  <c r="BS6" i="4"/>
  <c r="BO3" i="4"/>
  <c r="AE5" i="5"/>
  <c r="AE4" i="5"/>
  <c r="BO6" i="4"/>
  <c r="X6" i="15"/>
  <c r="AA18" i="10"/>
  <c r="AI5" i="2"/>
  <c r="Z3" i="4"/>
  <c r="AR11" i="3"/>
  <c r="AP8" i="2"/>
  <c r="Z5" i="4"/>
  <c r="AP11" i="3"/>
  <c r="Z6" i="4"/>
  <c r="AP12" i="3"/>
  <c r="AI3" i="2"/>
  <c r="AV5" i="5"/>
  <c r="AA14" i="10"/>
  <c r="AP13" i="3"/>
  <c r="Z11" i="4"/>
  <c r="AV4" i="5"/>
  <c r="AA2" i="10"/>
  <c r="AP14" i="3"/>
  <c r="Z12" i="4"/>
  <c r="AA4" i="10"/>
  <c r="AP2" i="2"/>
  <c r="AA5" i="10"/>
  <c r="AP3" i="2"/>
  <c r="AA6" i="10"/>
  <c r="AP4" i="2"/>
  <c r="AA7" i="10"/>
  <c r="AP5" i="2"/>
  <c r="AA3" i="10"/>
  <c r="AR14" i="3"/>
  <c r="AI4" i="2"/>
  <c r="AR13" i="3"/>
  <c r="AR9" i="3"/>
  <c r="AP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tc={438C7C0D-423F-46CF-9954-F05D4FAE788D}</author>
    <author>tc={4A4463FA-0367-4927-A739-287A9F8DA1FB}</author>
    <author>tc={C5FCFCBE-E653-4BFD-86FC-6E87EF80243D}</author>
  </authors>
  <commentList>
    <comment ref="A14" authorId="0" shapeId="0" xr:uid="{438C7C0D-423F-46CF-9954-F05D4FAE788D}">
      <text>
        <t>[Threaded comment]
Your version of Excel allows you to read this threaded comment; however, any edits to it will get removed if the file is opened in a newer version of Excel. Learn more: https://go.microsoft.com/fwlink/?linkid=870924
Comment:
    proposed by Pavel</t>
      </text>
    </comment>
    <comment ref="A15" authorId="1" shapeId="0" xr:uid="{4A4463FA-0367-4927-A739-287A9F8DA1FB}">
      <text>
        <t>[Threaded comment]
Your version of Excel allows you to read this threaded comment; however, any edits to it will get removed if the file is opened in a newer version of Excel. Learn more: https://go.microsoft.com/fwlink/?linkid=870924
Comment:
    proposed by Pavel</t>
      </text>
    </comment>
    <comment ref="A16" authorId="2" shapeId="0" xr:uid="{C5FCFCBE-E653-4BFD-86FC-6E87EF80243D}">
      <text>
        <t>[Threaded comment]
Your version of Excel allows you to read this threaded comment; however, any edits to it will get removed if the file is opened in a newer version of Excel. Learn more: https://go.microsoft.com/fwlink/?linkid=870924
Comment:
    proposed by Pavel</t>
      </text>
    </comment>
  </commentList>
</comments>
</file>

<file path=xl/sharedStrings.xml><?xml version="1.0" encoding="utf-8"?>
<sst xmlns="http://schemas.openxmlformats.org/spreadsheetml/2006/main" count="12062" uniqueCount="2335">
  <si>
    <t>The DHAC sheets are protected to avoid accidental or illinformed change sto these sheets as they are derived from other external spreadsheets</t>
  </si>
  <si>
    <t>Password</t>
  </si>
  <si>
    <t>Sparked</t>
  </si>
  <si>
    <t>PATIENT</t>
  </si>
  <si>
    <t>IG persona (id)</t>
  </si>
  <si>
    <t xml:space="preserve">--&gt; </t>
  </si>
  <si>
    <t>DoHAC persona (id)</t>
  </si>
  <si>
    <t>demographics in common</t>
  </si>
  <si>
    <t>significant hx</t>
  </si>
  <si>
    <t>state</t>
  </si>
  <si>
    <t>practitioners (for SA personas)</t>
  </si>
  <si>
    <t>bennelong-anne</t>
  </si>
  <si>
    <t>baratz-toni</t>
  </si>
  <si>
    <t>indigenousStatus, gender, age bracket</t>
  </si>
  <si>
    <t>cellulitis knee</t>
  </si>
  <si>
    <t>WA</t>
  </si>
  <si>
    <t>dan-harry</t>
  </si>
  <si>
    <t>irvine-ronny-lawrence</t>
  </si>
  <si>
    <t>DVA, gender, age bracket</t>
  </si>
  <si>
    <t>renal/haemodialysis patient</t>
  </si>
  <si>
    <t>NSW</t>
  </si>
  <si>
    <t>italia-sofia</t>
  </si>
  <si>
    <t>N/A (retain italia-sofia)</t>
  </si>
  <si>
    <t>-</t>
  </si>
  <si>
    <t>wang-li</t>
  </si>
  <si>
    <t>howe-deangelo</t>
  </si>
  <si>
    <t>gender, age bracket</t>
  </si>
  <si>
    <t>cardiology and psych patient, lymphoma</t>
  </si>
  <si>
    <t>QLD</t>
  </si>
  <si>
    <t>marchant-ricki</t>
  </si>
  <si>
    <t>hayes-maria</t>
  </si>
  <si>
    <t>hayes-arianne</t>
  </si>
  <si>
    <t>baby-smith-john</t>
  </si>
  <si>
    <t>baby-banks-john</t>
  </si>
  <si>
    <t>Hospital assigned medical record number; no IHI or MC</t>
  </si>
  <si>
    <t>smith-emma</t>
  </si>
  <si>
    <t>banks-mia-leanne</t>
  </si>
  <si>
    <t>maternity patient</t>
  </si>
  <si>
    <t>Practitioner</t>
  </si>
  <si>
    <t>bobrester-bob</t>
  </si>
  <si>
    <t>guthridge-jarred</t>
  </si>
  <si>
    <t>Medical Practitioner</t>
  </si>
  <si>
    <t>bradley-jill</t>
  </si>
  <si>
    <t>(retain for SNOMED code coding)</t>
  </si>
  <si>
    <t>female</t>
  </si>
  <si>
    <t>cardy-igist</t>
  </si>
  <si>
    <t>chau-fryer</t>
  </si>
  <si>
    <t>manning-meg</t>
  </si>
  <si>
    <t>darleen-mackay</t>
  </si>
  <si>
    <t>mackay-darleen</t>
  </si>
  <si>
    <t>levin-henry</t>
  </si>
  <si>
    <t>nurse-nancy</t>
  </si>
  <si>
    <t>pharmacist</t>
  </si>
  <si>
    <t>Bachelor of Pharmacy</t>
  </si>
  <si>
    <t>primary-peter</t>
  </si>
  <si>
    <t>sallie-sutherland</t>
  </si>
  <si>
    <t>VIC</t>
  </si>
  <si>
    <t>sandyson-sandy</t>
  </si>
  <si>
    <t>surgeon-david</t>
  </si>
  <si>
    <t>fryer-chau</t>
  </si>
  <si>
    <t>kendall-dallas</t>
  </si>
  <si>
    <t>male</t>
  </si>
  <si>
    <t>PractitionerRole</t>
  </si>
  <si>
    <t>Code</t>
  </si>
  <si>
    <t>Speciality</t>
  </si>
  <si>
    <t>Organization</t>
  </si>
  <si>
    <t>Location</t>
  </si>
  <si>
    <t>Practitioner State</t>
  </si>
  <si>
    <t>EI</t>
  </si>
  <si>
    <t>SA Code</t>
  </si>
  <si>
    <t>SA Practitioner</t>
  </si>
  <si>
    <t>SA Org</t>
  </si>
  <si>
    <t>SA Location</t>
  </si>
  <si>
    <t>audiologist-bradley-jill</t>
  </si>
  <si>
    <t>Audiologist</t>
  </si>
  <si>
    <t>Audiological medicine</t>
  </si>
  <si>
    <t>adv-hearing-care</t>
  </si>
  <si>
    <t>bobrester-bob-gp</t>
  </si>
  <si>
    <t xml:space="preserve">General practitioner	</t>
  </si>
  <si>
    <t>General practice (specialty)</t>
  </si>
  <si>
    <t>bobrester-medical-center</t>
  </si>
  <si>
    <t>cardiologist-cardy-igist</t>
  </si>
  <si>
    <t>Cardiologist</t>
  </si>
  <si>
    <t>hospital-au</t>
  </si>
  <si>
    <t>au-hospital</t>
  </si>
  <si>
    <t>cardiologist-sallie-sutherland</t>
  </si>
  <si>
    <t>murrabit-hospital</t>
  </si>
  <si>
    <t>dietician-tan-patricia</t>
  </si>
  <si>
    <t>SA data - retain</t>
  </si>
  <si>
    <t>Dietitian</t>
  </si>
  <si>
    <t>gp-primary-peter</t>
  </si>
  <si>
    <t>General practitioner</t>
  </si>
  <si>
    <t>nephrologist-darleen-mackay</t>
  </si>
  <si>
    <t>Nephrologist</t>
  </si>
  <si>
    <t>nephrologist-levin-henry</t>
  </si>
  <si>
    <t>Nephrology</t>
  </si>
  <si>
    <t>np-nurse-nancy</t>
  </si>
  <si>
    <t>Nurse practitioner</t>
  </si>
  <si>
    <t>Nursing</t>
  </si>
  <si>
    <t>retail-pharmacist</t>
  </si>
  <si>
    <t xml:space="preserve">Community pharmacist	</t>
  </si>
  <si>
    <t>pharmacy</t>
  </si>
  <si>
    <t>sandyson-sandy-nurse</t>
  </si>
  <si>
    <t>Registered nurse</t>
  </si>
  <si>
    <t>surgeon-chau-fryer</t>
  </si>
  <si>
    <t>Cardiothoracic surgeon</t>
  </si>
  <si>
    <t xml:space="preserve">Cardiothoracic surgery	</t>
  </si>
  <si>
    <t>surgeon-david-surgeon</t>
  </si>
  <si>
    <t>General surgeon</t>
  </si>
  <si>
    <t>midwife-dallas</t>
  </si>
  <si>
    <t>Registered midwife</t>
  </si>
  <si>
    <t>Obstetric nursing</t>
  </si>
  <si>
    <t>Type.coding</t>
  </si>
  <si>
    <t>type.text</t>
  </si>
  <si>
    <t>Parent Org</t>
  </si>
  <si>
    <t>State</t>
  </si>
  <si>
    <t>aaaaaia-insurer</t>
  </si>
  <si>
    <t>Health Insurance</t>
  </si>
  <si>
    <t>(retain for audiologist-bradley-jill)</t>
  </si>
  <si>
    <t>Medical centre</t>
  </si>
  <si>
    <t>Medical Centre</t>
  </si>
  <si>
    <t>dva-au</t>
  </si>
  <si>
    <t>Commonwealth Government Entity</t>
  </si>
  <si>
    <t>health-au</t>
  </si>
  <si>
    <t>Hospital</t>
  </si>
  <si>
    <t>hospital-int</t>
  </si>
  <si>
    <t>mitchells-hill-audiology</t>
  </si>
  <si>
    <t>Other Allied Health Services</t>
  </si>
  <si>
    <t>Hospitals (Except Psychiatric Hospitals)</t>
  </si>
  <si>
    <t>Pharmaceutical, Cosmetic and Toiletry Goods Retailing</t>
  </si>
  <si>
    <t>Retail Pharmacy</t>
  </si>
  <si>
    <t>services-au</t>
  </si>
  <si>
    <t>Managing Org</t>
  </si>
  <si>
    <t>au-hospital-pharm-out</t>
  </si>
  <si>
    <t>(retain for air-covid-1 Immunization)</t>
  </si>
  <si>
    <t>outpatient pharmacy</t>
  </si>
  <si>
    <t>Building</t>
  </si>
  <si>
    <t>au-hospital-sw-physio</t>
  </si>
  <si>
    <t>Wing</t>
  </si>
  <si>
    <t>Site</t>
  </si>
  <si>
    <t>au-jurisdiction</t>
  </si>
  <si>
    <t>Australia</t>
  </si>
  <si>
    <t>Jurisdiction</t>
  </si>
  <si>
    <t>Family medicine clinic</t>
  </si>
  <si>
    <t>patient-home</t>
  </si>
  <si>
    <t>(retain for telehealth encounter)</t>
  </si>
  <si>
    <t>Patient's Residence</t>
  </si>
  <si>
    <t>House</t>
  </si>
  <si>
    <t>Pharmacy</t>
  </si>
  <si>
    <t>renal-dialysis-unit</t>
  </si>
  <si>
    <t>(retain for renal-dialysis encounter)</t>
  </si>
  <si>
    <t>Hemodialysis unit</t>
  </si>
  <si>
    <t>id</t>
  </si>
  <si>
    <t>old_id</t>
  </si>
  <si>
    <t>indigenousStatus_code</t>
  </si>
  <si>
    <t>indigenousStatus_display</t>
  </si>
  <si>
    <t>birthPlace_text</t>
  </si>
  <si>
    <t>birthPlace_country</t>
  </si>
  <si>
    <t>dateOfArrival</t>
  </si>
  <si>
    <t>interpreterRequired</t>
  </si>
  <si>
    <t>identifier1_ihiStatus_code</t>
  </si>
  <si>
    <t>identifier1_ihiRecordStatus_code</t>
  </si>
  <si>
    <t>identifier1_use</t>
  </si>
  <si>
    <t>identifier1_type_code</t>
  </si>
  <si>
    <t>identifier1_type_system</t>
  </si>
  <si>
    <t>identifier1_type_display</t>
  </si>
  <si>
    <t>identifier1_type_text</t>
  </si>
  <si>
    <t>identifier1_system</t>
  </si>
  <si>
    <t>identifier1_value</t>
  </si>
  <si>
    <t>identifier1_period_end</t>
  </si>
  <si>
    <t>identifier1_assigner_display</t>
  </si>
  <si>
    <t>identifier2_type_code</t>
  </si>
  <si>
    <t>identifier2_type_system</t>
  </si>
  <si>
    <t>identifier2_type_display</t>
  </si>
  <si>
    <t>identifier2_type_text</t>
  </si>
  <si>
    <t>identifier2_system</t>
  </si>
  <si>
    <t>identifier2_value</t>
  </si>
  <si>
    <t>identifier2_assigner_display</t>
  </si>
  <si>
    <t>identifier3_type_code</t>
  </si>
  <si>
    <t>identifier3_type_system</t>
  </si>
  <si>
    <t>identifier3_type_display</t>
  </si>
  <si>
    <t>identifier3_type_text</t>
  </si>
  <si>
    <t>identifier3_system</t>
  </si>
  <si>
    <t>identifier3_value</t>
  </si>
  <si>
    <t>identifier3_assigner_display</t>
  </si>
  <si>
    <t>name1_use</t>
  </si>
  <si>
    <t>name1_text</t>
  </si>
  <si>
    <t>name1_family</t>
  </si>
  <si>
    <t>name1_given1</t>
  </si>
  <si>
    <t>name1_given2</t>
  </si>
  <si>
    <t>name1_prefix</t>
  </si>
  <si>
    <t>name2_use</t>
  </si>
  <si>
    <t>name2_text</t>
  </si>
  <si>
    <t>name2_family</t>
  </si>
  <si>
    <t>name2_given1</t>
  </si>
  <si>
    <t>name2_given2</t>
  </si>
  <si>
    <t>name2_prefix</t>
  </si>
  <si>
    <t>telecom1_system</t>
  </si>
  <si>
    <t>telecom1_use</t>
  </si>
  <si>
    <t>telecom1_value</t>
  </si>
  <si>
    <t>telecom2_system</t>
  </si>
  <si>
    <t>telecom2_use</t>
  </si>
  <si>
    <t>telecom2_value</t>
  </si>
  <si>
    <t>telecom3_system</t>
  </si>
  <si>
    <t>telecom3_use</t>
  </si>
  <si>
    <t>telecom3_value</t>
  </si>
  <si>
    <t>telecom4_system</t>
  </si>
  <si>
    <t>telecom4_use</t>
  </si>
  <si>
    <t>telecom4_value</t>
  </si>
  <si>
    <t>gender</t>
  </si>
  <si>
    <t>birthDate</t>
  </si>
  <si>
    <t>birthDate_birthTime</t>
  </si>
  <si>
    <t>birthDate_accurancyIndicator_code</t>
  </si>
  <si>
    <t>birthDate_accurancyIndicator_display</t>
  </si>
  <si>
    <t>address1_use</t>
  </si>
  <si>
    <t>address1_line1</t>
  </si>
  <si>
    <t>address1_line2</t>
  </si>
  <si>
    <t>address1_city</t>
  </si>
  <si>
    <t>address1_state</t>
  </si>
  <si>
    <t>address1_postalCode</t>
  </si>
  <si>
    <t>address1_country</t>
  </si>
  <si>
    <t>address2_use</t>
  </si>
  <si>
    <t>address2_line1</t>
  </si>
  <si>
    <t>address2_line2</t>
  </si>
  <si>
    <t>address2_city</t>
  </si>
  <si>
    <t>address2_state</t>
  </si>
  <si>
    <t>address2_postalCode</t>
  </si>
  <si>
    <t>address2_country</t>
  </si>
  <si>
    <t>communication1_language_code</t>
  </si>
  <si>
    <t>communication1_language_system</t>
  </si>
  <si>
    <t>communication1_language_text</t>
  </si>
  <si>
    <t>communication1_preferred</t>
  </si>
  <si>
    <t>individual_genderIdentity_value_code</t>
  </si>
  <si>
    <t>individual_genderIdentity_value_display</t>
  </si>
  <si>
    <t>individual_genderIdentity_value_text</t>
  </si>
  <si>
    <t>individual_pronouns_value_code</t>
  </si>
  <si>
    <t>individual_pronouns_value_display</t>
  </si>
  <si>
    <t>individual_pronouns_value_text</t>
  </si>
  <si>
    <t>individual_recordedSexOrGender_type_code</t>
  </si>
  <si>
    <t>individual_recordedSexOrGender_type_text</t>
  </si>
  <si>
    <t>individual_recordedSexOrGender_value_code</t>
  </si>
  <si>
    <t>individual_recordedSexOrGender_value_text</t>
  </si>
  <si>
    <t>Aboriginal but not Torres Strait Islander origin</t>
  </si>
  <si>
    <t>MC</t>
  </si>
  <si>
    <t>Patient's Medicare number</t>
  </si>
  <si>
    <t>Medicare Number</t>
  </si>
  <si>
    <t>http://ns.electronichealth.net.au/id/medicare-number</t>
  </si>
  <si>
    <t>official</t>
  </si>
  <si>
    <t>Mrs. Anne Mary Bennelong</t>
  </si>
  <si>
    <t>Bennelong</t>
  </si>
  <si>
    <t>Anne</t>
  </si>
  <si>
    <t>Mrs</t>
  </si>
  <si>
    <t>phone</t>
  </si>
  <si>
    <t>mobile</t>
  </si>
  <si>
    <t>0491 572 665</t>
  </si>
  <si>
    <t>1968-10-11</t>
  </si>
  <si>
    <t>home</t>
  </si>
  <si>
    <t>4 Brisbane Street</t>
  </si>
  <si>
    <t>Brisbane</t>
  </si>
  <si>
    <t>AU</t>
  </si>
  <si>
    <t>yub</t>
  </si>
  <si>
    <t>urn:ietf:bcp:47</t>
  </si>
  <si>
    <t>Yugambal</t>
  </si>
  <si>
    <t>temp</t>
  </si>
  <si>
    <t>MR</t>
  </si>
  <si>
    <t>http://ns.electronichealth.net.au/id/abn-scoped/medicalrecord/1.0/51824753003</t>
  </si>
  <si>
    <t>QLD Hospital</t>
  </si>
  <si>
    <t>Baby of Mia BANKS</t>
  </si>
  <si>
    <t>BANKS</t>
  </si>
  <si>
    <t>Baby of Mia</t>
  </si>
  <si>
    <t>2022-09-14</t>
  </si>
  <si>
    <t>2022-09-14T14:35:45-05:00</t>
  </si>
  <si>
    <t>Both Aboriginal and Torres Strait Islander origin</t>
  </si>
  <si>
    <t>DVG</t>
  </si>
  <si>
    <t>http://terminology.hl7.org.au/CodeSystem/v2-0203</t>
  </si>
  <si>
    <t>DVA Number (Gold Card)</t>
  </si>
  <si>
    <t>DVA Number (Gold)</t>
  </si>
  <si>
    <t>http://ns.electronichealth.net.au/id/dva</t>
  </si>
  <si>
    <t>NBUR9080</t>
  </si>
  <si>
    <t>Dan</t>
  </si>
  <si>
    <t>Harry</t>
  </si>
  <si>
    <t>Mr.</t>
  </si>
  <si>
    <t>email</t>
  </si>
  <si>
    <t>hdan@amail.example.com</t>
  </si>
  <si>
    <t>1939-08-25</t>
  </si>
  <si>
    <t>29 Gadsby Street</t>
  </si>
  <si>
    <t>Blacktown</t>
  </si>
  <si>
    <t>33791000087105</t>
  </si>
  <si>
    <t>Identifies as nonbinary gender</t>
  </si>
  <si>
    <t>LA29520-6</t>
  </si>
  <si>
    <t>they/them/their/theirs/themselves</t>
  </si>
  <si>
    <t>76689-9</t>
  </si>
  <si>
    <t>Sex Assigned At Birth</t>
  </si>
  <si>
    <t>Male</t>
  </si>
  <si>
    <t>PPN</t>
  </si>
  <si>
    <t>Passport Number</t>
  </si>
  <si>
    <t>http://hl7.org/fhir/sid/passport-ITA</t>
  </si>
  <si>
    <t>IT1111111</t>
  </si>
  <si>
    <t>Italia</t>
  </si>
  <si>
    <t>Sofia</t>
  </si>
  <si>
    <t>Ms</t>
  </si>
  <si>
    <t>1989-05-07</t>
  </si>
  <si>
    <t>Piazza del Colosseo</t>
  </si>
  <si>
    <t>Rome</t>
  </si>
  <si>
    <t>Lazio</t>
  </si>
  <si>
    <t>00184</t>
  </si>
  <si>
    <t>ITA</t>
  </si>
  <si>
    <t>italia-sofia-missing-birthDate</t>
  </si>
  <si>
    <t>italia-sofia-missing-gender</t>
  </si>
  <si>
    <t>italia-sofia-missing-identifier</t>
  </si>
  <si>
    <t>italia-sofia-missing-name</t>
  </si>
  <si>
    <t>Neither Aboriginal nor Torres Strait Islander origin</t>
  </si>
  <si>
    <t>2024-05</t>
  </si>
  <si>
    <t>usual</t>
  </si>
  <si>
    <t>SMITH</t>
  </si>
  <si>
    <t>Emma</t>
  </si>
  <si>
    <t>Ms.</t>
  </si>
  <si>
    <t>1999-12-19</t>
  </si>
  <si>
    <t>China</t>
  </si>
  <si>
    <t>CHN</t>
  </si>
  <si>
    <t>true</t>
  </si>
  <si>
    <t>Wang</t>
  </si>
  <si>
    <t>Li</t>
  </si>
  <si>
    <t>Mr</t>
  </si>
  <si>
    <t>1975-05-03</t>
  </si>
  <si>
    <t>AAA</t>
  </si>
  <si>
    <t>Day, month and year are accurate</t>
  </si>
  <si>
    <t>yue</t>
  </si>
  <si>
    <t>Cantonese</t>
  </si>
  <si>
    <t>Maria</t>
  </si>
  <si>
    <t>Cyprus</t>
  </si>
  <si>
    <t>CYP</t>
  </si>
  <si>
    <t>2015</t>
  </si>
  <si>
    <t>el</t>
  </si>
  <si>
    <t>Greek</t>
  </si>
  <si>
    <t>Identifies as female gender (finding)</t>
  </si>
  <si>
    <t>Identifies as gender nonbinary</t>
  </si>
  <si>
    <t>other</t>
  </si>
  <si>
    <t>Other</t>
  </si>
  <si>
    <t>Identifies as male gender (finding)</t>
  </si>
  <si>
    <t>1515311000168102</t>
  </si>
  <si>
    <t>Biological sex at birth</t>
  </si>
  <si>
    <t>248153007</t>
  </si>
  <si>
    <t>UNK</t>
  </si>
  <si>
    <t>Unknown</t>
  </si>
  <si>
    <t>xe/xir/xirs</t>
  </si>
  <si>
    <t>Identifies as female gender</t>
  </si>
  <si>
    <t>LA29519-8</t>
  </si>
  <si>
    <t>she/her/her/hers/herself</t>
  </si>
  <si>
    <t>248152002</t>
  </si>
  <si>
    <t>Female</t>
  </si>
  <si>
    <t>LA29518-0</t>
  </si>
  <si>
    <t>he/him/his/his/himself</t>
  </si>
  <si>
    <t>asked-declined</t>
  </si>
  <si>
    <t>Asked But Declined</t>
  </si>
  <si>
    <t>Identifies as male gender</t>
  </si>
  <si>
    <t>32570691000036108</t>
  </si>
  <si>
    <t>Intersex</t>
  </si>
  <si>
    <t>agender</t>
  </si>
  <si>
    <t>32570681000036106</t>
  </si>
  <si>
    <t>Indeterminate sex</t>
  </si>
  <si>
    <t>transgender</t>
  </si>
  <si>
    <t>ze/zir/zirs</t>
  </si>
  <si>
    <t>unknown</t>
  </si>
  <si>
    <t>status</t>
  </si>
  <si>
    <t>class_system</t>
  </si>
  <si>
    <t>class_code</t>
  </si>
  <si>
    <t>class_display</t>
  </si>
  <si>
    <t>type_system</t>
  </si>
  <si>
    <t>type_code</t>
  </si>
  <si>
    <t>type_display</t>
  </si>
  <si>
    <t>type_text</t>
  </si>
  <si>
    <t>serviceType_system</t>
  </si>
  <si>
    <t>serviceType_code</t>
  </si>
  <si>
    <t>serviceType_display</t>
  </si>
  <si>
    <t>serviceType_text</t>
  </si>
  <si>
    <t>subject_reference_type</t>
  </si>
  <si>
    <t>subject_reference_id</t>
  </si>
  <si>
    <t>subject_display</t>
  </si>
  <si>
    <t>subject_identifier_type_code</t>
  </si>
  <si>
    <t>subject_identifier_type_display</t>
  </si>
  <si>
    <t>subject_identifier_type_text</t>
  </si>
  <si>
    <t>subject_identifier_system</t>
  </si>
  <si>
    <t>subject_identifier_value</t>
  </si>
  <si>
    <t>participant1_type_system</t>
  </si>
  <si>
    <t>participant1_type_code</t>
  </si>
  <si>
    <t>participant1_type_display</t>
  </si>
  <si>
    <t>participant1_individual_reference_type</t>
  </si>
  <si>
    <t>participant1_individual_reference_id</t>
  </si>
  <si>
    <t>participant1_individual_display</t>
  </si>
  <si>
    <t>participant1_individual_identifier_type_code</t>
  </si>
  <si>
    <t>participant1_individual_identifier_type_display</t>
  </si>
  <si>
    <t>participant1_individual_identifier_type_text</t>
  </si>
  <si>
    <t>participant1_individual_identifier_system</t>
  </si>
  <si>
    <t>participant1_individual_identifier_value</t>
  </si>
  <si>
    <t>participant1_individual_identifier_assigner_display</t>
  </si>
  <si>
    <t>participant2_type_system</t>
  </si>
  <si>
    <t>participant2_type_code</t>
  </si>
  <si>
    <t>participant2_type_display</t>
  </si>
  <si>
    <t>participant2_individual_identifier_type</t>
  </si>
  <si>
    <t>participant2_individual_identifier_type_system</t>
  </si>
  <si>
    <t>participant2_individual_identifier_type_code</t>
  </si>
  <si>
    <t>participant2_individual_identifier_type_display</t>
  </si>
  <si>
    <t>participant2_individual_identifier_type_text</t>
  </si>
  <si>
    <t>participant2_individual_identifier_system</t>
  </si>
  <si>
    <t>participant2_individual_identifier_value</t>
  </si>
  <si>
    <t>participant2_individual_identifier_assigner_display</t>
  </si>
  <si>
    <t>period_start</t>
  </si>
  <si>
    <t>period_end</t>
  </si>
  <si>
    <t>reasonCode_system</t>
  </si>
  <si>
    <t>reasonCode_code</t>
  </si>
  <si>
    <t>reasonCode_display</t>
  </si>
  <si>
    <t>reasonCode_text</t>
  </si>
  <si>
    <t>reasonReference_reference_type</t>
  </si>
  <si>
    <t>reasonReference_reference_id</t>
  </si>
  <si>
    <t>diagnosis_condition_reference_type</t>
  </si>
  <si>
    <t>diagnosis_condition_reference_id</t>
  </si>
  <si>
    <t>diagnosis_condition_display</t>
  </si>
  <si>
    <t>diagnosis_use_coding1_system</t>
  </si>
  <si>
    <t>diagnosis_use_coding1_code</t>
  </si>
  <si>
    <t>diagnosis_use_coding1_display</t>
  </si>
  <si>
    <t>dischargeDisposition_coding1_system</t>
  </si>
  <si>
    <t>dischargeDisposition_coding1_code</t>
  </si>
  <si>
    <t>dischargeDisposition_coding1_display</t>
  </si>
  <si>
    <t>dischargeDisposition_coding2_system</t>
  </si>
  <si>
    <t>dischargeDisposition_coding2_code</t>
  </si>
  <si>
    <t>dischargeDisposition_coding2_display</t>
  </si>
  <si>
    <t>dischargeDisposition_text</t>
  </si>
  <si>
    <t>location_reference_type</t>
  </si>
  <si>
    <t>location_reference_id</t>
  </si>
  <si>
    <t>location_reference_display</t>
  </si>
  <si>
    <t>location_status</t>
  </si>
  <si>
    <t>serviceProvider_reference_type</t>
  </si>
  <si>
    <t>serviceProvider_reference_id</t>
  </si>
  <si>
    <t>serviceProvider_display</t>
  </si>
  <si>
    <t>description</t>
  </si>
  <si>
    <t>annualvisit-1</t>
  </si>
  <si>
    <t>finished</t>
  </si>
  <si>
    <t>http://terminology.hl7.org/CodeSystem/v3-ActCode</t>
  </si>
  <si>
    <t>AMB</t>
  </si>
  <si>
    <t>ambulatory</t>
  </si>
  <si>
    <t>http://snomed.info/sct</t>
  </si>
  <si>
    <t>866149003</t>
  </si>
  <si>
    <t>Annual visit</t>
  </si>
  <si>
    <t>788007007</t>
  </si>
  <si>
    <t>General practice service</t>
  </si>
  <si>
    <t>Patient</t>
  </si>
  <si>
    <t>29545410412</t>
  </si>
  <si>
    <t>http://terminology.hl7.org/CodeSystem/v3-ParticipationType</t>
  </si>
  <si>
    <t>PPRF</t>
  </si>
  <si>
    <t>primary performer</t>
  </si>
  <si>
    <t>Employee number</t>
  </si>
  <si>
    <t>Employee Number</t>
  </si>
  <si>
    <t>http://tasmedicalcenter.example.com/providers</t>
  </si>
  <si>
    <t>8223TAS</t>
  </si>
  <si>
    <t>TAS GP Medical Center TAS</t>
  </si>
  <si>
    <t>2022-02-10T09:20:00+10:00</t>
  </si>
  <si>
    <t>2022-02-10T09:35:00+10:00</t>
  </si>
  <si>
    <t>annualvisit-2</t>
  </si>
  <si>
    <t>2022-02-10</t>
  </si>
  <si>
    <t>biopsy-inpatient</t>
  </si>
  <si>
    <t>IMP</t>
  </si>
  <si>
    <t>inpatient encounter</t>
  </si>
  <si>
    <t>399210005</t>
  </si>
  <si>
    <t>Neurological investigation</t>
  </si>
  <si>
    <t>Deangelo Howe</t>
  </si>
  <si>
    <t>surgeongeneral-marchant-ricki</t>
  </si>
  <si>
    <t>Dr. Ricki MARCHANT</t>
  </si>
  <si>
    <t>2021-01-28T08:00:00+10:00</t>
  </si>
  <si>
    <t>2021-01-28T10:00:00+10:00</t>
  </si>
  <si>
    <t>109979007</t>
  </si>
  <si>
    <t>B-cell lymphoma</t>
  </si>
  <si>
    <t>Suspected Large Diffuse B-Cell Lymphoma of the brain</t>
  </si>
  <si>
    <t>Condition</t>
  </si>
  <si>
    <t>lymphoma</t>
  </si>
  <si>
    <t>Large Diffuse B-Cell Lymphoma of the brain</t>
  </si>
  <si>
    <t>http://terminology.hl7.org/CodeSystem/diagnosis-role</t>
  </si>
  <si>
    <t>AD</t>
  </si>
  <si>
    <t>Admission diagnosis</t>
  </si>
  <si>
    <t>glennie-heights-public-hospital</t>
  </si>
  <si>
    <t>Glennie Heights Public Hospital - Neurology Ward</t>
  </si>
  <si>
    <t>completed</t>
  </si>
  <si>
    <t>Glennie Heights Public Hospital</t>
  </si>
  <si>
    <t>covid-admin-1</t>
  </si>
  <si>
    <t>117096009</t>
  </si>
  <si>
    <t>Intramuscular injection of Vaccinia immune globulin, human</t>
  </si>
  <si>
    <t>1575161000168105</t>
  </si>
  <si>
    <t>COVID-19 vaccination service</t>
  </si>
  <si>
    <t>2021-06-17T09:20:00+10:00</t>
  </si>
  <si>
    <t>2021-06-17T09:35:00+10:00</t>
  </si>
  <si>
    <t>covid-admin-2</t>
  </si>
  <si>
    <t>2021-08-01T09:20:00+10:00</t>
  </si>
  <si>
    <t>2021-08-01T09:35:00+10:00</t>
  </si>
  <si>
    <t>delivery</t>
  </si>
  <si>
    <t>177184002</t>
  </si>
  <si>
    <t>Normal delivery procedure</t>
  </si>
  <si>
    <t>Normal delivery</t>
  </si>
  <si>
    <t>2023-01-24</t>
  </si>
  <si>
    <t>discharge-1</t>
  </si>
  <si>
    <t>EMER</t>
  </si>
  <si>
    <t>emergency</t>
  </si>
  <si>
    <t>2023-02-20T06:15:00+10:00</t>
  </si>
  <si>
    <t>2023-02-20T18:19:00+10:00</t>
  </si>
  <si>
    <t>https://healthterminologies.gov.au/fhir/CodeSystem/separation-mode-1</t>
  </si>
  <si>
    <t>9</t>
  </si>
  <si>
    <t>Other/Home</t>
  </si>
  <si>
    <t>Discharged to Home</t>
  </si>
  <si>
    <t>in-progress</t>
  </si>
  <si>
    <t>2023-02-10T09:20:00+10:00</t>
  </si>
  <si>
    <t>3/52 ago involved in a rear end motor vehicle accident, mid-velocity impact; complaining of neck pain, dizziness, nausea and difficulties concentrating. Disturbed sleep. No spinal cord signs.</t>
  </si>
  <si>
    <t>home-meds-review</t>
  </si>
  <si>
    <t>HH</t>
  </si>
  <si>
    <t>home health</t>
  </si>
  <si>
    <t>1348931000168107</t>
  </si>
  <si>
    <t>Home medicines review</t>
  </si>
  <si>
    <t>182836005</t>
  </si>
  <si>
    <t>Review of medication</t>
  </si>
  <si>
    <t>Medicines review</t>
  </si>
  <si>
    <t>2019-02-05T10:00:00+10:00</t>
  </si>
  <si>
    <t>2019-02-05T11:15:00+10:00</t>
  </si>
  <si>
    <t>Patient has medications packed into blister packs via ABC pharmacy. Patient finds them easy to use and they promote good adherence to his regime. Patient's Bluecare nurse, Nurse B, was present for the interview. Of the medication listed on the referral, he is not currently taking Aldara 5% cream and Chloramphenicol ointment. In addition to the medication listed on the referral, he is also taking coQ10 150mg tab - 1 nocte. Patient reports occasional dizziness if changing position quickly, and reports falling outside in the garden; Patient wears a falls alarm buzzer. Patient reports that they only experiences chest pain when they become stressed (doesn’t like paperwork). Patient blood pressure at the time of the interview was 158 /76.</t>
  </si>
  <si>
    <t>nailwound</t>
  </si>
  <si>
    <t>270427003</t>
  </si>
  <si>
    <t>Patient-initiated encounter</t>
  </si>
  <si>
    <t>2017-03-31T15:20:00+10:00</t>
  </si>
  <si>
    <t>2017-03-31T15:40:00+10:00</t>
  </si>
  <si>
    <t>283680004</t>
  </si>
  <si>
    <t>Nail wound of sole of foot</t>
  </si>
  <si>
    <t>telehealth</t>
  </si>
  <si>
    <t>VR</t>
  </si>
  <si>
    <t>virtual</t>
  </si>
  <si>
    <t>1479961000168103</t>
  </si>
  <si>
    <t>Telehealth encounter</t>
  </si>
  <si>
    <t>2023-02-10T11:20:00+10:00</t>
  </si>
  <si>
    <t>2023-02-10T11:35:00+10:00</t>
  </si>
  <si>
    <t>cardio-hospital</t>
  </si>
  <si>
    <t xml:space="preserve">inpatient encounter	</t>
  </si>
  <si>
    <t>415070008</t>
  </si>
  <si>
    <t>Percutaneous coronary intervention</t>
  </si>
  <si>
    <t>310142007</t>
  </si>
  <si>
    <t>Cardiac surgery service</t>
  </si>
  <si>
    <t>2021-09-25T09:00:00+10:00</t>
  </si>
  <si>
    <t>2021-09-26T13:00:00+10:00</t>
  </si>
  <si>
    <t>coronary-syndrome</t>
  </si>
  <si>
    <t>renal-dialysis</t>
  </si>
  <si>
    <t>302497006</t>
  </si>
  <si>
    <t>Haemodialysis</t>
  </si>
  <si>
    <t>1244951000168104</t>
  </si>
  <si>
    <t>Renal dialysis service</t>
  </si>
  <si>
    <t>2012-08-05T09:00:00+10:00</t>
  </si>
  <si>
    <t>2012-08-05T13:00:00+10:00</t>
  </si>
  <si>
    <t>ckd</t>
  </si>
  <si>
    <t>annualvisit-missing-status</t>
  </si>
  <si>
    <t>annualvisit-missing-class</t>
  </si>
  <si>
    <t>annualvisit-suppressed-subject</t>
  </si>
  <si>
    <t>gpvisit-1</t>
  </si>
  <si>
    <t>GP visit</t>
  </si>
  <si>
    <t>mackay-fritz</t>
  </si>
  <si>
    <t>Fritz MACKAY</t>
  </si>
  <si>
    <t>generalpractitioner-moss-jaime</t>
  </si>
  <si>
    <t>2024-08-08T13:00:00+10:00</t>
  </si>
  <si>
    <t>2024-08-08T13:20:00+10:00</t>
  </si>
  <si>
    <t>8799007</t>
  </si>
  <si>
    <t>Posterior heel pain</t>
  </si>
  <si>
    <t>milnes-bridge-medical-centre </t>
  </si>
  <si>
    <t>milnes-bridge-medical-centre</t>
  </si>
  <si>
    <t>clinicalStatus_system</t>
  </si>
  <si>
    <t>clinicalStatus_code</t>
  </si>
  <si>
    <t>clinicalStatus_display</t>
  </si>
  <si>
    <t>clinicalStatus_text</t>
  </si>
  <si>
    <t>verificationStatus_system</t>
  </si>
  <si>
    <t>verificationStatus_code</t>
  </si>
  <si>
    <t>verificationStatus_display</t>
  </si>
  <si>
    <t>category1_system</t>
  </si>
  <si>
    <t>category1_code</t>
  </si>
  <si>
    <t>category1_display</t>
  </si>
  <si>
    <t>category_text</t>
  </si>
  <si>
    <t>category2_system</t>
  </si>
  <si>
    <t>category2_code</t>
  </si>
  <si>
    <t>category2_display</t>
  </si>
  <si>
    <t>severity_system</t>
  </si>
  <si>
    <t>severity_code</t>
  </si>
  <si>
    <t>severity_display</t>
  </si>
  <si>
    <t>code_coding1_system</t>
  </si>
  <si>
    <t>code_coding1_code</t>
  </si>
  <si>
    <t>code_coding1_display</t>
  </si>
  <si>
    <t>code_coding2_system</t>
  </si>
  <si>
    <t>code_coding2_code</t>
  </si>
  <si>
    <t>code_coding2_display</t>
  </si>
  <si>
    <t>code_text</t>
  </si>
  <si>
    <t>bodySite_system</t>
  </si>
  <si>
    <t>bodySite_code</t>
  </si>
  <si>
    <t>bodySite_display</t>
  </si>
  <si>
    <t>encounter_reference_type</t>
  </si>
  <si>
    <t>encounter_reference_id</t>
  </si>
  <si>
    <t>onsetDateTime</t>
  </si>
  <si>
    <t>onsetAge_value</t>
  </si>
  <si>
    <t>onsetAge_unit</t>
  </si>
  <si>
    <t>onsetAge_system</t>
  </si>
  <si>
    <t>onsetAge_code</t>
  </si>
  <si>
    <t>abatementDateTime</t>
  </si>
  <si>
    <t>recordedDate</t>
  </si>
  <si>
    <t>recorder_reference_type</t>
  </si>
  <si>
    <t>recorder_reference_id</t>
  </si>
  <si>
    <t>asserter_reference_type</t>
  </si>
  <si>
    <t>asserter_reference_id</t>
  </si>
  <si>
    <t>pertainsToGoal_reference_type</t>
  </si>
  <si>
    <t>pertainsToGoal_reference_id</t>
  </si>
  <si>
    <t>evidence_code_system</t>
  </si>
  <si>
    <t>evidence_code_code</t>
  </si>
  <si>
    <t>evidence_code_display</t>
  </si>
  <si>
    <t>evidence_detail1_reference</t>
  </si>
  <si>
    <t>evidence_detail1_display</t>
  </si>
  <si>
    <t>evidence_detail2_reference</t>
  </si>
  <si>
    <t>evidence_detail2_display</t>
  </si>
  <si>
    <t>evidence_detail3_reference</t>
  </si>
  <si>
    <t>evidence_detail3_display</t>
  </si>
  <si>
    <t>note_text</t>
  </si>
  <si>
    <t>aci</t>
  </si>
  <si>
    <t>http://terminology.hl7.org/CodeSystem/condition-clinical</t>
  </si>
  <si>
    <t>active</t>
  </si>
  <si>
    <t>Active</t>
  </si>
  <si>
    <t>http://terminology.hl7.org/CodeSystem/condition-category</t>
  </si>
  <si>
    <t>problem-list-item</t>
  </si>
  <si>
    <t>Acute myocardial infarction of anterior wall</t>
  </si>
  <si>
    <t>http://id.who.int/icd/release/11/mms</t>
  </si>
  <si>
    <t>BA41.Z&amp;XA7RE3</t>
  </si>
  <si>
    <t>Acute myocardial infarction, unspecified [Anterior wall of heart]</t>
  </si>
  <si>
    <t>bipolar</t>
  </si>
  <si>
    <t>http://terminology.hl7.org/CodeSystem/condition-ver-status</t>
  </si>
  <si>
    <t>confirmed</t>
  </si>
  <si>
    <t>Confirmed</t>
  </si>
  <si>
    <t>encounter-diagnosis</t>
  </si>
  <si>
    <t>33380008</t>
  </si>
  <si>
    <t>Severe manic bipolar I disorder with psychotic features, mood-incongruent</t>
  </si>
  <si>
    <t>2018-05-12</t>
  </si>
  <si>
    <t>cellulitis</t>
  </si>
  <si>
    <t>Encounter Diagnosis</t>
  </si>
  <si>
    <t>10633311000119108</t>
  </si>
  <si>
    <t>Cellulitis of right knee</t>
  </si>
  <si>
    <t>Toni Baratz</t>
  </si>
  <si>
    <t>Encounter</t>
  </si>
  <si>
    <t>Problem List Item</t>
  </si>
  <si>
    <t>Problem</t>
  </si>
  <si>
    <t>24484000</t>
  </si>
  <si>
    <t>Severe</t>
  </si>
  <si>
    <t>709044004</t>
  </si>
  <si>
    <t>Chronic kidney disease</t>
  </si>
  <si>
    <t>52</t>
  </si>
  <si>
    <t>years</t>
  </si>
  <si>
    <t>http://unitsofmeasure.org</t>
  </si>
  <si>
    <t>a</t>
  </si>
  <si>
    <t>2018-12-01</t>
  </si>
  <si>
    <t>Goal</t>
  </si>
  <si>
    <t>cleftpalate</t>
  </si>
  <si>
    <t>87979003</t>
  </si>
  <si>
    <t>Cleft palate</t>
  </si>
  <si>
    <t>clefttongue</t>
  </si>
  <si>
    <t>204630003</t>
  </si>
  <si>
    <t>Cleft tongue</t>
  </si>
  <si>
    <t>55607006</t>
  </si>
  <si>
    <t>394659003</t>
  </si>
  <si>
    <t>Acute coronary syndrome</t>
  </si>
  <si>
    <t>2015-02-12T12:00:00+00:00</t>
  </si>
  <si>
    <t>2015-02-12</t>
  </si>
  <si>
    <t>fever</t>
  </si>
  <si>
    <t>resolved</t>
  </si>
  <si>
    <t>Resolved</t>
  </si>
  <si>
    <t>6736007</t>
  </si>
  <si>
    <t>Moderate severity</t>
  </si>
  <si>
    <t>386661006</t>
  </si>
  <si>
    <t>Fever</t>
  </si>
  <si>
    <t>2015-02-11</t>
  </si>
  <si>
    <t>2015-02-14</t>
  </si>
  <si>
    <t>jaundice</t>
  </si>
  <si>
    <t>387712008</t>
  </si>
  <si>
    <t>Neonatal jaundice</t>
  </si>
  <si>
    <t>2022-09-16T13:05:00+10:00</t>
  </si>
  <si>
    <t>Large diffuse B-cell lymphoma of the brain</t>
  </si>
  <si>
    <t>2021-02-01</t>
  </si>
  <si>
    <t>57999000</t>
  </si>
  <si>
    <t>Structure of sole of foot</t>
  </si>
  <si>
    <t>2017-03-30</t>
  </si>
  <si>
    <t>Puncture wound to sole of left foot from stepping on a rusty nail.              Wound red and swollen, no calf muscle tenderness, no coughing nor chest pain              which excludes pulmonary embolism.</t>
  </si>
  <si>
    <t>uti</t>
  </si>
  <si>
    <t>68566005</t>
  </si>
  <si>
    <t>Urinary tract infection</t>
  </si>
  <si>
    <t>2020-05-10</t>
  </si>
  <si>
    <t>vkc</t>
  </si>
  <si>
    <t>317349009</t>
  </si>
  <si>
    <t>Vernal keratoconjunctivitis</t>
  </si>
  <si>
    <t>368601006</t>
  </si>
  <si>
    <t>Entire conjunctiva of left eye</t>
  </si>
  <si>
    <t>2023-10-01</t>
  </si>
  <si>
    <t>2023-10-02</t>
  </si>
  <si>
    <t>Itchy and burning eye, foreign body sensation. Mucoid discharge.</t>
  </si>
  <si>
    <t>zinc</t>
  </si>
  <si>
    <t>402486005</t>
  </si>
  <si>
    <t>Zinc depletion syndrome</t>
  </si>
  <si>
    <t>nailwound-missing-category</t>
  </si>
  <si>
    <t>nailwound-missing-code</t>
  </si>
  <si>
    <t>nailwound-suppressed-subject</t>
  </si>
  <si>
    <t>verificationStatus_text</t>
  </si>
  <si>
    <t>type</t>
  </si>
  <si>
    <t>category</t>
  </si>
  <si>
    <t>criticality</t>
  </si>
  <si>
    <t>patient_reference_type</t>
  </si>
  <si>
    <t>patient_reference_id</t>
  </si>
  <si>
    <t>patient_identifier_type</t>
  </si>
  <si>
    <t>patient_identifier_type_display</t>
  </si>
  <si>
    <t>patient_identifier_type_text</t>
  </si>
  <si>
    <t>patient_identifier_system</t>
  </si>
  <si>
    <t>patient_identifier_value</t>
  </si>
  <si>
    <t>encounter_display</t>
  </si>
  <si>
    <t>recorder_identifier_type</t>
  </si>
  <si>
    <t>recorder_identifier_type_display</t>
  </si>
  <si>
    <t>recorder_identifier_type_text</t>
  </si>
  <si>
    <t>recorder_identifier_system</t>
  </si>
  <si>
    <t>recorder_identifier_value</t>
  </si>
  <si>
    <t>asserter_reference_identifier_type</t>
  </si>
  <si>
    <t>asserter_reference_identifier_system</t>
  </si>
  <si>
    <t>asserter_reference_identifier_value</t>
  </si>
  <si>
    <t>reaction_substance_system</t>
  </si>
  <si>
    <t>reaction_substance_code</t>
  </si>
  <si>
    <t>reaction_substance_display</t>
  </si>
  <si>
    <t>reaction_substance_text</t>
  </si>
  <si>
    <t>reaction_manifestation1_system</t>
  </si>
  <si>
    <t>reaction_manifestation1_code</t>
  </si>
  <si>
    <t>reaction_manifestation1_display</t>
  </si>
  <si>
    <t>reaction_manifestation1_text</t>
  </si>
  <si>
    <t>reaction_manifestation2_system</t>
  </si>
  <si>
    <t>reaction_manifestation2_code</t>
  </si>
  <si>
    <t>reaction_manifestation2_display</t>
  </si>
  <si>
    <t>reaction_manifestation3_system</t>
  </si>
  <si>
    <t>reaction_manifestation3_code</t>
  </si>
  <si>
    <t>reaction_manifestation3_display</t>
  </si>
  <si>
    <t>reaction_severity</t>
  </si>
  <si>
    <t>dust</t>
  </si>
  <si>
    <t>http://terminology.hl7.org/CodeSystem/allergyintolerance-clinical</t>
  </si>
  <si>
    <t>http://terminology.hl7.org/CodeSystem/allergyintolerance-verification</t>
  </si>
  <si>
    <t>unconfirmed</t>
  </si>
  <si>
    <t>Unconfirmed</t>
  </si>
  <si>
    <t>environment</t>
  </si>
  <si>
    <t>Dust</t>
  </si>
  <si>
    <t>2023-05-11</t>
  </si>
  <si>
    <t>moderate</t>
  </si>
  <si>
    <t>egg</t>
  </si>
  <si>
    <t>allergy</t>
  </si>
  <si>
    <t>food</t>
  </si>
  <si>
    <t>Eggs (edible)</t>
  </si>
  <si>
    <t>Egg</t>
  </si>
  <si>
    <t>2023-02-12</t>
  </si>
  <si>
    <t>2023-04-24</t>
  </si>
  <si>
    <t>Nausea and vomiting</t>
  </si>
  <si>
    <t>lactose</t>
  </si>
  <si>
    <t>intolerance</t>
  </si>
  <si>
    <t>782415009</t>
  </si>
  <si>
    <t>Intolerance to lactose</t>
  </si>
  <si>
    <t>year</t>
  </si>
  <si>
    <t>2023-03-14</t>
  </si>
  <si>
    <t>Lactose</t>
  </si>
  <si>
    <t>21522001</t>
  </si>
  <si>
    <t>Abdominal pain</t>
  </si>
  <si>
    <t>116289008</t>
  </si>
  <si>
    <t>Abdominal bloating</t>
  </si>
  <si>
    <t>62315008</t>
  </si>
  <si>
    <t>Diarrhoea</t>
  </si>
  <si>
    <t>nkda</t>
  </si>
  <si>
    <t>409137002</t>
  </si>
  <si>
    <t>No known drug allergy</t>
  </si>
  <si>
    <t>noneknown</t>
  </si>
  <si>
    <t>716186003</t>
  </si>
  <si>
    <t>No known allergy</t>
  </si>
  <si>
    <t>penicillin</t>
  </si>
  <si>
    <t>high</t>
  </si>
  <si>
    <t>764146007</t>
  </si>
  <si>
    <t>Penicillin</t>
  </si>
  <si>
    <t>1999-08-25</t>
  </si>
  <si>
    <t>247472004</t>
  </si>
  <si>
    <t>Hives</t>
  </si>
  <si>
    <t>wasp</t>
  </si>
  <si>
    <t>256440004</t>
  </si>
  <si>
    <t>Wasp venom</t>
  </si>
  <si>
    <t>2023-09-05</t>
  </si>
  <si>
    <t>418363000</t>
  </si>
  <si>
    <t>Itching of skin</t>
  </si>
  <si>
    <t>76067001</t>
  </si>
  <si>
    <t>Sneezing</t>
  </si>
  <si>
    <t>egg-missing-code</t>
  </si>
  <si>
    <t>egg-suppressed-subject</t>
  </si>
  <si>
    <t>egg-missing-verificationStatus</t>
  </si>
  <si>
    <t>egg-entered-in-error</t>
  </si>
  <si>
    <t>entered-in-error</t>
  </si>
  <si>
    <t>gluten</t>
  </si>
  <si>
    <t>1269424006</t>
  </si>
  <si>
    <t>Gluten intolerance</t>
  </si>
  <si>
    <t>1999</t>
  </si>
  <si>
    <t>2023-01-12</t>
  </si>
  <si>
    <t>Gluten</t>
  </si>
  <si>
    <t>84229001</t>
  </si>
  <si>
    <t>Fatigue</t>
  </si>
  <si>
    <t>mild</t>
  </si>
  <si>
    <t>chlorhexidine</t>
  </si>
  <si>
    <t>Chlorhexidine</t>
  </si>
  <si>
    <t>2021-01-12</t>
  </si>
  <si>
    <t>penicillin2</t>
  </si>
  <si>
    <t>medication</t>
  </si>
  <si>
    <t>17</t>
  </si>
  <si>
    <t>278528006</t>
  </si>
  <si>
    <t>Facial swelling</t>
  </si>
  <si>
    <t>noneknown2</t>
  </si>
  <si>
    <t>2023-01-08</t>
  </si>
  <si>
    <t>catdander</t>
  </si>
  <si>
    <t>inactive</t>
  </si>
  <si>
    <t>Inactive</t>
  </si>
  <si>
    <t>low</t>
  </si>
  <si>
    <t>260152009</t>
  </si>
  <si>
    <t>Cat Dander</t>
  </si>
  <si>
    <t>1984-06-16</t>
  </si>
  <si>
    <t>generalpractitioner-harding-diana</t>
  </si>
  <si>
    <t>guineapigdander</t>
  </si>
  <si>
    <t>703927007</t>
  </si>
  <si>
    <t>Guinea Pig Dander</t>
  </si>
  <si>
    <t>rabbitdander</t>
  </si>
  <si>
    <t>412153009</t>
  </si>
  <si>
    <t>Rabbit Dander</t>
  </si>
  <si>
    <t>peanut</t>
  </si>
  <si>
    <t>91935009</t>
  </si>
  <si>
    <t>Peanut Allergy</t>
  </si>
  <si>
    <t>1987-06-16</t>
  </si>
  <si>
    <t>1987-06-24</t>
  </si>
  <si>
    <t>762952008</t>
  </si>
  <si>
    <t>Peanut</t>
  </si>
  <si>
    <t>247324004</t>
  </si>
  <si>
    <t>Tightening of the throat</t>
  </si>
  <si>
    <t>severe</t>
  </si>
  <si>
    <t>mmr</t>
  </si>
  <si>
    <t>biologic</t>
  </si>
  <si>
    <t>831021000168104</t>
  </si>
  <si>
    <t>measles/mumps/rubella [MMR] vaccine</t>
  </si>
  <si>
    <t>1979-06-16</t>
  </si>
  <si>
    <t>measles/mumps/rubella [MMR]</t>
  </si>
  <si>
    <t>10679231000119105</t>
  </si>
  <si>
    <t>Swelling of left arm</t>
  </si>
  <si>
    <t>pollen</t>
  </si>
  <si>
    <t>256259004</t>
  </si>
  <si>
    <t>Pollen</t>
  </si>
  <si>
    <t>1993-09-25</t>
  </si>
  <si>
    <t>2001-06-05</t>
  </si>
  <si>
    <t>nkda2</t>
  </si>
  <si>
    <t>2024-07-14</t>
  </si>
  <si>
    <t>aspirin</t>
  </si>
  <si>
    <t>unable-to-assess</t>
  </si>
  <si>
    <t>387458008</t>
  </si>
  <si>
    <t>Aspirin allergy</t>
  </si>
  <si>
    <t>2024-02-10</t>
  </si>
  <si>
    <t>specialistphysicians-swanborough-erick</t>
  </si>
  <si>
    <t>ibuprofen-refuted</t>
  </si>
  <si>
    <t>refuted</t>
  </si>
  <si>
    <t>Refuted</t>
  </si>
  <si>
    <t>293619005</t>
  </si>
  <si>
    <t>No ibuprofen allergy</t>
  </si>
  <si>
    <t>nkfa</t>
  </si>
  <si>
    <t>429625007</t>
  </si>
  <si>
    <t>No known food allergy</t>
  </si>
  <si>
    <t>vaccineSerialNumber</t>
  </si>
  <si>
    <t>statusReason_system</t>
  </si>
  <si>
    <t>statusReason_code</t>
  </si>
  <si>
    <t>statusReason_display</t>
  </si>
  <si>
    <t>vaccineCode_coding1_system</t>
  </si>
  <si>
    <t>vaccineCode_coding1_code</t>
  </si>
  <si>
    <t>vaccineCode_coding1_display</t>
  </si>
  <si>
    <t>vaccineCode_coding2_system</t>
  </si>
  <si>
    <t>vaccineCode_coding2_code</t>
  </si>
  <si>
    <t>vaccineCode_coding2_display</t>
  </si>
  <si>
    <t>vaccineCode_text</t>
  </si>
  <si>
    <t>patient_display</t>
  </si>
  <si>
    <t>patient_identifier_type_system</t>
  </si>
  <si>
    <t>patient_identifier_type_code</t>
  </si>
  <si>
    <t>occurrenceDateTime</t>
  </si>
  <si>
    <t>recorded</t>
  </si>
  <si>
    <t>primarySource</t>
  </si>
  <si>
    <t>manufacturer_display</t>
  </si>
  <si>
    <t>lotNumber</t>
  </si>
  <si>
    <t>site_system</t>
  </si>
  <si>
    <t>site_code</t>
  </si>
  <si>
    <t>site_display</t>
  </si>
  <si>
    <t>site_text</t>
  </si>
  <si>
    <t>route_system</t>
  </si>
  <si>
    <t>route_code</t>
  </si>
  <si>
    <t>route_display</t>
  </si>
  <si>
    <t>route_text</t>
  </si>
  <si>
    <t>performer1_function_system</t>
  </si>
  <si>
    <t>performer1_function_code</t>
  </si>
  <si>
    <t>performer1_function_display</t>
  </si>
  <si>
    <t>performer1_function_text</t>
  </si>
  <si>
    <t>performer1_actor_reference_type</t>
  </si>
  <si>
    <t>performer1_actor_reference_id</t>
  </si>
  <si>
    <t>performer1_actor_identifier_type_system</t>
  </si>
  <si>
    <t>performer1_actor_identifier_type_code</t>
  </si>
  <si>
    <t>performer1_actor_identifier_type_display</t>
  </si>
  <si>
    <t>performer1_actor_identifier_type_text</t>
  </si>
  <si>
    <t>performer1_actor_identifier_system</t>
  </si>
  <si>
    <t>performer1_actor_identifier_value</t>
  </si>
  <si>
    <t>protocolApplied1_series</t>
  </si>
  <si>
    <t>protocolApplied1_targetDisease1_system</t>
  </si>
  <si>
    <t>protocolApplied1_targetDisease1_code</t>
  </si>
  <si>
    <t>protocolApplied1_targetDisease1_display</t>
  </si>
  <si>
    <t>protocolApplied1_targetDisease1_text</t>
  </si>
  <si>
    <t>protocolApplied1_doseNumberPositiveInt</t>
  </si>
  <si>
    <t>air-covid-1</t>
  </si>
  <si>
    <t>vNo1111</t>
  </si>
  <si>
    <t>urn:ietf:rfc:3986</t>
  </si>
  <si>
    <t>urn:uuid:475db616-dfd5-43f3-b935-9f582233a38d</t>
  </si>
  <si>
    <t>https://www.humanservices.gov.au/organisations/health-professionals/enablers/air-vaccine-code-formats</t>
  </si>
  <si>
    <t>COMIRN</t>
  </si>
  <si>
    <t>Pfizer Comirnaty</t>
  </si>
  <si>
    <t>2021-06-17</t>
  </si>
  <si>
    <t>Administering Provider</t>
  </si>
  <si>
    <t>COVID-19</t>
  </si>
  <si>
    <t>1</t>
  </si>
  <si>
    <t>air-covid-2</t>
  </si>
  <si>
    <t>2021-08-01</t>
  </si>
  <si>
    <t>2</t>
  </si>
  <si>
    <t>covid-1</t>
  </si>
  <si>
    <t>1525011000168107</t>
  </si>
  <si>
    <t>Comirnaty</t>
  </si>
  <si>
    <t>Pfizer Australia Ltd</t>
  </si>
  <si>
    <t>200000000P</t>
  </si>
  <si>
    <t>368208006</t>
  </si>
  <si>
    <t>Left upper arm structure</t>
  </si>
  <si>
    <t>Left upper arm</t>
  </si>
  <si>
    <t>http://terminology.hl7.org/CodeSystem/v2-0443</t>
  </si>
  <si>
    <t>AP</t>
  </si>
  <si>
    <t>primary vaccination course 2-dose</t>
  </si>
  <si>
    <t>840539006</t>
  </si>
  <si>
    <t>covid-2</t>
  </si>
  <si>
    <t>vNo1awef1111</t>
  </si>
  <si>
    <t>300000000P</t>
  </si>
  <si>
    <t>hepb-1</t>
  </si>
  <si>
    <t>ENGP</t>
  </si>
  <si>
    <t>Engerix-B (paediatric)</t>
  </si>
  <si>
    <t>Hepatitis B</t>
  </si>
  <si>
    <t>zoster-notgiven</t>
  </si>
  <si>
    <t>not-done</t>
  </si>
  <si>
    <t>1620681000168106</t>
  </si>
  <si>
    <t>Patient objection</t>
  </si>
  <si>
    <t>830851000168105</t>
  </si>
  <si>
    <t>varicella-zoster live vaccine</t>
  </si>
  <si>
    <t>Ronny LAWRENCE IRVINE</t>
  </si>
  <si>
    <t>2017-08-15</t>
  </si>
  <si>
    <t>Patient refused administration of Zostavax</t>
  </si>
  <si>
    <t>zoster-missing-code</t>
  </si>
  <si>
    <t>zoster-suppressed-subject</t>
  </si>
  <si>
    <t>zoster-missing-occurrence</t>
  </si>
  <si>
    <t>profile1</t>
  </si>
  <si>
    <t>profile2</t>
  </si>
  <si>
    <t>partOf_reference_type</t>
  </si>
  <si>
    <t>partOf_reference_id</t>
  </si>
  <si>
    <t>category1_coding1_system</t>
  </si>
  <si>
    <t>category1_coding1_code</t>
  </si>
  <si>
    <t>category1_coding1_display</t>
  </si>
  <si>
    <t>category1_text</t>
  </si>
  <si>
    <t>category2_coding1_system</t>
  </si>
  <si>
    <t>category2_coding1_code</t>
  </si>
  <si>
    <t>category2_coding1_display</t>
  </si>
  <si>
    <t>category2_text</t>
  </si>
  <si>
    <t>effectiveDateTime</t>
  </si>
  <si>
    <t>performer1_reference_type</t>
  </si>
  <si>
    <t>performer1_reference_id</t>
  </si>
  <si>
    <t>performer1_identifier_type_code</t>
  </si>
  <si>
    <t>performer1_identifier_type_display</t>
  </si>
  <si>
    <t>performer1_identifier_type_text</t>
  </si>
  <si>
    <t>performer1_identifier_system</t>
  </si>
  <si>
    <t>performer1_identifier_value</t>
  </si>
  <si>
    <t>valueQuantity_value</t>
  </si>
  <si>
    <t>valueQuantity_unit</t>
  </si>
  <si>
    <t>valueQuantity_system</t>
  </si>
  <si>
    <t>valueQuantity_code</t>
  </si>
  <si>
    <t>valueCodeableConcept_coding1_system</t>
  </si>
  <si>
    <t>valueCodeableConcept_coding1_code</t>
  </si>
  <si>
    <t>valueCodeableConcept_coding1_display</t>
  </si>
  <si>
    <t>valueCodeableConcept_coding2_system</t>
  </si>
  <si>
    <t>valueCodeableConcept_coding2_code</t>
  </si>
  <si>
    <t>valueCodeableConcept_coding2_display</t>
  </si>
  <si>
    <t>valueCodeableConcept_text</t>
  </si>
  <si>
    <t>dataAbsentReason_coding1_system</t>
  </si>
  <si>
    <t>dataAbsentReason_coding1_code</t>
  </si>
  <si>
    <t>dataAbsentReason_coding1_display</t>
  </si>
  <si>
    <t>dataAbsentReason_text</t>
  </si>
  <si>
    <t>interpretation1_coding1_system</t>
  </si>
  <si>
    <t>interpretation1_coding1_code</t>
  </si>
  <si>
    <t>interpretation1_coding1_display</t>
  </si>
  <si>
    <t>referenceRange1_low_value</t>
  </si>
  <si>
    <t>referenceRange1_low_unit</t>
  </si>
  <si>
    <t>referenceRange1_low_system</t>
  </si>
  <si>
    <t>referenceRange1_low_code</t>
  </si>
  <si>
    <t>referenceRange1_high_value</t>
  </si>
  <si>
    <t>referenceRange1_high_unit</t>
  </si>
  <si>
    <t>referenceRange1_high_system</t>
  </si>
  <si>
    <t>referenceRange1_high_code</t>
  </si>
  <si>
    <t>referenceRange1_type_text</t>
  </si>
  <si>
    <t>component1_code_coding1_system</t>
  </si>
  <si>
    <t>component1_code_coding1_code</t>
  </si>
  <si>
    <t>component1_code_coding1_display</t>
  </si>
  <si>
    <t>component1_code_coding2_system</t>
  </si>
  <si>
    <t>component1_code_coding2_code</t>
  </si>
  <si>
    <t>component1_code_coding2_display</t>
  </si>
  <si>
    <t>component1_code_text</t>
  </si>
  <si>
    <t>component1_valueQuantity_value</t>
  </si>
  <si>
    <t>component1_valueQuantity_unit</t>
  </si>
  <si>
    <t>component1_valueQuantity_system</t>
  </si>
  <si>
    <t>component1_valueQuantity_code</t>
  </si>
  <si>
    <t>component1_valueCodeableConcept_coding1_system</t>
  </si>
  <si>
    <t>component1_valueCodeableConcept_coding1_code</t>
  </si>
  <si>
    <t>component1_valueCodeableConcept_coding1_display</t>
  </si>
  <si>
    <t>component1_valueCodeableConcept_text</t>
  </si>
  <si>
    <t>component1_dataAbsentReason_coding1_system</t>
  </si>
  <si>
    <t>component1_dataAbsentReason_coding1_code</t>
  </si>
  <si>
    <t>component1_dataAbsentReason_coding1_display</t>
  </si>
  <si>
    <t>component1_dataAbsentReason_text</t>
  </si>
  <si>
    <t>component2_code_coding1_system</t>
  </si>
  <si>
    <t>component2_code_coding1_code</t>
  </si>
  <si>
    <t>component2_code_coding1_display</t>
  </si>
  <si>
    <t>component2_code_coding2_system</t>
  </si>
  <si>
    <t>component2_code_coding2_code</t>
  </si>
  <si>
    <t>component2_code_coding2_display</t>
  </si>
  <si>
    <t>component2_code_text</t>
  </si>
  <si>
    <t>component2_valueQuantity_value</t>
  </si>
  <si>
    <t>component2_valueQuantity_unit</t>
  </si>
  <si>
    <t>component2_valueQuantity_system</t>
  </si>
  <si>
    <t>component2_valueQuantity_code</t>
  </si>
  <si>
    <t>component2_valueCodeableConcept_coding1_system</t>
  </si>
  <si>
    <t>component2_valueCodeableConcept_coding1_code</t>
  </si>
  <si>
    <t>component2_valueCodeableConcept_coding1_display</t>
  </si>
  <si>
    <t>component2_valueCodeableConcept_text</t>
  </si>
  <si>
    <t>component2_dataAbsentReason_coding1_system</t>
  </si>
  <si>
    <t>component2_dataAbsentReason_coding1_code</t>
  </si>
  <si>
    <t>component2_dataAbsentReason_coding1_display</t>
  </si>
  <si>
    <t>component2_dataAbsentReason_text</t>
  </si>
  <si>
    <t>component3_code_coding1_system</t>
  </si>
  <si>
    <t>component3_code_coding1_code</t>
  </si>
  <si>
    <t>component3_code_coding1_display</t>
  </si>
  <si>
    <t>component3_code_text</t>
  </si>
  <si>
    <t>component3_valueQuantity_value</t>
  </si>
  <si>
    <t>component3_valueQuantity_unit</t>
  </si>
  <si>
    <t>component3_valueQuantity_system</t>
  </si>
  <si>
    <t>component3_valueQuantity_code</t>
  </si>
  <si>
    <t>component3_valueCodeableConcept_coding1_system</t>
  </si>
  <si>
    <t>component3_valueCodeableConcept_coding1_code</t>
  </si>
  <si>
    <t>component3_valueCodeableConcept_coding1_display</t>
  </si>
  <si>
    <t>component3_valueCodeableConcept_text</t>
  </si>
  <si>
    <t>hasMember1_reference</t>
  </si>
  <si>
    <t>hasMember2_reference</t>
  </si>
  <si>
    <t>specimen_reference_id</t>
  </si>
  <si>
    <t>bodySite_coding1_system</t>
  </si>
  <si>
    <t>bodySite_coding1_code</t>
  </si>
  <si>
    <t>bodySite_coding1_display</t>
  </si>
  <si>
    <t>bodySite_text</t>
  </si>
  <si>
    <t>bloodpressure-1</t>
  </si>
  <si>
    <t>http://hl7.org.au/fhir/core/StructureDefinition/au-core-bloodpressure</t>
  </si>
  <si>
    <t>final</t>
  </si>
  <si>
    <t>http://terminology.hl7.org/CodeSystem/observation-category</t>
  </si>
  <si>
    <t>vital-signs</t>
  </si>
  <si>
    <t>Vital Signs</t>
  </si>
  <si>
    <t>http://loinc.org</t>
  </si>
  <si>
    <t>85354-9</t>
  </si>
  <si>
    <t>Blood pressure panel with all children optional</t>
  </si>
  <si>
    <t>75367002</t>
  </si>
  <si>
    <t>Blood pressure systolic and diastolic</t>
  </si>
  <si>
    <t>GP Visit</t>
  </si>
  <si>
    <t>2016-07-02</t>
  </si>
  <si>
    <t>8480-6</t>
  </si>
  <si>
    <t>Systolic blood pressure</t>
  </si>
  <si>
    <t>mmHg</t>
  </si>
  <si>
    <t>mm[Hg]</t>
  </si>
  <si>
    <t>8462-4</t>
  </si>
  <si>
    <t>Diastolic blood pressure</t>
  </si>
  <si>
    <t>271650006</t>
  </si>
  <si>
    <t>bodyheight-1</t>
  </si>
  <si>
    <t>http://hl7.org.au/fhir/core/StructureDefinition/au-core-bodyheight</t>
  </si>
  <si>
    <t>8302-2</t>
  </si>
  <si>
    <t>Body height</t>
  </si>
  <si>
    <t>50373000</t>
  </si>
  <si>
    <t>height</t>
  </si>
  <si>
    <t>cm</t>
  </si>
  <si>
    <t>heartrate-1</t>
  </si>
  <si>
    <t>http://hl7.org.au/fhir/core/StructureDefinition/au-core-heartrate</t>
  </si>
  <si>
    <t>8867-4</t>
  </si>
  <si>
    <t>Heart rate</t>
  </si>
  <si>
    <t>364075005</t>
  </si>
  <si>
    <t>80</t>
  </si>
  <si>
    <t>beats/minute</t>
  </si>
  <si>
    <t>/min</t>
  </si>
  <si>
    <t>smokingstatus-current-smoker</t>
  </si>
  <si>
    <t>http://hl7.org.au/fhir/core/StructureDefinition/au-core-smokingstatus</t>
  </si>
  <si>
    <t>social-history</t>
  </si>
  <si>
    <t>Social History</t>
  </si>
  <si>
    <t>1747861000168109</t>
  </si>
  <si>
    <t>72166-2</t>
  </si>
  <si>
    <t>Smoking status</t>
  </si>
  <si>
    <t>77176002</t>
  </si>
  <si>
    <t>Current smoker</t>
  </si>
  <si>
    <t>Smoker</t>
  </si>
  <si>
    <t>bodytemp-1</t>
  </si>
  <si>
    <t>http://hl7.org.au/fhir/core/StructureDefinition/au-core-bodytemp</t>
  </si>
  <si>
    <t>8310-5</t>
  </si>
  <si>
    <t>Body temperature</t>
  </si>
  <si>
    <t>386725007</t>
  </si>
  <si>
    <t>C</t>
  </si>
  <si>
    <t>Cel</t>
  </si>
  <si>
    <t>bodyweight-1</t>
  </si>
  <si>
    <t>http://hl7.org.au/fhir/core/StructureDefinition/au-core-bodyweight</t>
  </si>
  <si>
    <t>29463-7</t>
  </si>
  <si>
    <t>Body weight</t>
  </si>
  <si>
    <t>27113001</t>
  </si>
  <si>
    <t>weight</t>
  </si>
  <si>
    <t>kg</t>
  </si>
  <si>
    <t>resprate-1</t>
  </si>
  <si>
    <t>http://hl7.org.au/fhir/core/StructureDefinition/au-core-resprate</t>
  </si>
  <si>
    <t>9279-1</t>
  </si>
  <si>
    <t>Respiratory rate</t>
  </si>
  <si>
    <t>86290005</t>
  </si>
  <si>
    <t>2022-02-17</t>
  </si>
  <si>
    <t>22</t>
  </si>
  <si>
    <t>breaths/minute</t>
  </si>
  <si>
    <t>waistcircum-1</t>
  </si>
  <si>
    <t>http://hl7.org.au/fhir/core/StructureDefinition/au-core-waistcircum</t>
  </si>
  <si>
    <t>8280-0</t>
  </si>
  <si>
    <t>Waist Circumference at umbilicus by Tape measure</t>
  </si>
  <si>
    <t>276361009</t>
  </si>
  <si>
    <t>Waist circumference</t>
  </si>
  <si>
    <t>Waist Circumference</t>
  </si>
  <si>
    <t>generalpractitioner-guthridge-jarred</t>
  </si>
  <si>
    <t>78.6</t>
  </si>
  <si>
    <t>lipid-chol-1</t>
  </si>
  <si>
    <t>http://hl7.org.au/fhir/core/StructureDefinition/au-core-diagnosticresult-path</t>
  </si>
  <si>
    <t>laboratory</t>
  </si>
  <si>
    <t>Laboratory</t>
  </si>
  <si>
    <t>http://terminology.hl7.org/CodeSystem/v2-0074</t>
  </si>
  <si>
    <t>CH</t>
  </si>
  <si>
    <t>Chemistry</t>
  </si>
  <si>
    <t>14647-2</t>
  </si>
  <si>
    <t>Cholesterol [Moles/volume] in Serum or Plasma</t>
  </si>
  <si>
    <t>Cholesterol</t>
  </si>
  <si>
    <t>2023-01-17</t>
  </si>
  <si>
    <t>mmol/L</t>
  </si>
  <si>
    <t>http://terminology.hl7.org/CodeSystem/v3-ObservationInterpretation</t>
  </si>
  <si>
    <t>H</t>
  </si>
  <si>
    <t>High</t>
  </si>
  <si>
    <t>5.6</t>
  </si>
  <si>
    <t>lipid-hdl-1</t>
  </si>
  <si>
    <t>14646-4</t>
  </si>
  <si>
    <t>Cholesterol in HDL [Moles/volume] in Serum or Plasma</t>
  </si>
  <si>
    <t>HDL</t>
  </si>
  <si>
    <t>N</t>
  </si>
  <si>
    <t>Normal</t>
  </si>
  <si>
    <t>1.0</t>
  </si>
  <si>
    <t>2.2</t>
  </si>
  <si>
    <t>Normal Range</t>
  </si>
  <si>
    <t>lipid-ldl-1</t>
  </si>
  <si>
    <t>22748-8</t>
  </si>
  <si>
    <t>Cholesterol in LDL [Moles/volume] in Serum or Plasma</t>
  </si>
  <si>
    <t>LDL</t>
  </si>
  <si>
    <t>2.0</t>
  </si>
  <si>
    <t>3.4</t>
  </si>
  <si>
    <t>lipid-triglyceride-1</t>
  </si>
  <si>
    <t>14927-8</t>
  </si>
  <si>
    <t>Triglyceride [Moles/volume] in Serum or Plasma</t>
  </si>
  <si>
    <t>Triglyceride</t>
  </si>
  <si>
    <t>1.9</t>
  </si>
  <si>
    <t>bodyweight-2</t>
  </si>
  <si>
    <t>7.9</t>
  </si>
  <si>
    <t>bodyweight-3</t>
  </si>
  <si>
    <t>77.3</t>
  </si>
  <si>
    <t>bodyweight-mcc</t>
  </si>
  <si>
    <t>1999-07-02</t>
  </si>
  <si>
    <t>74.84</t>
  </si>
  <si>
    <t>bodyweight-2-tc</t>
  </si>
  <si>
    <t>RelatedPerson</t>
  </si>
  <si>
    <t>satO2</t>
  </si>
  <si>
    <t>Procedure</t>
  </si>
  <si>
    <t>obstetric</t>
  </si>
  <si>
    <t>2708-6</t>
  </si>
  <si>
    <t>Oxygen saturation in Arterial blood</t>
  </si>
  <si>
    <t>59408-5</t>
  </si>
  <si>
    <t>Oxygen saturation in Arterial blood by Pulse oximetry</t>
  </si>
  <si>
    <t>2022-09-14T09:30:10+01:00</t>
  </si>
  <si>
    <t>95</t>
  </si>
  <si>
    <t>%</t>
  </si>
  <si>
    <t>90</t>
  </si>
  <si>
    <t>99</t>
  </si>
  <si>
    <t>blood-group-panel</t>
  </si>
  <si>
    <t>34532-2</t>
  </si>
  <si>
    <t>Blood type and Indirect antibody screen panel - Blood</t>
  </si>
  <si>
    <t>2015-06-12</t>
  </si>
  <si>
    <t>Observation/blood-group</t>
  </si>
  <si>
    <t>Observation/rh-status</t>
  </si>
  <si>
    <t>blood-group</t>
  </si>
  <si>
    <t>882-1</t>
  </si>
  <si>
    <t>ABO and Rh group [Type] in Blood</t>
  </si>
  <si>
    <t>Blood Group</t>
  </si>
  <si>
    <t>Blood group A (finding)</t>
  </si>
  <si>
    <t>A</t>
  </si>
  <si>
    <t>rh-status</t>
  </si>
  <si>
    <t>890-4</t>
  </si>
  <si>
    <t>Blood group antibody screen [Presence] in Serum or Plasma</t>
  </si>
  <si>
    <t>Blood Group Antibody Screen</t>
  </si>
  <si>
    <t>260385009</t>
  </si>
  <si>
    <t>Negative</t>
  </si>
  <si>
    <t>RhD positive</t>
  </si>
  <si>
    <t>pathresult-covid-1</t>
  </si>
  <si>
    <t>MB</t>
  </si>
  <si>
    <t>94309-2</t>
  </si>
  <si>
    <t>2019-Novel Coronavirus PCR</t>
  </si>
  <si>
    <t>2021-02-15T12:00:00+10:00</t>
  </si>
  <si>
    <t>PATHOLOGY LAB</t>
  </si>
  <si>
    <t>Not detected</t>
  </si>
  <si>
    <t>This test is currently under evaluation and has not been fully validated. Failure to detect organism-specific nucleic acids does not exclude the presence of disease due to this agent.</t>
  </si>
  <si>
    <t>nasoswab</t>
  </si>
  <si>
    <t>visualacuity</t>
  </si>
  <si>
    <t>http://hl7.org.au/fhir/core/StructureDefinition/au-core-diagnosticresult</t>
  </si>
  <si>
    <t>exam</t>
  </si>
  <si>
    <t>Vision</t>
  </si>
  <si>
    <t>251739003</t>
  </si>
  <si>
    <t>Distance visual acuity</t>
  </si>
  <si>
    <t>2024-05-23</t>
  </si>
  <si>
    <t>Counts fingers - distance vision</t>
  </si>
  <si>
    <t>Entire left eye</t>
  </si>
  <si>
    <t>bonedensity</t>
  </si>
  <si>
    <t>imaging</t>
  </si>
  <si>
    <t>24701-5</t>
  </si>
  <si>
    <t>DXA Femur [Mass/Area] Bone density</t>
  </si>
  <si>
    <t>BMD - Left femur</t>
  </si>
  <si>
    <t>IMAGING CENTER</t>
  </si>
  <si>
    <t>Observation/bmd</t>
  </si>
  <si>
    <t>bmd</t>
  </si>
  <si>
    <t>0.887</t>
  </si>
  <si>
    <t>g/cm²</t>
  </si>
  <si>
    <t>g/cm2</t>
  </si>
  <si>
    <t>Left femur</t>
  </si>
  <si>
    <t>pathresult-missing-effective</t>
  </si>
  <si>
    <t>This test result has a missing (unknown) date of collection</t>
  </si>
  <si>
    <t>pathresult-missing-status</t>
  </si>
  <si>
    <t>This test result has a missing (unknown) status</t>
  </si>
  <si>
    <t>pathresult-missing-code</t>
  </si>
  <si>
    <t>This test result code is missing</t>
  </si>
  <si>
    <t>pathresult-suppressed-subject</t>
  </si>
  <si>
    <t>This test result subject is suppressed</t>
  </si>
  <si>
    <t>pathresult-missing-value</t>
  </si>
  <si>
    <t>This codeable test result is missing</t>
  </si>
  <si>
    <t>hearing-threshold-1</t>
  </si>
  <si>
    <t>http://hl7.org.au/fhir/StructureDefinition/au-diagnosticresult</t>
  </si>
  <si>
    <t>Audiology</t>
  </si>
  <si>
    <t>89024-4</t>
  </si>
  <si>
    <t>Hearing threshold Ear - left --500 Hz</t>
  </si>
  <si>
    <t>2020-11-06T10:45:00-05:00</t>
  </si>
  <si>
    <t>45</t>
  </si>
  <si>
    <t>dB</t>
  </si>
  <si>
    <t>glasgow-coma-scale</t>
  </si>
  <si>
    <t>248241002</t>
  </si>
  <si>
    <t>2023-08-08T13:30:00.000Z</t>
  </si>
  <si>
    <t>13</t>
  </si>
  <si>
    <t>{score}</t>
  </si>
  <si>
    <t>Mild TBI</t>
  </si>
  <si>
    <t>9268-4</t>
  </si>
  <si>
    <t>Glasgow coma score motor</t>
  </si>
  <si>
    <t>LA6566-9</t>
  </si>
  <si>
    <t>Localizing pain</t>
  </si>
  <si>
    <t>9270-0</t>
  </si>
  <si>
    <t>Glasgow coma score verbal</t>
  </si>
  <si>
    <t>LA6560-2</t>
  </si>
  <si>
    <t>Confused</t>
  </si>
  <si>
    <t>9267-6</t>
  </si>
  <si>
    <t>Glasgow coma score eye opening</t>
  </si>
  <si>
    <t>LA6556-0</t>
  </si>
  <si>
    <t>Eyes open spontaneously</t>
  </si>
  <si>
    <t>bodyheight-cancelled</t>
  </si>
  <si>
    <t>cancelled</t>
  </si>
  <si>
    <t>1999-12-03</t>
  </si>
  <si>
    <t>http://terminology.hl7.org/CodeSystem/data-absent-reason</t>
  </si>
  <si>
    <t>not-performed</t>
  </si>
  <si>
    <t>Not Performed</t>
  </si>
  <si>
    <t>heartrate-cancelled</t>
  </si>
  <si>
    <t>bodytemp-cancelled</t>
  </si>
  <si>
    <t>bodyweight-cancelled</t>
  </si>
  <si>
    <t>resprate-cancelled</t>
  </si>
  <si>
    <t>waistcircum-cancelled</t>
  </si>
  <si>
    <t>hearing-threshold-cancelled</t>
  </si>
  <si>
    <t>2020-11-01T10:45:00-05:00</t>
  </si>
  <si>
    <t>blood-group-panel-cancelled</t>
  </si>
  <si>
    <t>http://hl7.org.au/fhir/StructureDefinition/au-pathologyresult</t>
  </si>
  <si>
    <t>2015-05-12</t>
  </si>
  <si>
    <t>smokingstatus-notasked</t>
  </si>
  <si>
    <t>2022-06-02</t>
  </si>
  <si>
    <t>midwife-browne-wilfred</t>
  </si>
  <si>
    <t>not-asked</t>
  </si>
  <si>
    <t>Not Asked</t>
  </si>
  <si>
    <t>bloodpressure-systolic-missing</t>
  </si>
  <si>
    <t>2023-02-03</t>
  </si>
  <si>
    <t>generalpractitioner-burrows-ginger</t>
  </si>
  <si>
    <t>bloodpressure-diastolic-missing</t>
  </si>
  <si>
    <t>2024-02-03</t>
  </si>
  <si>
    <t>110</t>
  </si>
  <si>
    <t>type_coding1_system</t>
  </si>
  <si>
    <t>type_coding1_code</t>
  </si>
  <si>
    <t>type_coding1_display</t>
  </si>
  <si>
    <t>type_coding2_system</t>
  </si>
  <si>
    <t>type_coding2_code</t>
  </si>
  <si>
    <t>type_coding2_display</t>
  </si>
  <si>
    <t>name</t>
  </si>
  <si>
    <t>alias1</t>
  </si>
  <si>
    <t>address1_type</t>
  </si>
  <si>
    <t>address1_text</t>
  </si>
  <si>
    <t>XX</t>
  </si>
  <si>
    <t>ABN</t>
  </si>
  <si>
    <t>http://hl7.org.au/id/abn</t>
  </si>
  <si>
    <t>http://www.abs.gov.au/ausstats/abs@.nsf/mf/1292.0</t>
  </si>
  <si>
    <t>6321</t>
  </si>
  <si>
    <t>AAAAAIA HI PTY LTD</t>
  </si>
  <si>
    <t>1300 975 711</t>
  </si>
  <si>
    <t>work</t>
  </si>
  <si>
    <t>12345678901</t>
  </si>
  <si>
    <t>Audiology Advanced Hearing Care</t>
  </si>
  <si>
    <t>info@ahc.example.com</t>
  </si>
  <si>
    <t>missing-name</t>
  </si>
  <si>
    <t>288565001</t>
  </si>
  <si>
    <t>Bobrester Medical Center</t>
  </si>
  <si>
    <t>info@bobrestermedical.example.com</t>
  </si>
  <si>
    <t>(07) 5550 2427</t>
  </si>
  <si>
    <t>87 Western Esp</t>
  </si>
  <si>
    <t>Tindal RAAF</t>
  </si>
  <si>
    <t>4655</t>
  </si>
  <si>
    <t>23964290824</t>
  </si>
  <si>
    <t>7510</t>
  </si>
  <si>
    <t>Australian Government Department of Veterans' Affairs</t>
  </si>
  <si>
    <t>url</t>
  </si>
  <si>
    <t>https://www.dva.gov.au/</t>
  </si>
  <si>
    <t>83605426759</t>
  </si>
  <si>
    <t>Australian Government Department of Health and Aged Care</t>
  </si>
  <si>
    <t>https://www.health.gov.au</t>
  </si>
  <si>
    <t>66824753003</t>
  </si>
  <si>
    <t>8401</t>
  </si>
  <si>
    <t>http://terminology.hl7.org/CodeSystem/v3-RoleCode</t>
  </si>
  <si>
    <t>HOSP</t>
  </si>
  <si>
    <t>Hospital Australia</t>
  </si>
  <si>
    <t>AU Hospitals</t>
  </si>
  <si>
    <t>(03) 5550 3333</t>
  </si>
  <si>
    <t>54301 Stanley St</t>
  </si>
  <si>
    <t>South Brisbane</t>
  </si>
  <si>
    <t>4101</t>
  </si>
  <si>
    <t>54301 Stanley St, South Brisbane QLD 4101</t>
  </si>
  <si>
    <t>Hospitals International</t>
  </si>
  <si>
    <t>International Hospital Care</t>
  </si>
  <si>
    <t>https://international.hospitals.example.com</t>
  </si>
  <si>
    <t>81129842694</t>
  </si>
  <si>
    <t>8539</t>
  </si>
  <si>
    <t>Mitchells Hill Audiology</t>
  </si>
  <si>
    <t>(03) 5550 3095</t>
  </si>
  <si>
    <t>reception@mitchellshillaudiology.example.com.au</t>
  </si>
  <si>
    <t>physical</t>
  </si>
  <si>
    <t>87 Freedom Pnt</t>
  </si>
  <si>
    <t>Mitchells Hill</t>
  </si>
  <si>
    <t>3478</t>
  </si>
  <si>
    <t>81156473823</t>
  </si>
  <si>
    <t>Murrabit Public Hospital</t>
  </si>
  <si>
    <t>0355509111</t>
  </si>
  <si>
    <t>reception@murrabitph.example.com.au</t>
  </si>
  <si>
    <t>144 Central Gdns</t>
  </si>
  <si>
    <t>Murrabit</t>
  </si>
  <si>
    <t>3579</t>
  </si>
  <si>
    <t>4271</t>
  </si>
  <si>
    <t>A Chain Retail Pharmacy</t>
  </si>
  <si>
    <t>6 Macquarie St</t>
  </si>
  <si>
    <t>Sydney</t>
  </si>
  <si>
    <t>2000</t>
  </si>
  <si>
    <t>90794605008</t>
  </si>
  <si>
    <t>Services Australia</t>
  </si>
  <si>
    <t>https://www.servicesaustralia.gov.au</t>
  </si>
  <si>
    <t>NOI</t>
  </si>
  <si>
    <t>HPI-O</t>
  </si>
  <si>
    <t>http://ns.electronichealth.net.au/id/hi/hpio/1.0</t>
  </si>
  <si>
    <t>providedBy_reference_id</t>
  </si>
  <si>
    <t>specialty_coding1_system</t>
  </si>
  <si>
    <t>specialty_coding1_code</t>
  </si>
  <si>
    <t>specialty_coding1_display</t>
  </si>
  <si>
    <t>specialty_text</t>
  </si>
  <si>
    <t>identifier1_dataAbsentReason</t>
  </si>
  <si>
    <t>practitioner_reference_id</t>
  </si>
  <si>
    <t>practitioner_display</t>
  </si>
  <si>
    <t>organization_reference</t>
  </si>
  <si>
    <t>organization_reference_id</t>
  </si>
  <si>
    <t>code1_coding1_system</t>
  </si>
  <si>
    <t>code1_coding1_code</t>
  </si>
  <si>
    <t>code1_coding1_display</t>
  </si>
  <si>
    <t>code1_coding2_system</t>
  </si>
  <si>
    <t>code1_coding2_code</t>
  </si>
  <si>
    <t>code1_coding2_display</t>
  </si>
  <si>
    <t>code1_coding3_system</t>
  </si>
  <si>
    <t>code1_coding3_code</t>
  </si>
  <si>
    <t>code1_coding3_display</t>
  </si>
  <si>
    <t>code1_text</t>
  </si>
  <si>
    <t>specialty1_coding1_system</t>
  </si>
  <si>
    <t>specialty1_coding1_code</t>
  </si>
  <si>
    <t>specialty1_coding1_display</t>
  </si>
  <si>
    <t>specialty1_coding2_system</t>
  </si>
  <si>
    <t>specialty1_coding2_code</t>
  </si>
  <si>
    <t>specialty1_coding2_display</t>
  </si>
  <si>
    <t>specialty1_text</t>
  </si>
  <si>
    <t>location_reference</t>
  </si>
  <si>
    <t>location_display</t>
  </si>
  <si>
    <t>healthcareService_reference</t>
  </si>
  <si>
    <t>availableTime1_daysOfWeek1</t>
  </si>
  <si>
    <t>availableTime1_daysOfWeek2</t>
  </si>
  <si>
    <t>availableTime1_daysOfWeek3</t>
  </si>
  <si>
    <t>availableTime1_availableStartTime</t>
  </si>
  <si>
    <t>availableTime1_availableEndTime</t>
  </si>
  <si>
    <t>availableTime2_daysOfWeek1</t>
  </si>
  <si>
    <t>availableTime2_daysOfWeek2</t>
  </si>
  <si>
    <t>availableTime2_availableStartTime</t>
  </si>
  <si>
    <t>availableTime2_availableEndTime</t>
  </si>
  <si>
    <t>notAvailable1_description</t>
  </si>
  <si>
    <t>notAvailable1_during_start</t>
  </si>
  <si>
    <t>notAvailable1_during_end</t>
  </si>
  <si>
    <t>availabilityExceptions</t>
  </si>
  <si>
    <t>309418004</t>
  </si>
  <si>
    <t>jill.bradley@ahc.example.com</t>
  </si>
  <si>
    <t>missing-practitioner</t>
  </si>
  <si>
    <t>http://ns.electronichealth.net.au/id/hpio-scoped/service-provider-individual/1.0/8003621566684455</t>
  </si>
  <si>
    <t>BBC-GA-001</t>
  </si>
  <si>
    <t>Bobregster Medical Center QLD</t>
  </si>
  <si>
    <t>62247001</t>
  </si>
  <si>
    <t>http://www.abs.gov.au/ausstats/abs@.nsf/mf/1220.0</t>
  </si>
  <si>
    <t>253111</t>
  </si>
  <si>
    <t>General Practitioner</t>
  </si>
  <si>
    <t>394814009</t>
  </si>
  <si>
    <t>0491579760</t>
  </si>
  <si>
    <t>drbob@bobrestermedical.example.com</t>
  </si>
  <si>
    <t>UPIN</t>
  </si>
  <si>
    <t>Medicare Provider Number</t>
  </si>
  <si>
    <t>http://ns.electronichealth.net.au/id/medicare-provider-number</t>
  </si>
  <si>
    <t>1555561A</t>
  </si>
  <si>
    <t>17561000</t>
  </si>
  <si>
    <t>(02) 5550 4444</t>
  </si>
  <si>
    <t>0370102880</t>
  </si>
  <si>
    <t>sallie.sutherland@murrabitph.example.com.au</t>
  </si>
  <si>
    <t>Ms Patricia Tan, Dieticians Australia</t>
  </si>
  <si>
    <t>159033005</t>
  </si>
  <si>
    <t>251111</t>
  </si>
  <si>
    <t>fax</t>
  </si>
  <si>
    <t>0370102020</t>
  </si>
  <si>
    <t>http://example.org/Organization/practitioners</t>
  </si>
  <si>
    <t>23</t>
  </si>
  <si>
    <t>2012-01-01</t>
  </si>
  <si>
    <t>2012-03-31</t>
  </si>
  <si>
    <t>Dr Peter Primary</t>
  </si>
  <si>
    <t>http://example.org/Organization/123</t>
  </si>
  <si>
    <t>http://example.org/Location/SouthWing</t>
  </si>
  <si>
    <t>South Wing, second floor</t>
  </si>
  <si>
    <t>http://example.org/HealthcareService/123</t>
  </si>
  <si>
    <t>(08) 7010 5556</t>
  </si>
  <si>
    <t>PPP@example.org</t>
  </si>
  <si>
    <t>mon</t>
  </si>
  <si>
    <t>tue</t>
  </si>
  <si>
    <t>wed</t>
  </si>
  <si>
    <t>09:00:00</t>
  </si>
  <si>
    <t>16:30:00</t>
  </si>
  <si>
    <t>thu</t>
  </si>
  <si>
    <t>fri</t>
  </si>
  <si>
    <t>12:00:00</t>
  </si>
  <si>
    <t>Peter will be on extended leave during June 2022</t>
  </si>
  <si>
    <t>2017-05-01</t>
  </si>
  <si>
    <t>2017-05-20</t>
  </si>
  <si>
    <t>Peter is generally unavailable on public holidays and during the Christmas/New Year break</t>
  </si>
  <si>
    <t>253322</t>
  </si>
  <si>
    <t>Renal Medicine Specialist</t>
  </si>
  <si>
    <t>394589003</t>
  </si>
  <si>
    <t>(03) 7010 8625</t>
  </si>
  <si>
    <t>Dr Henry Levin VII</t>
  </si>
  <si>
    <t>11911009</t>
  </si>
  <si>
    <t>Allopathic Osteopathic Physicians; Internal Medicine, Nephrology</t>
  </si>
  <si>
    <t>(08) 7010 5557</t>
  </si>
  <si>
    <t>HLV.southern@example.org</t>
  </si>
  <si>
    <t>Adam will be on extended leave during May 2017</t>
  </si>
  <si>
    <t>Adam is generally unavailable on public holidays and during the Christmas/New Year break</t>
  </si>
  <si>
    <t>722165004</t>
  </si>
  <si>
    <t>Nursing Service Providers; Registered Nurse, Diabetes Educator</t>
  </si>
  <si>
    <t>(08) 7010 5555</t>
  </si>
  <si>
    <t>NNNP@example.org</t>
  </si>
  <si>
    <t>Nancy will be on extended leave during May 2022</t>
  </si>
  <si>
    <t>2022-05-01</t>
  </si>
  <si>
    <t>2022-05-20</t>
  </si>
  <si>
    <t>Nancy is generally unavailable on public holidays and during Jewish Holidays</t>
  </si>
  <si>
    <t>159011008</t>
  </si>
  <si>
    <t>pha@gmail.com</t>
  </si>
  <si>
    <t>EMP79232379</t>
  </si>
  <si>
    <t>394603008</t>
  </si>
  <si>
    <t>chau.fryer@murrabitph.example.com.au</t>
  </si>
  <si>
    <t>EMP79232999</t>
  </si>
  <si>
    <t>253511</t>
  </si>
  <si>
    <t>Surgeon (General)</t>
  </si>
  <si>
    <t>Midwife</t>
  </si>
  <si>
    <t>1287784006</t>
  </si>
  <si>
    <t>name1_prefix1</t>
  </si>
  <si>
    <t>name1_suffix1</t>
  </si>
  <si>
    <t>qualification1_ahpraProfessionDetails_Profession_text</t>
  </si>
  <si>
    <t>qualification1_identifier_type_code</t>
  </si>
  <si>
    <t>qualification1_identifier_type_display</t>
  </si>
  <si>
    <t>qualification1_identifier_type_text</t>
  </si>
  <si>
    <t>qualification1_identifier_system</t>
  </si>
  <si>
    <t>qualification1_identifier_value</t>
  </si>
  <si>
    <t>qualification1_code_system</t>
  </si>
  <si>
    <t>qualification1_code_code</t>
  </si>
  <si>
    <t>qualification1_code_display</t>
  </si>
  <si>
    <t>qualification1_code_text</t>
  </si>
  <si>
    <t>issuer_display</t>
  </si>
  <si>
    <t>http://bobrestermedical.example.com/id/employee-id</t>
  </si>
  <si>
    <t>567845B-1</t>
  </si>
  <si>
    <t>NPI</t>
  </si>
  <si>
    <t>National provider identifier</t>
  </si>
  <si>
    <t>HPI-I</t>
  </si>
  <si>
    <t>http://ns.electronichealth.net.au/id/hi/hpii/1.0</t>
  </si>
  <si>
    <t>Bobrester</t>
  </si>
  <si>
    <t>Bob</t>
  </si>
  <si>
    <t>Dr.</t>
  </si>
  <si>
    <t>AHPRA</t>
  </si>
  <si>
    <t>Australian Health Practitioner Regulation Agency Registration Number</t>
  </si>
  <si>
    <t>Ahpra Registration Number</t>
  </si>
  <si>
    <t>http://hl7.org.au/id/ahpra-registration-number</t>
  </si>
  <si>
    <t>MED0002137855</t>
  </si>
  <si>
    <t>http://terminology.hl7.org.au/CodeSystem/v2-0360</t>
  </si>
  <si>
    <t>AUAHPRAProfession</t>
  </si>
  <si>
    <t>1996-02-08</t>
  </si>
  <si>
    <t>Australian Health Practitioner Regulation Agency</t>
  </si>
  <si>
    <t>Bradley</t>
  </si>
  <si>
    <t>Jill</t>
  </si>
  <si>
    <t>Jill Bradley</t>
  </si>
  <si>
    <t>0491 570 006</t>
  </si>
  <si>
    <t>Cardy</t>
  </si>
  <si>
    <t>Igist</t>
  </si>
  <si>
    <t>Fryer</t>
  </si>
  <si>
    <t>Chau</t>
  </si>
  <si>
    <t>0491572665</t>
  </si>
  <si>
    <t>HAC0000000096</t>
  </si>
  <si>
    <t>AUAHPRARegistration</t>
  </si>
  <si>
    <t>AHPRA Registration</t>
  </si>
  <si>
    <t>http://nephrologyclinic.org.example.com/employee-id</t>
  </si>
  <si>
    <t>N765009-mackay-darleen</t>
  </si>
  <si>
    <t>Docker River Nephrology Clinic</t>
  </si>
  <si>
    <t>MACKAY</t>
  </si>
  <si>
    <t>Darleen</t>
  </si>
  <si>
    <t>(08) 7010 8018</t>
  </si>
  <si>
    <t>darleen.mackay@example.com.au</t>
  </si>
  <si>
    <t>http://www.acme.org/practitioners</t>
  </si>
  <si>
    <t>254567</t>
  </si>
  <si>
    <t>Levin</t>
  </si>
  <si>
    <t>Henry</t>
  </si>
  <si>
    <t>Dr</t>
  </si>
  <si>
    <t>VII</t>
  </si>
  <si>
    <t>310 Hay St</t>
  </si>
  <si>
    <t>East Perth</t>
  </si>
  <si>
    <t>6004</t>
  </si>
  <si>
    <t>456789</t>
  </si>
  <si>
    <t>Nurse</t>
  </si>
  <si>
    <t>Nancy</t>
  </si>
  <si>
    <t>RNP</t>
  </si>
  <si>
    <t>NNNP@direct.ExampleMedicalPractice.net</t>
  </si>
  <si>
    <t>Pharmacist</t>
  </si>
  <si>
    <t>Representative</t>
  </si>
  <si>
    <t>25456</t>
  </si>
  <si>
    <t>Primary</t>
  </si>
  <si>
    <t>Peter</t>
  </si>
  <si>
    <t>Sutherland</t>
  </si>
  <si>
    <t>Sallie</t>
  </si>
  <si>
    <t>0491570158</t>
  </si>
  <si>
    <t>112 Law Ct</t>
  </si>
  <si>
    <t>PRES</t>
  </si>
  <si>
    <t>Prescriber Number</t>
  </si>
  <si>
    <t>http://ns.electronichealth.net.au/id/medicare-prescriber-number</t>
  </si>
  <si>
    <t>553256</t>
  </si>
  <si>
    <t>Sandyson</t>
  </si>
  <si>
    <t>Sandy</t>
  </si>
  <si>
    <t>553299</t>
  </si>
  <si>
    <t>Surgeon</t>
  </si>
  <si>
    <t>David</t>
  </si>
  <si>
    <t>AHPRA Profession</t>
  </si>
  <si>
    <t>category_coding1_system</t>
  </si>
  <si>
    <t>category_coding1_code</t>
  </si>
  <si>
    <t>category_coding1_display</t>
  </si>
  <si>
    <t>performedDateTime</t>
  </si>
  <si>
    <t>performedPeriod_start</t>
  </si>
  <si>
    <t>performedPeriod_end</t>
  </si>
  <si>
    <t>performer1_actor_display</t>
  </si>
  <si>
    <t>reasonCode1_coding1_system</t>
  </si>
  <si>
    <t>reasonCode1_coding1_code</t>
  </si>
  <si>
    <t>reasonCode1_coding1_display</t>
  </si>
  <si>
    <t>reasonCode1_text</t>
  </si>
  <si>
    <t>reasonReference1_reference_type</t>
  </si>
  <si>
    <t>reasonReference1_reference_id</t>
  </si>
  <si>
    <t>reasonReference1_display</t>
  </si>
  <si>
    <t>bodySite1_coding1_system</t>
  </si>
  <si>
    <t>bodySite1_coding1_code</t>
  </si>
  <si>
    <t>bodySite1_coding1_display</t>
  </si>
  <si>
    <t>bodySite1_text</t>
  </si>
  <si>
    <t>outcome_text</t>
  </si>
  <si>
    <t>focalDevice1_action_coding1_system</t>
  </si>
  <si>
    <t>focalDevice1_action_coding1_code</t>
  </si>
  <si>
    <t>focalDevice1_action_coding1_display</t>
  </si>
  <si>
    <t>focalDevice1_manipulated_display</t>
  </si>
  <si>
    <t>followUp_text</t>
  </si>
  <si>
    <t>dialysis</t>
  </si>
  <si>
    <t>2012-08-05</t>
  </si>
  <si>
    <t>Chronic Kidney Disease</t>
  </si>
  <si>
    <t>stentinsertion</t>
  </si>
  <si>
    <t>36969009</t>
  </si>
  <si>
    <t>Placement of stent in coronary artery</t>
  </si>
  <si>
    <t>Placement of stent in right coronary artery</t>
  </si>
  <si>
    <t>2021-09-25</t>
  </si>
  <si>
    <t>Stenosis of right coronary artery</t>
  </si>
  <si>
    <t>Occlusion of right coronary artery</t>
  </si>
  <si>
    <t>Right coronary artery structure</t>
  </si>
  <si>
    <t>Right coronary artery</t>
  </si>
  <si>
    <t>Surgical insertion - action</t>
  </si>
  <si>
    <t>coronary stent</t>
  </si>
  <si>
    <t>biopsy-brain</t>
  </si>
  <si>
    <t>230842002</t>
  </si>
  <si>
    <t>Biopsy of brain tissue</t>
  </si>
  <si>
    <t>Inpatient</t>
  </si>
  <si>
    <t>2021-01-30T08:00:00+10:00</t>
  </si>
  <si>
    <t>2021-01-30T10:00:00+10:00</t>
  </si>
  <si>
    <t>83251001</t>
  </si>
  <si>
    <t>Frontal lobe structure</t>
  </si>
  <si>
    <t>Review in oncology clinic</t>
  </si>
  <si>
    <t>Brain biopsy of the frontal lobe to diagnose suspected Large Diffuse B-Cell Lymphoma was performed under general anesthesia and without complications.</t>
  </si>
  <si>
    <t>mri-brain</t>
  </si>
  <si>
    <t>816077007</t>
  </si>
  <si>
    <t>MRI of brain</t>
  </si>
  <si>
    <t>Magnetic resonance imaging of brain (procedure)</t>
  </si>
  <si>
    <t>2021-01-27T14:00:00+10:00</t>
  </si>
  <si>
    <t>12738006</t>
  </si>
  <si>
    <t>Brain structure</t>
  </si>
  <si>
    <t>MRI performed to evaluate the extent of Large Diffuse B-Cell Lymphoma in the brain.</t>
  </si>
  <si>
    <t>386637004</t>
  </si>
  <si>
    <t>Obstetric procedure (procedure)</t>
  </si>
  <si>
    <t>22633006</t>
  </si>
  <si>
    <t>Vaginal delivery, medical personnel present (procedure)</t>
  </si>
  <si>
    <t>Vaginal delivery</t>
  </si>
  <si>
    <t>Term pregnancy</t>
  </si>
  <si>
    <t>term pregnancy, active labor</t>
  </si>
  <si>
    <t>delivery of healthy male infant</t>
  </si>
  <si>
    <t>obstetric-missing-status</t>
  </si>
  <si>
    <t>obstetric-missing-code</t>
  </si>
  <si>
    <t>obstetric-missing-subject</t>
  </si>
  <si>
    <t>mode</t>
  </si>
  <si>
    <t>type1_coding1_system</t>
  </si>
  <si>
    <t>type1_coding1_code</t>
  </si>
  <si>
    <t>type1_coding1_display</t>
  </si>
  <si>
    <t>type1_coding2_system</t>
  </si>
  <si>
    <t>type1_coding2_code</t>
  </si>
  <si>
    <t>type1_coding2_display</t>
  </si>
  <si>
    <t>physicalType_coding1_system</t>
  </si>
  <si>
    <t>physicalType_coding1_code</t>
  </si>
  <si>
    <t>physicalType_coding1_display</t>
  </si>
  <si>
    <t>managingOrganization_reference_id</t>
  </si>
  <si>
    <t>Friends Pharmacy - Barney View Private Hospital</t>
  </si>
  <si>
    <t>instance</t>
  </si>
  <si>
    <t>OUTPHARM</t>
  </si>
  <si>
    <t>PHARM</t>
  </si>
  <si>
    <t>Suite 14, Building 31</t>
  </si>
  <si>
    <t>http://terminology.hl7.org/CodeSystem/location-physical-type</t>
  </si>
  <si>
    <t>bu</t>
  </si>
  <si>
    <t>barney-view-private-hospital</t>
  </si>
  <si>
    <t>B31-S.F2</t>
  </si>
  <si>
    <t>Physiotherapy Offices - AU Hospital</t>
  </si>
  <si>
    <t>Second floor, South Wing, Physiotherapy Offices</t>
  </si>
  <si>
    <t>Suite 15, Building 31</t>
  </si>
  <si>
    <t>wi</t>
  </si>
  <si>
    <t>https://au-hospitals.example.com.au</t>
  </si>
  <si>
    <t>qldhhs</t>
  </si>
  <si>
    <t>Queensland Hospital</t>
  </si>
  <si>
    <t>(07) 5550 3333</t>
  </si>
  <si>
    <t>si</t>
  </si>
  <si>
    <t>Jurisdiction of Australia</t>
  </si>
  <si>
    <t>kind</t>
  </si>
  <si>
    <t>223621005</t>
  </si>
  <si>
    <t>jdn</t>
  </si>
  <si>
    <t>Tindal Building</t>
  </si>
  <si>
    <t>FMC</t>
  </si>
  <si>
    <t>22232009</t>
  </si>
  <si>
    <t>Patient's home</t>
  </si>
  <si>
    <t>394778007</t>
  </si>
  <si>
    <t>Client's or patient's home</t>
  </si>
  <si>
    <t>ho</t>
  </si>
  <si>
    <t>http://barneyviewph.example.net/Identifier/units</t>
  </si>
  <si>
    <t>rdu</t>
  </si>
  <si>
    <t>Renal Dialysis Unit  - Barney View Private Hospital</t>
  </si>
  <si>
    <t>HD</t>
  </si>
  <si>
    <t>(07) 5550 3335</t>
  </si>
  <si>
    <t>Building 18</t>
  </si>
  <si>
    <t>intent</t>
  </si>
  <si>
    <t>medication_coding1_system</t>
  </si>
  <si>
    <t>medication_coding1_code</t>
  </si>
  <si>
    <t>medication_coding1_display</t>
  </si>
  <si>
    <t>medication_coding2_system</t>
  </si>
  <si>
    <t>medication_coding2_code</t>
  </si>
  <si>
    <t>medication_coding2_display</t>
  </si>
  <si>
    <t>medication_text</t>
  </si>
  <si>
    <t>medication_reference_id</t>
  </si>
  <si>
    <t>medication_display</t>
  </si>
  <si>
    <t>authoredOn</t>
  </si>
  <si>
    <t>requester_reference</t>
  </si>
  <si>
    <t>requester_display</t>
  </si>
  <si>
    <t>reasonReference</t>
  </si>
  <si>
    <t>dosageInstruction_text</t>
  </si>
  <si>
    <t>dosageInstruction_timing_repeat_frequency</t>
  </si>
  <si>
    <t>dosageInstruction_timing_repeat_frequencyMax</t>
  </si>
  <si>
    <t>dosageInstruction_timing_repeat_period</t>
  </si>
  <si>
    <t>dosageInstruction_timing_repeat_periodMax</t>
  </si>
  <si>
    <t>dosageInstruction_timing_repeat_periodUnit</t>
  </si>
  <si>
    <t>dosageInstruction_asNeededBoolean</t>
  </si>
  <si>
    <t>dosageInstruction_route_coding_system</t>
  </si>
  <si>
    <t>dosageInstruction_route_coding_code</t>
  </si>
  <si>
    <t>dosageInstruction_route_coding_display</t>
  </si>
  <si>
    <t>dosageInstruction_route_text</t>
  </si>
  <si>
    <t>dosageInstruction_doseAndRate_doseQuantity_value</t>
  </si>
  <si>
    <t>dosageInstruction_doseAndRate_doseQuantity_unit</t>
  </si>
  <si>
    <t>dosageInstruction_doseAndRate_doseQuantity_system</t>
  </si>
  <si>
    <t>dosageInstruction_doseAndRate_doseQuantity_code</t>
  </si>
  <si>
    <t>dispenseRequest_dispenseInterval_value</t>
  </si>
  <si>
    <t>dispenseRequest_dispenseInterval_unit</t>
  </si>
  <si>
    <t>dispenseRequest_dispenseInterval_system</t>
  </si>
  <si>
    <t>dispenseRequest_dispenseInterval_code</t>
  </si>
  <si>
    <t>dispenseRequest_validityPeriod_start</t>
  </si>
  <si>
    <t>dispenseRequest_validityPeriod_end</t>
  </si>
  <si>
    <t>dispenseRequest_numberOfRepeatsAllowed</t>
  </si>
  <si>
    <t>dispenseRequest_quantity_value</t>
  </si>
  <si>
    <t>dispenseRequest_quantity_unit</t>
  </si>
  <si>
    <t>dispenseRequest_quantity_system</t>
  </si>
  <si>
    <t>dispenseRequest_quantity_code</t>
  </si>
  <si>
    <t>dispenseRequest_expectedSupplyDuration_value</t>
  </si>
  <si>
    <t>dispenseRequest_expectedSupplyDuration_unit</t>
  </si>
  <si>
    <t>dispenseRequest_expectedSupplyDuration_system</t>
  </si>
  <si>
    <t>dispenseRequest_expectedSupplyDuration_code</t>
  </si>
  <si>
    <t>substitution_allowedBoolean</t>
  </si>
  <si>
    <t>contained_medication_code_coding1_system</t>
  </si>
  <si>
    <t>contained_code_coding1_code</t>
  </si>
  <si>
    <t>contained_medication_code_coding1_display</t>
  </si>
  <si>
    <t>contained_medication_code_text</t>
  </si>
  <si>
    <t>contained_medication_form_coding1_system</t>
  </si>
  <si>
    <t>contained_medication_form_coding1_code</t>
  </si>
  <si>
    <t>contained_medication_form_coding1_display</t>
  </si>
  <si>
    <t>contained_medication_form_text</t>
  </si>
  <si>
    <t>paracetamol-codeine</t>
  </si>
  <si>
    <t>order</t>
  </si>
  <si>
    <t>79115011000036100</t>
  </si>
  <si>
    <t>paracetamol 500 mg + codeine phosphate hemihydrate 30 mg tablet</t>
  </si>
  <si>
    <t>2018-07-15</t>
  </si>
  <si>
    <t>Pain management</t>
  </si>
  <si>
    <t>1-2 tablets every 4-6 hours as needed for pain</t>
  </si>
  <si>
    <t>h</t>
  </si>
  <si>
    <t>Oral route</t>
  </si>
  <si>
    <t>TAB</t>
  </si>
  <si>
    <t>http://terminology.hl7.org/CodeSystem/v3-orderableDrugForm</t>
  </si>
  <si>
    <t>reaptan</t>
  </si>
  <si>
    <t>med1</t>
  </si>
  <si>
    <t>PractitionerRole/cardiothoracicsurgeon-manning-meg</t>
  </si>
  <si>
    <t>38341003</t>
  </si>
  <si>
    <t>Hypertension</t>
  </si>
  <si>
    <t>1 tablet daily</t>
  </si>
  <si>
    <t>d</t>
  </si>
  <si>
    <t>26643006</t>
  </si>
  <si>
    <t>926214011000036103</t>
  </si>
  <si>
    <t>Reaptan 10 mg/10 mg (perindopril arginine/amlodipine) tablet, 10</t>
  </si>
  <si>
    <t>reaptan-reference</t>
  </si>
  <si>
    <t>reaptan-tpp</t>
  </si>
  <si>
    <t>Reaptan 10 mg/10 mg (perindopril arginine/amlodipine) tablet</t>
  </si>
  <si>
    <t>2019-07-15</t>
  </si>
  <si>
    <t>5</t>
  </si>
  <si>
    <t>30</t>
  </si>
  <si>
    <t>Tab</t>
  </si>
  <si>
    <t>days</t>
  </si>
  <si>
    <t>metformin-contained</t>
  </si>
  <si>
    <t>2024-06-07</t>
  </si>
  <si>
    <t>PractitionerRole/generalpractitioner-guthridge-jarred</t>
  </si>
  <si>
    <t>44054006</t>
  </si>
  <si>
    <t>Type 2 diabetes mellitus</t>
  </si>
  <si>
    <t>Diabetes mellitus type 2</t>
  </si>
  <si>
    <t>28037011000036102</t>
  </si>
  <si>
    <t>metformin hydrochloride 500 mg tablet, 100</t>
  </si>
  <si>
    <t>154011000036109</t>
  </si>
  <si>
    <t>tablet</t>
  </si>
  <si>
    <t>reaptan-missing-status</t>
  </si>
  <si>
    <t>reaptan-missing-medication</t>
  </si>
  <si>
    <t>reaptan-suppressed-subject</t>
  </si>
  <si>
    <t>reaptan-missing-authoredOn</t>
  </si>
  <si>
    <t>reaptan-missing-requester</t>
  </si>
  <si>
    <t>atorvastatin</t>
  </si>
  <si>
    <t>original-order</t>
  </si>
  <si>
    <t>27437011000036101</t>
  </si>
  <si>
    <t>atorvastatin 20 mg tablet, 30</t>
  </si>
  <si>
    <t>2021-09-26</t>
  </si>
  <si>
    <t>PractitionerRole/cardiologist-felmingham-emma</t>
  </si>
  <si>
    <t>Condition/aci</t>
  </si>
  <si>
    <t>simvastatin-pbs</t>
  </si>
  <si>
    <t>http://pbs.gov.au/code/item</t>
  </si>
  <si>
    <t>8731E</t>
  </si>
  <si>
    <t>simvastatin 40 mg tablet, 30</t>
  </si>
  <si>
    <t>28213011000036109</t>
  </si>
  <si>
    <t>simvastatin 40 mg tablet, 30 tablets</t>
  </si>
  <si>
    <t>Arianne Hayes</t>
  </si>
  <si>
    <t>2020-01-15</t>
  </si>
  <si>
    <t>Practitioner/guthridge-jarred</t>
  </si>
  <si>
    <t>Dr. Jarred Guthridge</t>
  </si>
  <si>
    <t>Take one tablet daily</t>
  </si>
  <si>
    <t>Oral</t>
  </si>
  <si>
    <t>40</t>
  </si>
  <si>
    <t>mg</t>
  </si>
  <si>
    <t>klacid</t>
  </si>
  <si>
    <t>3731000119107</t>
  </si>
  <si>
    <t>Idiopathic hypersomnia</t>
  </si>
  <si>
    <t>1 Twice a Day\nBefore meals</t>
  </si>
  <si>
    <t>false</t>
  </si>
  <si>
    <t>27908011000036108</t>
  </si>
  <si>
    <t>clarithromycin 250 mg tablet, 100</t>
  </si>
  <si>
    <t>code_coding1_medicationType_code</t>
  </si>
  <si>
    <t>code_coding1_medicationType_display</t>
  </si>
  <si>
    <t>code_coding3_system</t>
  </si>
  <si>
    <t>code_coding3_code</t>
  </si>
  <si>
    <t>code_coding3_display</t>
  </si>
  <si>
    <t>form_coding1_system</t>
  </si>
  <si>
    <t>form_coding1_code</t>
  </si>
  <si>
    <t>form_coding1_display</t>
  </si>
  <si>
    <t>form_coding2_system</t>
  </si>
  <si>
    <t>form_coding2_code</t>
  </si>
  <si>
    <t>form_coding2_display</t>
  </si>
  <si>
    <t>form_coding3_system</t>
  </si>
  <si>
    <t>form_coding3_code</t>
  </si>
  <si>
    <t>form_coding3_display</t>
  </si>
  <si>
    <t>ingredient_itemCodeableConcept_coding1_system</t>
  </si>
  <si>
    <t>ingredient_itemCodeableConcept_coding1_code</t>
  </si>
  <si>
    <t>ingredient_itemCodeableConcept_coding1_display</t>
  </si>
  <si>
    <t>ingredient_itemCodeableConcept_coding2_system</t>
  </si>
  <si>
    <t>ingredient_itemCodeableConcept_coding2_code</t>
  </si>
  <si>
    <t>ingredient_itemCodeableConcept_coding2_display</t>
  </si>
  <si>
    <t>ingredient_strength_numerator_value</t>
  </si>
  <si>
    <t>ingredient_strength_numerator_unit</t>
  </si>
  <si>
    <t>ingredient_strength_numerator_system</t>
  </si>
  <si>
    <t>ingredient_strength_numerator_code</t>
  </si>
  <si>
    <t>ingredient_strength_denominator_value</t>
  </si>
  <si>
    <t>ingredient_strength_denominator_unit</t>
  </si>
  <si>
    <t>ingredient_strength_denominator_system</t>
  </si>
  <si>
    <t>ingredient_strength_denominator_code</t>
  </si>
  <si>
    <t>1active-ingredient</t>
  </si>
  <si>
    <t>BPD</t>
  </si>
  <si>
    <t>Branded product with no strengths or form</t>
  </si>
  <si>
    <t>4445011000036103</t>
  </si>
  <si>
    <t>Chlorsig</t>
  </si>
  <si>
    <t>2active-ingredients</t>
  </si>
  <si>
    <t>13382H</t>
  </si>
  <si>
    <t>PERINDOPRIL + AMLODIPINE</t>
  </si>
  <si>
    <t>perindopril arginine 10 mg + amlodipine 10 mg tablet, 30</t>
  </si>
  <si>
    <t>simvastatin</t>
  </si>
  <si>
    <t>320000009</t>
  </si>
  <si>
    <t>Simvastatin 40 mg oral tablet</t>
  </si>
  <si>
    <t>Simvastatin 40 MG Disintegrating Oral Tablet</t>
  </si>
  <si>
    <t>263011000036100</t>
  </si>
  <si>
    <t>orally disintegrating tablet</t>
  </si>
  <si>
    <t>2588011000036103</t>
  </si>
  <si>
    <t>{tbl}</t>
  </si>
  <si>
    <t>metformin-mp</t>
  </si>
  <si>
    <t>21614011000036102</t>
  </si>
  <si>
    <t>metformin</t>
  </si>
  <si>
    <t>metformin-mpp</t>
  </si>
  <si>
    <t>metformin-tpp</t>
  </si>
  <si>
    <t>929529011000036109</t>
  </si>
  <si>
    <t>Metformin (Apo) 500 mg tablet, 100</t>
  </si>
  <si>
    <t>perindopril-amlodipine-mpp</t>
  </si>
  <si>
    <t>86430011000036105</t>
  </si>
  <si>
    <t>Reaptan 10 mg/10 mg (perindopril arginine/amlodipine) tablet, 30</t>
  </si>
  <si>
    <t>reaptan-missing-code</t>
  </si>
  <si>
    <t>collected_datetime</t>
  </si>
  <si>
    <t>Swab</t>
  </si>
  <si>
    <t>Nasopharyngeal structure</t>
  </si>
  <si>
    <t>Nasopharyngeal</t>
  </si>
  <si>
    <t>Collection Setting COVID HSC Assessment Clinic</t>
  </si>
  <si>
    <t>related_person_patient_id</t>
  </si>
  <si>
    <t>patient_MCN</t>
  </si>
  <si>
    <t>patient_IRN</t>
  </si>
  <si>
    <t>patient_dob</t>
  </si>
  <si>
    <t>patient_age_diff</t>
  </si>
  <si>
    <t>relationship_coding1_system</t>
  </si>
  <si>
    <t>relationship_coding1_code</t>
  </si>
  <si>
    <t>relationship_coding1_display</t>
  </si>
  <si>
    <t>verified</t>
  </si>
  <si>
    <t>NI</t>
  </si>
  <si>
    <t>http://terminology.hl7.org/CodeSystem/v2-0203</t>
  </si>
  <si>
    <t>IHI</t>
  </si>
  <si>
    <t>http://ns.electronichealth.net.au/id/hi/ihi/1.0</t>
  </si>
  <si>
    <t>MTH</t>
  </si>
  <si>
    <t>1983-08-25</t>
  </si>
  <si>
    <t>0270107520</t>
  </si>
  <si>
    <t>0491574632</t>
  </si>
  <si>
    <t>0270102724</t>
  </si>
  <si>
    <t>50 Sebastien St</t>
  </si>
  <si>
    <t>Minjary</t>
  </si>
  <si>
    <t>SPS</t>
  </si>
  <si>
    <t>spouse</t>
  </si>
  <si>
    <t>PRN</t>
  </si>
  <si>
    <t>parent</t>
  </si>
  <si>
    <t>identifier1_type_coding_code</t>
  </si>
  <si>
    <t>identifier1_type_coding_display</t>
  </si>
  <si>
    <t>identifier1_assigner_reference_type</t>
  </si>
  <si>
    <t>identifier1_assigner_reference_id</t>
  </si>
  <si>
    <t>requisition_type_coding_code</t>
  </si>
  <si>
    <t>requisition_type_coding_display</t>
  </si>
  <si>
    <t>requisition_system</t>
  </si>
  <si>
    <t>requisition_value</t>
  </si>
  <si>
    <t>requisition_assigner_reference_type</t>
  </si>
  <si>
    <t>requisition_assigner_reference_id</t>
  </si>
  <si>
    <t>requisition_assigner_display</t>
  </si>
  <si>
    <t>requester_reference_type</t>
  </si>
  <si>
    <t>requester_reference_id</t>
  </si>
  <si>
    <t>insurance1_reference_id</t>
  </si>
  <si>
    <t>note1_text</t>
  </si>
  <si>
    <t>path-scenario-1</t>
  </si>
  <si>
    <t>PLAC</t>
  </si>
  <si>
    <t>Placer Identifier</t>
  </si>
  <si>
    <t>http://ns.electronichealth.net.au/id/hpio-scoped/order/1.0/8003629900040359</t>
  </si>
  <si>
    <t>path-order-1-1</t>
  </si>
  <si>
    <t>elimbah-medical-centre</t>
  </si>
  <si>
    <t>Elimbah Medical Centre</t>
  </si>
  <si>
    <t>PGN</t>
  </si>
  <si>
    <t>Placer Group Number</t>
  </si>
  <si>
    <t>path-order-1</t>
  </si>
  <si>
    <t>108252007</t>
  </si>
  <si>
    <t>Laboratory procedure</t>
  </si>
  <si>
    <t>12199005</t>
  </si>
  <si>
    <t>Vitamin D, 25-hydroxy measurement</t>
  </si>
  <si>
    <t>Vitamin D</t>
  </si>
  <si>
    <t>2024-08-21</t>
  </si>
  <si>
    <t>225885004</t>
  </si>
  <si>
    <t>Health assessment</t>
  </si>
  <si>
    <t>medicare-bt</t>
  </si>
  <si>
    <t>DHAC_ATSI</t>
  </si>
  <si>
    <t>ATSI_code</t>
  </si>
  <si>
    <t>ATSI_secription</t>
  </si>
  <si>
    <t>Aboriginal but not Torres Strait Islander Origin</t>
  </si>
  <si>
    <t>Torres Strait Islander but not Aboriginal Origin</t>
  </si>
  <si>
    <t>Torres Strait Islander but not Aboriginal origin</t>
  </si>
  <si>
    <t>Aboriginal and Torres Strait Islander Origin</t>
  </si>
  <si>
    <t>Neither Aboriginal nor Torres Strait Islander Origin</t>
  </si>
  <si>
    <t>South Sea Islander</t>
  </si>
  <si>
    <t>Not Stated</t>
  </si>
  <si>
    <t>Not stated/inadequately described</t>
  </si>
  <si>
    <t>M</t>
  </si>
  <si>
    <t>F</t>
  </si>
  <si>
    <t>Indeterminate/Intersex</t>
  </si>
  <si>
    <t>Not Stated/Inadequately Described</t>
  </si>
  <si>
    <t>Intersex or Indeterminate</t>
  </si>
  <si>
    <t>ABS ANZSCO Codes</t>
  </si>
  <si>
    <t>Practitioner Role</t>
  </si>
  <si>
    <t>Clinical Speciality</t>
  </si>
  <si>
    <t>SPECIALTY TYPE</t>
  </si>
  <si>
    <t>PROVIDER SPECIALTY CODE</t>
  </si>
  <si>
    <t>Corrected ABS Description</t>
  </si>
  <si>
    <t>SNOMED CT Id</t>
  </si>
  <si>
    <t>Preferred</t>
  </si>
  <si>
    <t>Indigenous Health Worker</t>
  </si>
  <si>
    <t>Aboriginal and Torres Strait Islander Health Worker</t>
  </si>
  <si>
    <t>826241000168109</t>
  </si>
  <si>
    <t>Aboriginal and Torres Strait Islander health worker</t>
  </si>
  <si>
    <t>Complementary Health Therapist</t>
  </si>
  <si>
    <t>Complementary Health Therapists nec</t>
  </si>
  <si>
    <t>224609002</t>
  </si>
  <si>
    <t>Complementary health worker</t>
  </si>
  <si>
    <t>Counsellor</t>
  </si>
  <si>
    <t>Counsellors nec</t>
  </si>
  <si>
    <t>224595007</t>
  </si>
  <si>
    <t>Professional counsellor</t>
  </si>
  <si>
    <t>Retail Pharmacist</t>
  </si>
  <si>
    <t>1268907002</t>
  </si>
  <si>
    <t>Community pharmacy</t>
  </si>
  <si>
    <t>Emergency Medicine Specialist/Emergency Physician</t>
  </si>
  <si>
    <t>Emergency Medicine Specialist</t>
  </si>
  <si>
    <t>309294001</t>
  </si>
  <si>
    <t>Emergency department physician</t>
  </si>
  <si>
    <t>773568002</t>
  </si>
  <si>
    <t>Emergency medicine</t>
  </si>
  <si>
    <t>Intensive Care Ambulance Paramedic</t>
  </si>
  <si>
    <t>Ambulance Officer</t>
  </si>
  <si>
    <t>397897005</t>
  </si>
  <si>
    <t>Paramedic</t>
  </si>
  <si>
    <t>Speech Pathologist</t>
  </si>
  <si>
    <t>Speech Pathologist (Aus) \ Speech Language Therapist (NZ)</t>
  </si>
  <si>
    <t>159026005</t>
  </si>
  <si>
    <t>Speech pathologist</t>
  </si>
  <si>
    <t>Renal Medicine Specialist/Nephrologist/Renal Medicine Physician</t>
  </si>
  <si>
    <t>394579002</t>
  </si>
  <si>
    <t>Cardiology</t>
  </si>
  <si>
    <t>Cardiothoracic Surgeon</t>
  </si>
  <si>
    <t>309369000</t>
  </si>
  <si>
    <t>Cardiothoracic surgery</t>
  </si>
  <si>
    <t>Chiropractor</t>
  </si>
  <si>
    <t>3842006</t>
  </si>
  <si>
    <t>Clinical Psychologist</t>
  </si>
  <si>
    <t>310191001</t>
  </si>
  <si>
    <t>Clinical psychologist</t>
  </si>
  <si>
    <t>1255918004</t>
  </si>
  <si>
    <t xml:space="preserve">	Clinical psychology</t>
  </si>
  <si>
    <t>Dental Hygienist</t>
  </si>
  <si>
    <t>26042002</t>
  </si>
  <si>
    <t>Dental hygienist</t>
  </si>
  <si>
    <t>Dental Practitioner</t>
  </si>
  <si>
    <t>106289002</t>
  </si>
  <si>
    <t>Dentist</t>
  </si>
  <si>
    <t>722163006</t>
  </si>
  <si>
    <t>Dentistry</t>
  </si>
  <si>
    <t>Dental Therapist</t>
  </si>
  <si>
    <t>1032061000168104</t>
  </si>
  <si>
    <t>Dental therapist</t>
  </si>
  <si>
    <t>Dermatologist</t>
  </si>
  <si>
    <t>18803008</t>
  </si>
  <si>
    <t>Diagnostic and Interventional Radiologist</t>
  </si>
  <si>
    <t>1726731000168108</t>
  </si>
  <si>
    <t>Interventional radiologist</t>
  </si>
  <si>
    <t>408455009</t>
  </si>
  <si>
    <t>Interventional radiology - speciality</t>
  </si>
  <si>
    <t>722164000</t>
  </si>
  <si>
    <t>Dietetics and nutrition</t>
  </si>
  <si>
    <t>Endocrinologist</t>
  </si>
  <si>
    <t>61894003</t>
  </si>
  <si>
    <t>394583002</t>
  </si>
  <si>
    <t>Endocrinology</t>
  </si>
  <si>
    <t>Gastroenterologist</t>
  </si>
  <si>
    <t>71838004</t>
  </si>
  <si>
    <t>394584008</t>
  </si>
  <si>
    <t>Gastroenterology</t>
  </si>
  <si>
    <t>408443003</t>
  </si>
  <si>
    <t>General medical practice</t>
  </si>
  <si>
    <t>Medical Diagnostic Radiographer</t>
  </si>
  <si>
    <t>159017007</t>
  </si>
  <si>
    <t>Diagnostic radiographer</t>
  </si>
  <si>
    <t>Medical Oncologist</t>
  </si>
  <si>
    <t>310512001</t>
  </si>
  <si>
    <t>Medical oncologist</t>
  </si>
  <si>
    <t>394593009</t>
  </si>
  <si>
    <t>Medical oncology</t>
  </si>
  <si>
    <t>Medical Radiation Therapist</t>
  </si>
  <si>
    <t>159018002</t>
  </si>
  <si>
    <t>Radiotherapist</t>
  </si>
  <si>
    <t>419815003</t>
  </si>
  <si>
    <t>Radiation oncology</t>
  </si>
  <si>
    <t>309453006</t>
  </si>
  <si>
    <t>Nuclear Medicine Technologist</t>
  </si>
  <si>
    <t>1256114007</t>
  </si>
  <si>
    <t>Nuclear medicine technologist</t>
  </si>
  <si>
    <t>Nurse Practitioner</t>
  </si>
  <si>
    <t>224571005</t>
  </si>
  <si>
    <t>Obstetrician and Gynaecologist</t>
  </si>
  <si>
    <t>309367003</t>
  </si>
  <si>
    <t>Obstetrician and gynaecologist</t>
  </si>
  <si>
    <t>394585009</t>
  </si>
  <si>
    <t>Obstetrics and gynaecology</t>
  </si>
  <si>
    <t>Ophthalmologist</t>
  </si>
  <si>
    <t>422234006</t>
  </si>
  <si>
    <t>394594003</t>
  </si>
  <si>
    <t>Ophthalmology</t>
  </si>
  <si>
    <t>Optometrist</t>
  </si>
  <si>
    <t>28229004</t>
  </si>
  <si>
    <t>Osteopath</t>
  </si>
  <si>
    <t>76231001</t>
  </si>
  <si>
    <t>416304004</t>
  </si>
  <si>
    <t>Osteopathic manipulative medicine</t>
  </si>
  <si>
    <t>Paediatrician</t>
  </si>
  <si>
    <t>82296001</t>
  </si>
  <si>
    <t>24251000087109</t>
  </si>
  <si>
    <t>General paediatric specialty</t>
  </si>
  <si>
    <t>Pathologist</t>
  </si>
  <si>
    <t>81464008</t>
  </si>
  <si>
    <t>Clinical pathologist</t>
  </si>
  <si>
    <t>394595002</t>
  </si>
  <si>
    <t>Pathology</t>
  </si>
  <si>
    <t>Physiotherapist</t>
  </si>
  <si>
    <t>36682004</t>
  </si>
  <si>
    <t>722138006</t>
  </si>
  <si>
    <t>Physiotherapy</t>
  </si>
  <si>
    <t>Plastic and Reconstructive Surgeon</t>
  </si>
  <si>
    <t>8724009</t>
  </si>
  <si>
    <t>Plastic surgeon</t>
  </si>
  <si>
    <t>394611003</t>
  </si>
  <si>
    <t>Plastic surgery - speciality</t>
  </si>
  <si>
    <t>Podiatrist</t>
  </si>
  <si>
    <t>159034004</t>
  </si>
  <si>
    <t>722166003</t>
  </si>
  <si>
    <t>Podiatry</t>
  </si>
  <si>
    <t>Psychiatrist</t>
  </si>
  <si>
    <t>80584001</t>
  </si>
  <si>
    <t>394587001</t>
  </si>
  <si>
    <t>Psychiatry</t>
  </si>
  <si>
    <t>Registered Nurses nec</t>
  </si>
  <si>
    <t>224535009</t>
  </si>
  <si>
    <t>Specialist Physicians nec</t>
  </si>
  <si>
    <t>24430003</t>
  </si>
  <si>
    <t>Physical medicine specialist</t>
  </si>
  <si>
    <t>78703002</t>
  </si>
  <si>
    <t>394609007</t>
  </si>
  <si>
    <t>General surgery</t>
  </si>
  <si>
    <t>SPECIALISATION DESCRIPTION</t>
  </si>
  <si>
    <t>SPECIALISATION CODE</t>
  </si>
  <si>
    <t>Clinical Immunologist</t>
  </si>
  <si>
    <t>253399-3</t>
  </si>
  <si>
    <t>63098009</t>
  </si>
  <si>
    <t>Clinical immunologist</t>
  </si>
  <si>
    <t>408480009</t>
  </si>
  <si>
    <t>Clinical immunology</t>
  </si>
  <si>
    <t>Exercise Physiologist</t>
  </si>
  <si>
    <t>252299-11</t>
  </si>
  <si>
    <t>1011471000168104</t>
  </si>
  <si>
    <t>Exercise physiologist</t>
  </si>
  <si>
    <t>1240761000168106</t>
  </si>
  <si>
    <t>Exercise physiology service</t>
  </si>
  <si>
    <t>Myotherapist</t>
  </si>
  <si>
    <t>252299-16</t>
  </si>
  <si>
    <t>1028281000168102</t>
  </si>
  <si>
    <t>1240771000168100</t>
  </si>
  <si>
    <t>Myotherapy service</t>
  </si>
  <si>
    <t>Nuclear Medicine Specialist</t>
  </si>
  <si>
    <t>253917-3</t>
  </si>
  <si>
    <t>80933006</t>
  </si>
  <si>
    <t>Nuclear medicine specialist</t>
  </si>
  <si>
    <t>394649004</t>
  </si>
  <si>
    <t>Nuclear medicine - speciality</t>
  </si>
  <si>
    <t>Sleep Medicine Specialist</t>
  </si>
  <si>
    <t>253399-11</t>
  </si>
  <si>
    <t>720503005</t>
  </si>
  <si>
    <t>Sleep medicine specialist</t>
  </si>
  <si>
    <t>1136421000168109</t>
  </si>
  <si>
    <t>Sleep medicine service</t>
  </si>
  <si>
    <t>ABS cat no. 1292.0 Australian and New
Zealand Standard
Industrial Classification
(ANZSIC)</t>
  </si>
  <si>
    <t>Healthcare Organisation Role Type</t>
  </si>
  <si>
    <t>Service Type</t>
  </si>
  <si>
    <t>ORG TYPE</t>
  </si>
  <si>
    <t>ORG TYPE CODE</t>
  </si>
  <si>
    <t>846609000</t>
  </si>
  <si>
    <t xml:space="preserve">	Community pharmacy</t>
  </si>
  <si>
    <t>Pharmacy service</t>
  </si>
  <si>
    <t>Hospitals (except Psychiatric Hospitals)</t>
  </si>
  <si>
    <t>25731000087105</t>
  </si>
  <si>
    <t>Inpatient acute care environment</t>
  </si>
  <si>
    <t>General Practice</t>
  </si>
  <si>
    <t>394761003|264358009</t>
  </si>
  <si>
    <t>GP practice site|GP surgery</t>
  </si>
  <si>
    <t>Specialist Medical Services</t>
  </si>
  <si>
    <t>257585005</t>
  </si>
  <si>
    <t>Clinic</t>
  </si>
  <si>
    <t>310138009</t>
  </si>
  <si>
    <t xml:space="preserve">	Surgical service</t>
  </si>
  <si>
    <t>Pathology and Diagnostic Imaging Services</t>
  </si>
  <si>
    <t>722171005</t>
  </si>
  <si>
    <t xml:space="preserve">	Diagnostic institution</t>
  </si>
  <si>
    <t>310028002</t>
  </si>
  <si>
    <t>Diagnostic investigation service</t>
  </si>
  <si>
    <t>Dental Services</t>
  </si>
  <si>
    <t>702846002</t>
  </si>
  <si>
    <t xml:space="preserve">	Dental clinic</t>
  </si>
  <si>
    <t>310143002</t>
  </si>
  <si>
    <t>Dental surgery service</t>
  </si>
  <si>
    <t>Physiotherapy Services</t>
  </si>
  <si>
    <t>702935001</t>
  </si>
  <si>
    <t>Physiotherapy clinic</t>
  </si>
  <si>
    <t>722140001</t>
  </si>
  <si>
    <t>Physiotherapy service</t>
  </si>
  <si>
    <t>Aged Care Residential Services</t>
  </si>
  <si>
    <t>42665001</t>
  </si>
  <si>
    <t xml:space="preserve">	Nursing home</t>
  </si>
  <si>
    <t>1120991000168102</t>
  </si>
  <si>
    <t>Aged care residential service</t>
  </si>
  <si>
    <t>SERVICE TYPE</t>
  </si>
  <si>
    <t>SERVICE TYPE CODE</t>
  </si>
  <si>
    <t>Pharmacy, retail, operation</t>
  </si>
  <si>
    <t>4271-1</t>
  </si>
  <si>
    <t>310080006</t>
  </si>
  <si>
    <t>Community Pharmacy</t>
  </si>
  <si>
    <t>4271-2</t>
  </si>
  <si>
    <t>Public acute care Hospital</t>
  </si>
  <si>
    <t>8401-15</t>
  </si>
  <si>
    <t>2421000175108</t>
  </si>
  <si>
    <t>Acute care inpatient service</t>
  </si>
  <si>
    <t>Private acute care Hospital</t>
  </si>
  <si>
    <t>8401-16</t>
  </si>
  <si>
    <t>General medical practitioner service</t>
  </si>
  <si>
    <t>8511-2</t>
  </si>
  <si>
    <t>700232004</t>
  </si>
  <si>
    <t>General medical service</t>
  </si>
  <si>
    <t>General practice medical clinic service</t>
  </si>
  <si>
    <t>8511-3</t>
  </si>
  <si>
    <t>Community Health Care</t>
  </si>
  <si>
    <t>8511-5</t>
  </si>
  <si>
    <t>310391008</t>
  </si>
  <si>
    <t>Community health centre</t>
  </si>
  <si>
    <t>413294000</t>
  </si>
  <si>
    <t>Community health services</t>
  </si>
  <si>
    <t>Specialist medical clinic service</t>
  </si>
  <si>
    <t>8512-14</t>
  </si>
  <si>
    <t>Emergency Department Services</t>
  </si>
  <si>
    <t>8512-19</t>
  </si>
  <si>
    <t>225728007</t>
  </si>
  <si>
    <t>Accident and Emergency department</t>
  </si>
  <si>
    <t>310000008</t>
  </si>
  <si>
    <t>Emergency department service</t>
  </si>
  <si>
    <t>Diagnostic imaging service</t>
  </si>
  <si>
    <t>8520-1</t>
  </si>
  <si>
    <t>441662001</t>
  </si>
  <si>
    <t>Diagnostic imaging department</t>
  </si>
  <si>
    <t>708175003</t>
  </si>
  <si>
    <t>Pathology laboratory service</t>
  </si>
  <si>
    <t>8520-3</t>
  </si>
  <si>
    <t>309950003</t>
  </si>
  <si>
    <t>Pathology department</t>
  </si>
  <si>
    <t>310074003</t>
  </si>
  <si>
    <t xml:space="preserve">	Pathology service</t>
  </si>
  <si>
    <t>Dental practice service</t>
  </si>
  <si>
    <t>8531-3</t>
  </si>
  <si>
    <t>846611009</t>
  </si>
  <si>
    <t>Community dental clinic</t>
  </si>
  <si>
    <t>310144008</t>
  </si>
  <si>
    <t>General dental practice service</t>
  </si>
  <si>
    <t>Optical dispensing</t>
  </si>
  <si>
    <t>8532-3</t>
  </si>
  <si>
    <t>1287108001</t>
  </si>
  <si>
    <t>Optometry clinic</t>
  </si>
  <si>
    <t>310105000</t>
  </si>
  <si>
    <t xml:space="preserve">	Optometry service</t>
  </si>
  <si>
    <t>8533-1</t>
  </si>
  <si>
    <t>Chiropractic</t>
  </si>
  <si>
    <t>8534-1</t>
  </si>
  <si>
    <t>846608008</t>
  </si>
  <si>
    <t xml:space="preserve">	Chiropractic clinic</t>
  </si>
  <si>
    <t>722170006</t>
  </si>
  <si>
    <t>Chiropractic service</t>
  </si>
  <si>
    <t>Audiology service</t>
  </si>
  <si>
    <t>8539-3</t>
  </si>
  <si>
    <t>702824005</t>
  </si>
  <si>
    <t>Audiology clinic</t>
  </si>
  <si>
    <t>310004004</t>
  </si>
  <si>
    <t>Hearing clinic service</t>
  </si>
  <si>
    <t>Private profit nursing home for the aged</t>
  </si>
  <si>
    <t>8601-1</t>
  </si>
  <si>
    <t>310206007</t>
  </si>
  <si>
    <t>Private nursing home</t>
  </si>
  <si>
    <t>SERVICE UNIT</t>
  </si>
  <si>
    <t>SERVICE UNIT CODE</t>
  </si>
  <si>
    <t>Thoracic medicine Services</t>
  </si>
  <si>
    <t>8512-14.12</t>
  </si>
  <si>
    <t>309970009</t>
  </si>
  <si>
    <t>Thoracic surgery department</t>
  </si>
  <si>
    <t>310141000</t>
  </si>
  <si>
    <t>Thoracic surgery service</t>
  </si>
  <si>
    <t>408456005</t>
  </si>
  <si>
    <t xml:space="preserve">	Thoracic surgery</t>
  </si>
  <si>
    <t>Gastroenterology &amp; Hepatology Services</t>
  </si>
  <si>
    <t>8512-14.3</t>
  </si>
  <si>
    <t>702859005</t>
  </si>
  <si>
    <t>Gastroenterology clinic</t>
  </si>
  <si>
    <t>1238961000168106</t>
  </si>
  <si>
    <t>Gastroenterology and hepatology service</t>
  </si>
  <si>
    <t>Clinical Oncology Services</t>
  </si>
  <si>
    <t>8512-14.7</t>
  </si>
  <si>
    <t>702931005</t>
  </si>
  <si>
    <t>Oncology clinic</t>
  </si>
  <si>
    <t>310022001</t>
  </si>
  <si>
    <t>Clinical oncology service</t>
  </si>
  <si>
    <t>394592004</t>
  </si>
  <si>
    <t>Clinical oncology</t>
  </si>
  <si>
    <t>Endocrinology Services</t>
  </si>
  <si>
    <t>8512-14.2</t>
  </si>
  <si>
    <t>702854000</t>
  </si>
  <si>
    <t xml:space="preserve">	Endocrinology clinic</t>
  </si>
  <si>
    <t>700434000</t>
  </si>
  <si>
    <t>Endocrinology service</t>
  </si>
  <si>
    <t>Diagnostic Radiology</t>
  </si>
  <si>
    <t>8520-1.1</t>
  </si>
  <si>
    <t>Community radiology</t>
  </si>
  <si>
    <t>310125001</t>
  </si>
  <si>
    <t>Radiology service</t>
  </si>
  <si>
    <t>394914008</t>
  </si>
  <si>
    <t>Radiology - speciality</t>
  </si>
  <si>
    <t>Residential care for the aged operation</t>
  </si>
  <si>
    <t>8601-1.4</t>
  </si>
  <si>
    <t/>
  </si>
  <si>
    <t>CONDITION</t>
  </si>
  <si>
    <t>IHI NUMBER</t>
  </si>
  <si>
    <t>IHI STATUS</t>
  </si>
  <si>
    <t>IHI RECORD STATUS</t>
  </si>
  <si>
    <t>MEDICARE CARD</t>
  </si>
  <si>
    <t>IRN</t>
  </si>
  <si>
    <t>LASTNAME</t>
  </si>
  <si>
    <t>FIRSTNAME</t>
  </si>
  <si>
    <t>SECOND NAME</t>
  </si>
  <si>
    <t>DOB</t>
  </si>
  <si>
    <t>SEX</t>
  </si>
  <si>
    <t>ADDRESS</t>
  </si>
  <si>
    <t>LOCALITY</t>
  </si>
  <si>
    <t>STATE</t>
  </si>
  <si>
    <t>POSTCODE</t>
  </si>
  <si>
    <t>BUSINESS PHONE</t>
  </si>
  <si>
    <t>MOBILE NO</t>
  </si>
  <si>
    <t>EMAIL ID</t>
  </si>
  <si>
    <t>HOME NO</t>
  </si>
  <si>
    <t>DVA FILE NO</t>
  </si>
  <si>
    <t>INDIGENOUS STATUS</t>
  </si>
  <si>
    <t>ADDITIONAL NAME</t>
  </si>
  <si>
    <t>Gener Identity</t>
  </si>
  <si>
    <t>Name Prefix</t>
  </si>
  <si>
    <t>Pronouns</t>
  </si>
  <si>
    <t>Birth Time</t>
  </si>
  <si>
    <t xml:space="preserve">MRN </t>
  </si>
  <si>
    <t>MRN Assigner</t>
  </si>
  <si>
    <t>Communication Language</t>
  </si>
  <si>
    <t>NOK</t>
  </si>
  <si>
    <t>Emergency Contact</t>
  </si>
  <si>
    <t>REQUIREMENT</t>
  </si>
  <si>
    <t>HPII NUMBER</t>
  </si>
  <si>
    <t>PROVIDER TYPE CODE</t>
  </si>
  <si>
    <t>PROVIDER TYPE</t>
  </si>
  <si>
    <t>SURNAME</t>
  </si>
  <si>
    <t>GENDER</t>
  </si>
  <si>
    <t>EMAIL</t>
  </si>
  <si>
    <t>REGISTRATION ID (AHPRA)</t>
  </si>
  <si>
    <t>LINKED ORGANISATION</t>
  </si>
  <si>
    <t>MEDICARE PROVIDER NUMBER</t>
  </si>
  <si>
    <t>PRESCRIBER NUMBER</t>
  </si>
  <si>
    <t>HPIO NUMBER</t>
  </si>
  <si>
    <t>ORG NAME</t>
  </si>
  <si>
    <t>LINKED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</si>
</sst>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name val="Calibri"/>
      <family val="2"/>
      <scheme val="minor"/>
    </font>
    <font>
      <b/>
      <sz val="11"/>
      <color theme="0" tint="-4.9989318521683403E-2"/>
      <name val="Calibri"/>
      <family val="2"/>
      <scheme val="minor"/>
    </font>
    <font>
      <b/>
      <sz val="11"/>
      <color theme="0" tint="-0.14999847407452621"/>
      <name val="Calibri"/>
      <family val="2"/>
      <scheme val="minor"/>
    </font>
    <font>
      <sz val="10"/>
      <color rgb="FF000000"/>
      <name val="Tahoma"/>
      <family val="2"/>
    </font>
    <font>
      <sz val="10"/>
      <color theme="1"/>
      <name val="Arial"/>
      <family val="2"/>
    </font>
    <font>
      <b/>
      <sz val="11"/>
      <name val="Calibri"/>
      <family val="2"/>
      <scheme val="minor"/>
    </font>
    <font>
      <sz val="11"/>
      <name val="Calibri"/>
      <family val="2"/>
      <scheme val="minor"/>
    </font>
    <font>
      <sz val="11"/>
      <color rgb="FFC00000"/>
      <name val="Calibri"/>
      <family val="2"/>
      <scheme val="minor"/>
    </font>
    <font>
      <sz val="9"/>
      <color rgb="FF333333"/>
      <name val="Verdana"/>
      <family val="2"/>
    </font>
    <font>
      <sz val="11"/>
      <color rgb="FF000000"/>
      <name val="Calibri"/>
      <family val="2"/>
      <scheme val="minor"/>
    </font>
    <font>
      <b/>
      <sz val="11"/>
      <color rgb="FF000000"/>
      <name val="Calibri"/>
      <family val="2"/>
      <scheme val="minor"/>
    </font>
    <font>
      <b/>
      <sz val="11"/>
      <color rgb="FF000000"/>
      <name val="Calibri"/>
      <family val="2"/>
    </font>
    <font>
      <sz val="11"/>
      <color rgb="FF444444"/>
      <name val="Aptos Narrow"/>
      <family val="2"/>
    </font>
    <font>
      <strike/>
      <sz val="11"/>
      <color theme="1"/>
      <name val="Calibri"/>
      <family val="2"/>
      <scheme val="minor"/>
    </font>
    <font>
      <b/>
      <strike/>
      <sz val="11"/>
      <color theme="0" tint="-4.9989318521683403E-2"/>
      <name val="Calibri"/>
      <family val="2"/>
      <scheme val="minor"/>
    </font>
    <font>
      <strike/>
      <u/>
      <sz val="11"/>
      <color theme="10"/>
      <name val="Calibri"/>
      <family val="2"/>
      <scheme val="minor"/>
    </font>
    <font>
      <strike/>
      <sz val="11"/>
      <color rgb="FFFF0000"/>
      <name val="Calibri"/>
      <family val="2"/>
      <scheme val="minor"/>
    </font>
    <font>
      <strike/>
      <sz val="11"/>
      <name val="Calibri"/>
      <family val="2"/>
      <scheme val="minor"/>
    </font>
    <font>
      <b/>
      <strike/>
      <sz val="11"/>
      <color theme="1"/>
      <name val="Calibri"/>
      <family val="2"/>
      <scheme val="minor"/>
    </font>
    <font>
      <i/>
      <sz val="11"/>
      <color theme="1"/>
      <name val="Calibri"/>
      <family val="2"/>
      <scheme val="minor"/>
    </font>
    <font>
      <sz val="8"/>
      <color rgb="FF000000"/>
      <name val="Tahoma"/>
      <family val="2"/>
    </font>
    <font>
      <sz val="11"/>
      <color rgb="FF242424"/>
      <name val="Aptos Narrow"/>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FF7575"/>
        <bgColor indexed="64"/>
      </patternFill>
    </fill>
    <fill>
      <patternFill patternType="solid">
        <fgColor rgb="FFFFFF00"/>
        <bgColor indexed="64"/>
      </patternFill>
    </fill>
    <fill>
      <patternFill patternType="solid">
        <fgColor indexed="42"/>
        <bgColor indexed="64"/>
      </patternFill>
    </fill>
    <fill>
      <patternFill patternType="solid">
        <fgColor rgb="FFCCFFCC"/>
        <bgColor indexed="64"/>
      </patternFill>
    </fill>
    <fill>
      <patternFill patternType="solid">
        <fgColor theme="9"/>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49" fontId="20" fillId="33" borderId="0" applyNumberFormat="0" applyBorder="0" applyAlignment="0" applyProtection="0"/>
    <xf numFmtId="49" fontId="20" fillId="34" borderId="0" applyBorder="0" applyAlignment="0" applyProtection="0"/>
    <xf numFmtId="49" fontId="25" fillId="33" borderId="0"/>
    <xf numFmtId="49" fontId="24" fillId="34" borderId="0">
      <alignment wrapText="1"/>
    </xf>
    <xf numFmtId="0" fontId="16" fillId="35" borderId="0" applyNumberFormat="0" applyBorder="0" applyProtection="0">
      <alignment wrapText="1"/>
    </xf>
    <xf numFmtId="0" fontId="1" fillId="39" borderId="0" applyNumberFormat="0" applyBorder="0" applyAlignment="0" applyProtection="0"/>
    <xf numFmtId="49" fontId="24" fillId="0" borderId="0" applyBorder="0" applyAlignment="0" applyProtection="0"/>
  </cellStyleXfs>
  <cellXfs count="177">
    <xf numFmtId="0" fontId="0" fillId="0" borderId="0" xfId="0"/>
    <xf numFmtId="49" fontId="0" fillId="0" borderId="0" xfId="0" applyNumberFormat="1"/>
    <xf numFmtId="49" fontId="0" fillId="0" borderId="0" xfId="0" quotePrefix="1" applyNumberFormat="1"/>
    <xf numFmtId="49" fontId="16" fillId="0" borderId="0" xfId="0" applyNumberFormat="1" applyFont="1"/>
    <xf numFmtId="0" fontId="16" fillId="0" borderId="0" xfId="0" applyFont="1"/>
    <xf numFmtId="49" fontId="18" fillId="0" borderId="0" xfId="42" applyNumberFormat="1"/>
    <xf numFmtId="49" fontId="14" fillId="0" borderId="0" xfId="0" applyNumberFormat="1" applyFont="1"/>
    <xf numFmtId="49" fontId="20" fillId="33" borderId="0" xfId="43" applyNumberFormat="1"/>
    <xf numFmtId="49" fontId="20" fillId="33" borderId="4" xfId="43" applyNumberFormat="1" applyBorder="1"/>
    <xf numFmtId="49" fontId="20" fillId="34" borderId="0" xfId="44"/>
    <xf numFmtId="49" fontId="20" fillId="33" borderId="0" xfId="43"/>
    <xf numFmtId="0" fontId="14" fillId="0" borderId="0" xfId="0" applyFont="1"/>
    <xf numFmtId="0" fontId="21" fillId="33" borderId="0" xfId="43" applyNumberFormat="1" applyFont="1"/>
    <xf numFmtId="0" fontId="22" fillId="0" borderId="0" xfId="0" applyFont="1"/>
    <xf numFmtId="49" fontId="0" fillId="35" borderId="0" xfId="0" applyNumberFormat="1" applyFill="1"/>
    <xf numFmtId="49" fontId="14" fillId="35" borderId="0" xfId="0" applyNumberFormat="1" applyFont="1" applyFill="1"/>
    <xf numFmtId="49" fontId="20" fillId="34" borderId="0" xfId="44" quotePrefix="1"/>
    <xf numFmtId="15" fontId="16" fillId="36" borderId="0" xfId="0" applyNumberFormat="1" applyFont="1" applyFill="1"/>
    <xf numFmtId="0" fontId="16" fillId="36" borderId="0" xfId="0" applyFont="1" applyFill="1"/>
    <xf numFmtId="15" fontId="0" fillId="0" borderId="0" xfId="0" applyNumberFormat="1"/>
    <xf numFmtId="0" fontId="16" fillId="37" borderId="0" xfId="0" applyFont="1" applyFill="1"/>
    <xf numFmtId="0" fontId="23" fillId="0" borderId="0" xfId="0" applyFont="1"/>
    <xf numFmtId="49" fontId="0" fillId="0" borderId="10" xfId="0" applyNumberFormat="1" applyBorder="1"/>
    <xf numFmtId="0" fontId="0" fillId="0" borderId="10" xfId="0" applyBorder="1"/>
    <xf numFmtId="0" fontId="0" fillId="0" borderId="11" xfId="0" applyBorder="1"/>
    <xf numFmtId="49" fontId="20" fillId="33" borderId="10" xfId="43" applyNumberFormat="1" applyBorder="1"/>
    <xf numFmtId="49" fontId="20" fillId="34" borderId="10" xfId="44" applyBorder="1"/>
    <xf numFmtId="0" fontId="0" fillId="0" borderId="12" xfId="0" applyBorder="1"/>
    <xf numFmtId="0" fontId="8" fillId="4" borderId="12" xfId="8" applyBorder="1"/>
    <xf numFmtId="0" fontId="8" fillId="4" borderId="0" xfId="8" applyBorder="1"/>
    <xf numFmtId="49" fontId="25" fillId="0" borderId="0" xfId="0" applyNumberFormat="1" applyFont="1"/>
    <xf numFmtId="0" fontId="16" fillId="38" borderId="0" xfId="0" applyFont="1" applyFill="1"/>
    <xf numFmtId="0" fontId="20" fillId="33" borderId="0" xfId="43" applyNumberFormat="1"/>
    <xf numFmtId="49" fontId="18" fillId="34" borderId="0" xfId="42" applyNumberFormat="1" applyFill="1"/>
    <xf numFmtId="49" fontId="18" fillId="33" borderId="0" xfId="42" applyNumberFormat="1" applyFill="1"/>
    <xf numFmtId="49" fontId="20" fillId="33" borderId="0" xfId="43" applyNumberFormat="1" applyBorder="1"/>
    <xf numFmtId="0" fontId="18" fillId="0" borderId="0" xfId="42"/>
    <xf numFmtId="49" fontId="6" fillId="2" borderId="0" xfId="6" applyNumberFormat="1"/>
    <xf numFmtId="0" fontId="0" fillId="0" borderId="0" xfId="0" applyAlignment="1">
      <alignment wrapText="1"/>
    </xf>
    <xf numFmtId="49" fontId="0" fillId="0" borderId="0" xfId="0" applyNumberFormat="1" applyAlignment="1">
      <alignment wrapText="1"/>
    </xf>
    <xf numFmtId="0" fontId="18" fillId="0" borderId="0" xfId="42" applyAlignment="1">
      <alignment wrapText="1"/>
    </xf>
    <xf numFmtId="49" fontId="7" fillId="3" borderId="0" xfId="7" applyNumberFormat="1" applyAlignment="1">
      <alignment wrapText="1"/>
    </xf>
    <xf numFmtId="49" fontId="7" fillId="3" borderId="0" xfId="7" applyNumberFormat="1" applyAlignment="1"/>
    <xf numFmtId="49" fontId="20" fillId="33" borderId="0" xfId="43" applyNumberFormat="1" applyAlignment="1"/>
    <xf numFmtId="49" fontId="20" fillId="34" borderId="0" xfId="44" applyAlignment="1"/>
    <xf numFmtId="49" fontId="25" fillId="33" borderId="0" xfId="45"/>
    <xf numFmtId="49" fontId="20" fillId="34" borderId="0" xfId="44" applyBorder="1"/>
    <xf numFmtId="0" fontId="20" fillId="33" borderId="10" xfId="43" applyNumberFormat="1" applyBorder="1"/>
    <xf numFmtId="49" fontId="16" fillId="35" borderId="0" xfId="47" applyNumberFormat="1">
      <alignment wrapText="1"/>
    </xf>
    <xf numFmtId="49" fontId="18" fillId="0" borderId="10" xfId="42" applyNumberFormat="1" applyBorder="1"/>
    <xf numFmtId="49" fontId="14" fillId="0" borderId="10" xfId="0" applyNumberFormat="1" applyFont="1" applyBorder="1"/>
    <xf numFmtId="49" fontId="25" fillId="0" borderId="10" xfId="0" applyNumberFormat="1" applyFont="1" applyBorder="1"/>
    <xf numFmtId="49" fontId="26" fillId="0" borderId="0" xfId="0" applyNumberFormat="1" applyFont="1"/>
    <xf numFmtId="164" fontId="0" fillId="0" borderId="10" xfId="0" applyNumberFormat="1" applyBorder="1"/>
    <xf numFmtId="0" fontId="27" fillId="0" borderId="0" xfId="0" applyFont="1"/>
    <xf numFmtId="49" fontId="25" fillId="0" borderId="0" xfId="43" applyNumberFormat="1" applyFont="1" applyFill="1" applyBorder="1"/>
    <xf numFmtId="0" fontId="16" fillId="0" borderId="0" xfId="0" applyFont="1" applyAlignment="1">
      <alignment vertical="top"/>
    </xf>
    <xf numFmtId="49" fontId="29" fillId="0" borderId="0" xfId="44" applyFont="1" applyFill="1" applyAlignment="1">
      <alignment vertical="top" wrapText="1"/>
    </xf>
    <xf numFmtId="0" fontId="29" fillId="0" borderId="0" xfId="0" applyFont="1" applyAlignment="1">
      <alignment vertical="top"/>
    </xf>
    <xf numFmtId="49" fontId="29" fillId="0" borderId="0" xfId="44" applyFont="1" applyFill="1" applyAlignment="1">
      <alignment vertical="top"/>
    </xf>
    <xf numFmtId="0" fontId="0" fillId="0" borderId="0" xfId="0" applyAlignment="1">
      <alignment vertical="top"/>
    </xf>
    <xf numFmtId="0" fontId="28" fillId="0" borderId="0" xfId="0" applyFont="1" applyAlignment="1">
      <alignment horizontal="left"/>
    </xf>
    <xf numFmtId="0" fontId="0" fillId="0" borderId="0" xfId="0" applyAlignment="1">
      <alignment horizontal="left"/>
    </xf>
    <xf numFmtId="0" fontId="30" fillId="0" borderId="0" xfId="0" applyFont="1"/>
    <xf numFmtId="49" fontId="1" fillId="39" borderId="0" xfId="48" applyNumberFormat="1" applyBorder="1"/>
    <xf numFmtId="0" fontId="1" fillId="39" borderId="0" xfId="48"/>
    <xf numFmtId="49" fontId="1" fillId="39" borderId="0" xfId="48" applyNumberFormat="1"/>
    <xf numFmtId="49" fontId="16" fillId="36" borderId="0" xfId="0" applyNumberFormat="1" applyFont="1" applyFill="1"/>
    <xf numFmtId="49" fontId="18" fillId="0" borderId="0" xfId="42" applyNumberFormat="1" applyAlignment="1"/>
    <xf numFmtId="49" fontId="0" fillId="40" borderId="0" xfId="0" applyNumberFormat="1" applyFill="1"/>
    <xf numFmtId="0" fontId="0" fillId="40" borderId="10" xfId="0" applyFill="1" applyBorder="1"/>
    <xf numFmtId="49" fontId="24" fillId="34" borderId="0" xfId="46">
      <alignment wrapText="1"/>
    </xf>
    <xf numFmtId="0" fontId="0" fillId="39" borderId="0" xfId="48" applyFont="1"/>
    <xf numFmtId="164" fontId="0" fillId="39" borderId="0" xfId="48" applyNumberFormat="1" applyFont="1"/>
    <xf numFmtId="49" fontId="0" fillId="39" borderId="0" xfId="48" applyNumberFormat="1" applyFont="1"/>
    <xf numFmtId="0" fontId="16" fillId="0" borderId="0" xfId="0" applyFont="1" applyAlignment="1">
      <alignment horizontal="center"/>
    </xf>
    <xf numFmtId="0" fontId="0" fillId="0" borderId="13" xfId="0" applyBorder="1"/>
    <xf numFmtId="0" fontId="16" fillId="0" borderId="13" xfId="0" applyFont="1" applyBorder="1"/>
    <xf numFmtId="0" fontId="16" fillId="0" borderId="13" xfId="0" applyFont="1" applyBorder="1" applyAlignment="1">
      <alignment horizontal="center"/>
    </xf>
    <xf numFmtId="0" fontId="31" fillId="0" borderId="13" xfId="0" applyFont="1" applyBorder="1"/>
    <xf numFmtId="0" fontId="16" fillId="39" borderId="0" xfId="48" applyFont="1"/>
    <xf numFmtId="49" fontId="16" fillId="39" borderId="0" xfId="48" applyNumberFormat="1" applyFont="1"/>
    <xf numFmtId="164" fontId="16" fillId="39" borderId="0" xfId="48" applyNumberFormat="1" applyFont="1"/>
    <xf numFmtId="49" fontId="16" fillId="0" borderId="0" xfId="0" quotePrefix="1" applyNumberFormat="1" applyFont="1"/>
    <xf numFmtId="49" fontId="32" fillId="0" borderId="0" xfId="0" applyNumberFormat="1" applyFont="1"/>
    <xf numFmtId="49" fontId="33" fillId="33" borderId="0" xfId="43" applyNumberFormat="1" applyFont="1"/>
    <xf numFmtId="49" fontId="34" fillId="0" borderId="0" xfId="42" applyNumberFormat="1" applyFont="1"/>
    <xf numFmtId="49" fontId="35" fillId="0" borderId="0" xfId="0" applyNumberFormat="1" applyFont="1"/>
    <xf numFmtId="0" fontId="32" fillId="0" borderId="0" xfId="0" applyFont="1"/>
    <xf numFmtId="49" fontId="36" fillId="0" borderId="0" xfId="43" applyNumberFormat="1" applyFont="1" applyFill="1" applyBorder="1"/>
    <xf numFmtId="49" fontId="33" fillId="34" borderId="0" xfId="44" applyFont="1"/>
    <xf numFmtId="0" fontId="6" fillId="2" borderId="10" xfId="6" applyBorder="1"/>
    <xf numFmtId="49" fontId="32" fillId="0" borderId="10" xfId="0" applyNumberFormat="1" applyFont="1" applyBorder="1"/>
    <xf numFmtId="49" fontId="33" fillId="33" borderId="10" xfId="43" applyNumberFormat="1" applyFont="1" applyBorder="1"/>
    <xf numFmtId="49" fontId="36" fillId="0" borderId="10" xfId="43" applyNumberFormat="1" applyFont="1" applyFill="1" applyBorder="1"/>
    <xf numFmtId="49" fontId="33" fillId="34" borderId="10" xfId="44" applyFont="1" applyBorder="1"/>
    <xf numFmtId="0" fontId="32" fillId="0" borderId="10" xfId="0" applyFont="1" applyBorder="1"/>
    <xf numFmtId="0" fontId="16" fillId="0" borderId="17" xfId="0" applyFont="1" applyBorder="1"/>
    <xf numFmtId="0" fontId="0" fillId="0" borderId="17" xfId="0" applyBorder="1"/>
    <xf numFmtId="0" fontId="0" fillId="35" borderId="0" xfId="0" applyFill="1"/>
    <xf numFmtId="0" fontId="37" fillId="0" borderId="13" xfId="0" applyFont="1" applyBorder="1" applyAlignment="1">
      <alignment horizontal="center"/>
    </xf>
    <xf numFmtId="0" fontId="6" fillId="2" borderId="0" xfId="6"/>
    <xf numFmtId="49" fontId="8" fillId="4" borderId="0" xfId="8" applyNumberFormat="1"/>
    <xf numFmtId="49" fontId="8" fillId="4" borderId="10" xfId="8" applyNumberFormat="1" applyBorder="1"/>
    <xf numFmtId="0" fontId="8" fillId="4" borderId="0" xfId="8" applyNumberFormat="1"/>
    <xf numFmtId="0" fontId="8" fillId="4" borderId="0" xfId="8"/>
    <xf numFmtId="0" fontId="16" fillId="0" borderId="0" xfId="0" applyFont="1" applyAlignment="1">
      <alignment wrapText="1"/>
    </xf>
    <xf numFmtId="49" fontId="25" fillId="35" borderId="0" xfId="44" applyFont="1" applyFill="1"/>
    <xf numFmtId="49" fontId="36" fillId="35" borderId="0" xfId="44" applyFont="1" applyFill="1"/>
    <xf numFmtId="0" fontId="38" fillId="0" borderId="0" xfId="0" applyFont="1"/>
    <xf numFmtId="0" fontId="1" fillId="10" borderId="0" xfId="19"/>
    <xf numFmtId="0" fontId="1" fillId="10" borderId="0" xfId="19" applyAlignment="1">
      <alignment horizontal="center"/>
    </xf>
    <xf numFmtId="0" fontId="24" fillId="0" borderId="0" xfId="0" applyFont="1"/>
    <xf numFmtId="49" fontId="25" fillId="35" borderId="0" xfId="43" applyNumberFormat="1" applyFont="1" applyFill="1"/>
    <xf numFmtId="49" fontId="14" fillId="2" borderId="10" xfId="6" applyNumberFormat="1" applyFont="1" applyBorder="1"/>
    <xf numFmtId="49" fontId="18" fillId="34" borderId="10" xfId="42" applyNumberFormat="1" applyFill="1" applyBorder="1"/>
    <xf numFmtId="0" fontId="18" fillId="34" borderId="10" xfId="42" applyNumberFormat="1" applyFill="1" applyBorder="1"/>
    <xf numFmtId="49" fontId="24" fillId="33" borderId="0" xfId="43" applyNumberFormat="1" applyFont="1"/>
    <xf numFmtId="0" fontId="6" fillId="2" borderId="13" xfId="6" applyBorder="1"/>
    <xf numFmtId="49" fontId="39" fillId="0" borderId="0" xfId="0" applyNumberFormat="1" applyFont="1"/>
    <xf numFmtId="0" fontId="1" fillId="39" borderId="0" xfId="48" applyNumberFormat="1"/>
    <xf numFmtId="0" fontId="26" fillId="0" borderId="0" xfId="0" applyFont="1"/>
    <xf numFmtId="49" fontId="20" fillId="33" borderId="0" xfId="43" applyNumberFormat="1" applyBorder="1" applyAlignment="1"/>
    <xf numFmtId="49" fontId="22" fillId="0" borderId="0" xfId="0" quotePrefix="1" applyNumberFormat="1" applyFont="1"/>
    <xf numFmtId="0" fontId="16" fillId="0" borderId="10" xfId="0" applyFont="1" applyBorder="1"/>
    <xf numFmtId="0" fontId="16" fillId="0" borderId="10" xfId="0" applyFont="1" applyBorder="1" applyAlignment="1">
      <alignment horizontal="center"/>
    </xf>
    <xf numFmtId="49" fontId="16" fillId="0" borderId="10" xfId="0" applyNumberFormat="1" applyFont="1" applyBorder="1" applyAlignment="1">
      <alignment horizontal="center"/>
    </xf>
    <xf numFmtId="49" fontId="18" fillId="39" borderId="0" xfId="42" applyNumberFormat="1" applyFill="1"/>
    <xf numFmtId="0" fontId="0" fillId="41" borderId="0" xfId="0" applyFill="1"/>
    <xf numFmtId="0" fontId="16" fillId="37" borderId="10" xfId="0" applyFont="1" applyFill="1" applyBorder="1"/>
    <xf numFmtId="0" fontId="1" fillId="14" borderId="0" xfId="23" applyNumberFormat="1"/>
    <xf numFmtId="49" fontId="23" fillId="0" borderId="0" xfId="0" applyNumberFormat="1" applyFont="1"/>
    <xf numFmtId="49" fontId="1" fillId="35" borderId="0" xfId="48" applyNumberFormat="1" applyFill="1"/>
    <xf numFmtId="0" fontId="1" fillId="35" borderId="0" xfId="48" applyNumberFormat="1" applyFill="1"/>
    <xf numFmtId="49" fontId="1" fillId="14" borderId="0" xfId="23" applyNumberFormat="1"/>
    <xf numFmtId="0" fontId="6" fillId="2" borderId="0" xfId="6" applyNumberFormat="1"/>
    <xf numFmtId="0" fontId="22" fillId="0" borderId="0" xfId="0" quotePrefix="1" applyFont="1"/>
    <xf numFmtId="0" fontId="1" fillId="35" borderId="0" xfId="23" applyNumberFormat="1" applyFill="1"/>
    <xf numFmtId="0" fontId="40" fillId="0" borderId="0" xfId="0" applyFont="1"/>
    <xf numFmtId="49" fontId="24" fillId="34" borderId="0" xfId="44" applyFont="1" applyAlignment="1"/>
    <xf numFmtId="0" fontId="18" fillId="0" borderId="0" xfId="42" applyAlignment="1"/>
    <xf numFmtId="0" fontId="0" fillId="0" borderId="0" xfId="0" quotePrefix="1"/>
    <xf numFmtId="0" fontId="0" fillId="39" borderId="0" xfId="48" applyNumberFormat="1" applyFont="1"/>
    <xf numFmtId="1" fontId="22" fillId="0" borderId="0" xfId="0" quotePrefix="1" applyNumberFormat="1" applyFont="1"/>
    <xf numFmtId="49" fontId="16" fillId="0" borderId="0" xfId="47" applyNumberFormat="1" applyFill="1" applyAlignment="1"/>
    <xf numFmtId="49" fontId="24" fillId="0" borderId="0" xfId="49"/>
    <xf numFmtId="49" fontId="24" fillId="0" borderId="10" xfId="49" applyBorder="1"/>
    <xf numFmtId="0" fontId="16" fillId="36" borderId="10" xfId="0" applyFont="1" applyFill="1" applyBorder="1"/>
    <xf numFmtId="49" fontId="1" fillId="39" borderId="10" xfId="48" applyNumberFormat="1" applyBorder="1"/>
    <xf numFmtId="49" fontId="0" fillId="39" borderId="10" xfId="48" applyNumberFormat="1" applyFont="1" applyBorder="1"/>
    <xf numFmtId="49" fontId="25" fillId="0" borderId="0" xfId="49" applyFont="1"/>
    <xf numFmtId="49" fontId="25" fillId="0" borderId="10" xfId="49" applyFont="1" applyBorder="1"/>
    <xf numFmtId="49" fontId="24" fillId="0" borderId="0" xfId="0" applyNumberFormat="1" applyFont="1"/>
    <xf numFmtId="49" fontId="0" fillId="0" borderId="10" xfId="0" quotePrefix="1" applyNumberFormat="1" applyBorder="1"/>
    <xf numFmtId="49" fontId="25" fillId="33" borderId="0" xfId="45" quotePrefix="1"/>
    <xf numFmtId="164" fontId="1" fillId="39" borderId="0" xfId="48" applyNumberFormat="1"/>
    <xf numFmtId="0" fontId="1" fillId="39" borderId="10" xfId="48" applyBorder="1"/>
    <xf numFmtId="0" fontId="0" fillId="39" borderId="10" xfId="48" applyFont="1" applyBorder="1"/>
    <xf numFmtId="0" fontId="1" fillId="39" borderId="10" xfId="48" applyNumberFormat="1" applyBorder="1"/>
    <xf numFmtId="49" fontId="25" fillId="33" borderId="10" xfId="45" applyBorder="1"/>
    <xf numFmtId="1" fontId="0" fillId="42" borderId="0" xfId="0" applyNumberFormat="1" applyFill="1" applyAlignment="1">
      <alignment horizontal="left"/>
    </xf>
    <xf numFmtId="0" fontId="0" fillId="42" borderId="0" xfId="0" applyFill="1" applyAlignment="1">
      <alignment horizontal="left"/>
    </xf>
    <xf numFmtId="1" fontId="16" fillId="42" borderId="0" xfId="0" quotePrefix="1" applyNumberFormat="1" applyFont="1" applyFill="1" applyAlignment="1">
      <alignment horizontal="left"/>
    </xf>
    <xf numFmtId="0" fontId="16" fillId="42" borderId="0" xfId="0" applyFont="1" applyFill="1" applyAlignment="1">
      <alignment horizontal="left"/>
    </xf>
    <xf numFmtId="1" fontId="16" fillId="42" borderId="0" xfId="0" applyNumberFormat="1" applyFont="1" applyFill="1" applyAlignment="1">
      <alignment horizontal="left"/>
    </xf>
    <xf numFmtId="1" fontId="16" fillId="39" borderId="0" xfId="48" applyNumberFormat="1" applyFont="1" applyAlignment="1">
      <alignment horizontal="left"/>
    </xf>
    <xf numFmtId="49" fontId="16" fillId="0" borderId="0" xfId="0" applyNumberFormat="1" applyFont="1" applyAlignment="1">
      <alignment wrapText="1"/>
    </xf>
    <xf numFmtId="49" fontId="24" fillId="0" borderId="0" xfId="0" applyNumberFormat="1" applyFont="1" applyAlignment="1">
      <alignment wrapText="1"/>
    </xf>
    <xf numFmtId="1" fontId="1" fillId="39" borderId="10" xfId="48" applyNumberFormat="1" applyBorder="1"/>
    <xf numFmtId="49" fontId="20" fillId="34" borderId="0" xfId="44" applyAlignment="1">
      <alignment wrapText="1"/>
    </xf>
    <xf numFmtId="0" fontId="16" fillId="0" borderId="0" xfId="47" applyFill="1">
      <alignment wrapText="1"/>
    </xf>
    <xf numFmtId="0" fontId="16" fillId="0" borderId="0" xfId="47" applyFill="1" applyAlignment="1"/>
    <xf numFmtId="0" fontId="16" fillId="0" borderId="15"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0" xfId="0" applyFont="1" applyAlignment="1">
      <alignment horizontal="center"/>
    </xf>
    <xf numFmtId="49" fontId="16" fillId="0" borderId="0" xfId="0" applyNumberFormat="1" applyFont="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DOHAC Derived" xfId="48" xr:uid="{59D3F3FE-0A04-41C0-9E0E-99D1F62FF932}"/>
    <cellStyle name="Empty" xfId="49" xr:uid="{D1E2D9E0-A81C-46E5-9E80-F67B47B6C68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Must Support - Choice" xfId="44" xr:uid="{6C9BA089-3596-4600-91DE-B49E5C4228A9}"/>
    <cellStyle name="Must Support - Mandatory" xfId="43" xr:uid="{E1A1DF59-26AE-4EEF-A9FF-CE15E7A29BAF}"/>
    <cellStyle name="Must Support - Optional" xfId="45" xr:uid="{6EBF9837-2A0B-46BB-85FB-90A3CA98C074}"/>
    <cellStyle name="Must Support - optional / choice" xfId="46" xr:uid="{850563B8-D7D4-4975-BB36-6AFC0B338B6B}"/>
    <cellStyle name="Neutral" xfId="8" builtinId="28" customBuiltin="1"/>
    <cellStyle name="New attribute" xfId="47" xr:uid="{6058D594-858D-4F0D-9C98-7D0DFD57CC27}"/>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v013/Downloads/AU%20Core%20Test%20Dat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AC_TestPatients_20240224.xlsx" TargetMode="External"/><Relationship Id="rId1" Type="http://schemas.openxmlformats.org/officeDocument/2006/relationships/externalLinkPath" Target="https://csiroau.sharepoint.com/sites/DoHACCSIROdigitalhealthcollaborationspace/Shared%20Documents/AU%20Core%20TDG/Test%20Data/DHAC_TestPatients_202402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CA_TestProviders_Presciber%20numbers_20240224.xlsx" TargetMode="External"/><Relationship Id="rId1" Type="http://schemas.openxmlformats.org/officeDocument/2006/relationships/externalLinkPath" Target="https://csiroau.sharepoint.com/sites/DoHACCSIROdigitalhealthcollaborationspace/Shared%20Documents/AU%20Core%20TDG/Test%20Data/DHCA_TestProviders_Presciber%20numbers_202402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siroau.sharepoint.com/sites/DoHACCSIROdigitalhealthcollaborationspace/Shared%20Documents/AU%20Core%20TDG/Test%20Data/DHCA_TestOrgs_20240224.xlsx" TargetMode="External"/><Relationship Id="rId1" Type="http://schemas.openxmlformats.org/officeDocument/2006/relationships/externalLinkPath" Target="https://csiroau.sharepoint.com/sites/DoHACCSIROdigitalhealthcollaborationspace/Shared%20Documents/AU%20Core%20TDG/Test%20Data/DHCA_TestOrgs_2024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G &gt; DoHAC personas"/>
    </sheetNames>
    <sheetDataSet>
      <sheetData sheetId="0">
        <row r="29">
          <cell r="C29" t="str">
            <v>generalpractitioner-guthridge-jarred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UMOEAOF2SVCRH2OOX72PSTIXRV">
      <xxl21:absoluteUrl r:id="rId2"/>
    </xxl21:alternateUrls>
    <sheetNames>
      <sheetName val="Notes"/>
      <sheetName val="README"/>
      <sheetName val="Patients - QLD"/>
      <sheetName val="Patients - NSW"/>
      <sheetName val="Patients - VIC"/>
      <sheetName val="Patients - WA"/>
      <sheetName val="Patients - NT"/>
      <sheetName val="Patients - SA"/>
      <sheetName val="Patients - TAS"/>
      <sheetName val="Patients - ACT"/>
    </sheetNames>
    <sheetDataSet>
      <sheetData sheetId="0"/>
      <sheetData sheetId="1"/>
      <sheetData sheetId="2">
        <row r="2">
          <cell r="B2" t="str">
            <v>8003608000311613</v>
          </cell>
          <cell r="C2" t="str">
            <v>Active</v>
          </cell>
          <cell r="D2" t="str">
            <v>Verified</v>
          </cell>
          <cell r="E2">
            <v>4951651121</v>
          </cell>
          <cell r="F2">
            <v>1</v>
          </cell>
          <cell r="G2" t="str">
            <v>BOULTON</v>
          </cell>
          <cell r="H2" t="str">
            <v>Annika</v>
          </cell>
          <cell r="J2">
            <v>20787</v>
          </cell>
          <cell r="K2" t="str">
            <v>F</v>
          </cell>
          <cell r="L2" t="str">
            <v>55 Compton Pde</v>
          </cell>
          <cell r="M2" t="str">
            <v>Draper</v>
          </cell>
          <cell r="N2" t="str">
            <v>QLD</v>
          </cell>
          <cell r="O2">
            <v>4520</v>
          </cell>
          <cell r="P2" t="str">
            <v>0770102941</v>
          </cell>
          <cell r="Q2" t="str">
            <v>0491570006</v>
          </cell>
          <cell r="R2" t="str">
            <v>annika.boulton@example.com.au</v>
          </cell>
          <cell r="S2" t="str">
            <v>0770104204</v>
          </cell>
          <cell r="T2"/>
          <cell r="U2" t="str">
            <v>Neither Aboriginal nor Torres Strait Islander Origin</v>
          </cell>
          <cell r="V2"/>
        </row>
        <row r="3">
          <cell r="B3" t="str">
            <v>8003608000311621</v>
          </cell>
          <cell r="C3" t="str">
            <v>Active</v>
          </cell>
          <cell r="D3" t="str">
            <v>Verified</v>
          </cell>
          <cell r="E3">
            <v>4951651211</v>
          </cell>
          <cell r="F3">
            <v>1</v>
          </cell>
          <cell r="G3" t="str">
            <v>HOWE</v>
          </cell>
          <cell r="H3" t="str">
            <v>Deangelo</v>
          </cell>
          <cell r="J3">
            <v>27566</v>
          </cell>
          <cell r="K3" t="str">
            <v>M</v>
          </cell>
          <cell r="L3" t="str">
            <v>134 Copper Hts</v>
          </cell>
          <cell r="M3" t="str">
            <v>Curra</v>
          </cell>
          <cell r="N3" t="str">
            <v>QLD</v>
          </cell>
          <cell r="O3">
            <v>4570</v>
          </cell>
          <cell r="P3" t="str">
            <v>0770105770</v>
          </cell>
          <cell r="Q3" t="str">
            <v>0491570156</v>
          </cell>
          <cell r="R3" t="str">
            <v>deangelo.howe@example.net</v>
          </cell>
          <cell r="S3" t="str">
            <v>0770109269</v>
          </cell>
          <cell r="T3"/>
          <cell r="U3" t="str">
            <v>Neither Aboriginal nor Torres Strait Islander Origin</v>
          </cell>
          <cell r="V3"/>
        </row>
        <row r="4">
          <cell r="B4" t="str">
            <v>8003608833648397</v>
          </cell>
          <cell r="C4" t="str">
            <v>Active</v>
          </cell>
          <cell r="D4" t="str">
            <v>Verified</v>
          </cell>
          <cell r="E4">
            <v>4951651301</v>
          </cell>
          <cell r="F4">
            <v>1</v>
          </cell>
          <cell r="G4" t="str">
            <v>HAYES</v>
          </cell>
          <cell r="H4" t="str">
            <v>Arianne</v>
          </cell>
          <cell r="J4">
            <v>22474</v>
          </cell>
          <cell r="K4" t="str">
            <v>F</v>
          </cell>
          <cell r="L4" t="str">
            <v>198 Stone Pl</v>
          </cell>
          <cell r="M4" t="str">
            <v>Morgan Park</v>
          </cell>
          <cell r="N4" t="str">
            <v>QLD</v>
          </cell>
          <cell r="O4">
            <v>4370</v>
          </cell>
          <cell r="P4" t="str">
            <v>0770104085</v>
          </cell>
          <cell r="Q4" t="str">
            <v>0491570157</v>
          </cell>
          <cell r="R4" t="str">
            <v>arianne.hayes@example.com</v>
          </cell>
          <cell r="S4" t="str">
            <v>0770101471</v>
          </cell>
          <cell r="T4"/>
          <cell r="U4" t="str">
            <v>Neither Aboriginal nor Torres Strait Islander Origin</v>
          </cell>
          <cell r="V4"/>
        </row>
        <row r="5">
          <cell r="B5" t="str">
            <v>8003608500314661</v>
          </cell>
          <cell r="C5" t="str">
            <v>Active</v>
          </cell>
          <cell r="D5" t="str">
            <v>Verified</v>
          </cell>
          <cell r="E5">
            <v>4951651491</v>
          </cell>
          <cell r="F5">
            <v>1</v>
          </cell>
          <cell r="G5" t="str">
            <v>ROBERTS</v>
          </cell>
          <cell r="H5" t="str">
            <v>Fred</v>
          </cell>
          <cell r="J5">
            <v>22448</v>
          </cell>
          <cell r="K5" t="str">
            <v>M</v>
          </cell>
          <cell r="L5" t="str">
            <v>33 Southern Cl</v>
          </cell>
          <cell r="M5" t="str">
            <v>Westbrook</v>
          </cell>
          <cell r="N5" t="str">
            <v>QLD</v>
          </cell>
          <cell r="O5">
            <v>4350</v>
          </cell>
          <cell r="P5" t="str">
            <v>0770104622</v>
          </cell>
          <cell r="Q5" t="str">
            <v>0491570158</v>
          </cell>
          <cell r="R5" t="str">
            <v>fred.roberts@myownpersonaldomain.com</v>
          </cell>
          <cell r="S5" t="str">
            <v>0770109298</v>
          </cell>
          <cell r="T5"/>
          <cell r="U5" t="str">
            <v>Neither Aboriginal nor Torres Strait Islander Origin</v>
          </cell>
          <cell r="V5"/>
        </row>
        <row r="6">
          <cell r="B6" t="str">
            <v>8003608666976378</v>
          </cell>
          <cell r="C6" t="str">
            <v>Active</v>
          </cell>
          <cell r="D6" t="str">
            <v>Verified</v>
          </cell>
          <cell r="E6">
            <v>4951651581</v>
          </cell>
          <cell r="F6">
            <v>1</v>
          </cell>
          <cell r="G6" t="str">
            <v>BELGER</v>
          </cell>
          <cell r="H6" t="str">
            <v>Remedios</v>
          </cell>
          <cell r="J6">
            <v>32512</v>
          </cell>
          <cell r="K6" t="str">
            <v>F</v>
          </cell>
          <cell r="L6" t="str">
            <v>200 Ocean Pl</v>
          </cell>
          <cell r="M6" t="str">
            <v>Logan Reserve</v>
          </cell>
          <cell r="N6" t="str">
            <v>QLD</v>
          </cell>
          <cell r="O6">
            <v>4133</v>
          </cell>
          <cell r="P6" t="str">
            <v>0770103121</v>
          </cell>
          <cell r="Q6" t="str">
            <v>0491570159</v>
          </cell>
          <cell r="R6" t="str">
            <v>remedios.belger@example.net</v>
          </cell>
          <cell r="S6" t="str">
            <v>0770109100</v>
          </cell>
          <cell r="T6"/>
          <cell r="U6" t="str">
            <v>Aboriginal and Torres Strait Islander Origin</v>
          </cell>
          <cell r="V6"/>
        </row>
        <row r="7">
          <cell r="A7" t="str">
            <v>DVA</v>
          </cell>
          <cell r="B7" t="str">
            <v>8003608666976436</v>
          </cell>
          <cell r="C7" t="str">
            <v>Active</v>
          </cell>
          <cell r="D7" t="str">
            <v>Verified</v>
          </cell>
          <cell r="E7">
            <v>4951651941</v>
          </cell>
          <cell r="F7">
            <v>1</v>
          </cell>
          <cell r="G7" t="str">
            <v>CALLOW</v>
          </cell>
          <cell r="H7" t="str">
            <v>Veronica</v>
          </cell>
          <cell r="I7" t="str">
            <v>CONNIE</v>
          </cell>
          <cell r="J7">
            <v>33641</v>
          </cell>
          <cell r="K7" t="str">
            <v>F</v>
          </cell>
          <cell r="L7" t="str">
            <v>169 Zorro Hts</v>
          </cell>
          <cell r="M7" t="str">
            <v>Corella</v>
          </cell>
          <cell r="N7" t="str">
            <v>QLD</v>
          </cell>
          <cell r="O7">
            <v>4570</v>
          </cell>
          <cell r="P7" t="str">
            <v>0770104150</v>
          </cell>
          <cell r="Q7" t="str">
            <v>0491570110</v>
          </cell>
          <cell r="R7" t="str">
            <v>veronica.callow@example.com</v>
          </cell>
          <cell r="S7" t="str">
            <v>0770105209</v>
          </cell>
          <cell r="T7" t="str">
            <v>QX291305</v>
          </cell>
          <cell r="U7" t="str">
            <v>South Sea Islander</v>
          </cell>
          <cell r="V7"/>
        </row>
        <row r="8">
          <cell r="A8" t="str">
            <v>Child own Medicare Card</v>
          </cell>
          <cell r="B8" t="str">
            <v>8003608333647212</v>
          </cell>
          <cell r="C8" t="str">
            <v>Active</v>
          </cell>
          <cell r="D8" t="str">
            <v>Verified</v>
          </cell>
          <cell r="E8">
            <v>4951652001</v>
          </cell>
          <cell r="F8">
            <v>1</v>
          </cell>
          <cell r="G8" t="str">
            <v>LYNCH</v>
          </cell>
          <cell r="H8" t="str">
            <v>Alyce</v>
          </cell>
          <cell r="I8" t="str">
            <v>SHAUNA</v>
          </cell>
          <cell r="J8">
            <v>40149</v>
          </cell>
          <cell r="K8" t="str">
            <v>F</v>
          </cell>
          <cell r="L8" t="str">
            <v>162 Pine Cnr</v>
          </cell>
          <cell r="M8" t="str">
            <v>Miami</v>
          </cell>
          <cell r="N8" t="str">
            <v>QLD</v>
          </cell>
          <cell r="O8">
            <v>4220</v>
          </cell>
          <cell r="P8" t="str">
            <v>0770104778</v>
          </cell>
          <cell r="Q8" t="str">
            <v>0491570313</v>
          </cell>
          <cell r="R8" t="str">
            <v>alyce.lynch@example.com.au</v>
          </cell>
          <cell r="S8" t="str">
            <v>0770109326</v>
          </cell>
          <cell r="T8"/>
          <cell r="U8" t="str">
            <v>Aboriginal and Torres Strait Islander Origin</v>
          </cell>
          <cell r="V8"/>
        </row>
        <row r="9">
          <cell r="A9" t="str">
            <v>Additional name</v>
          </cell>
          <cell r="B9" t="str">
            <v>8003608166980391</v>
          </cell>
          <cell r="C9" t="str">
            <v>Active</v>
          </cell>
          <cell r="D9" t="str">
            <v>Verified</v>
          </cell>
          <cell r="E9">
            <v>4951652191</v>
          </cell>
          <cell r="F9">
            <v>1</v>
          </cell>
          <cell r="G9" t="str">
            <v>BALDRY</v>
          </cell>
          <cell r="H9" t="str">
            <v>Terence</v>
          </cell>
          <cell r="I9" t="str">
            <v>EMILE</v>
          </cell>
          <cell r="J9">
            <v>33172</v>
          </cell>
          <cell r="K9" t="str">
            <v>M</v>
          </cell>
          <cell r="L9" t="str">
            <v>184 Victoria Pnt</v>
          </cell>
          <cell r="M9" t="str">
            <v>Upper Glastonbury</v>
          </cell>
          <cell r="N9" t="str">
            <v>QLD</v>
          </cell>
          <cell r="O9">
            <v>4570</v>
          </cell>
          <cell r="P9" t="str">
            <v>0770102417</v>
          </cell>
          <cell r="Q9" t="str">
            <v>0491570737</v>
          </cell>
          <cell r="R9" t="str">
            <v>terence.baldry@example.net</v>
          </cell>
          <cell r="S9" t="str">
            <v>0770108549</v>
          </cell>
          <cell r="T9"/>
          <cell r="U9" t="str">
            <v>Aboriginal but not Torres Strait Islander Origin</v>
          </cell>
          <cell r="V9" t="str">
            <v>Terry Jones</v>
          </cell>
        </row>
        <row r="10">
          <cell r="A10" t="str">
            <v>Unverified IHI only</v>
          </cell>
          <cell r="B10" t="str">
            <v>8003608833648454</v>
          </cell>
          <cell r="C10" t="str">
            <v>Active</v>
          </cell>
          <cell r="D10" t="str">
            <v>Unverified</v>
          </cell>
          <cell r="E10"/>
          <cell r="F10"/>
          <cell r="G10" t="str">
            <v>MARTIN</v>
          </cell>
          <cell r="H10" t="str">
            <v>Shawn</v>
          </cell>
          <cell r="J10">
            <v>15533</v>
          </cell>
          <cell r="K10" t="str">
            <v>Indeterminate/Intersex</v>
          </cell>
          <cell r="L10" t="str">
            <v>12 Pheonix Lane</v>
          </cell>
          <cell r="M10" t="str">
            <v>Walliebum</v>
          </cell>
          <cell r="N10" t="str">
            <v>QLD</v>
          </cell>
          <cell r="O10">
            <v>4655</v>
          </cell>
          <cell r="P10" t="str">
            <v>0770107277</v>
          </cell>
          <cell r="Q10" t="str">
            <v>0491571266</v>
          </cell>
          <cell r="R10" t="str">
            <v>shawn.martin@example.com</v>
          </cell>
          <cell r="S10" t="str">
            <v>0770106438</v>
          </cell>
          <cell r="T10"/>
          <cell r="U10"/>
          <cell r="V10"/>
        </row>
        <row r="11">
          <cell r="A11" t="str">
            <v>IHI Only</v>
          </cell>
          <cell r="B11" t="str">
            <v>8003608666976469</v>
          </cell>
          <cell r="C11" t="str">
            <v>Active</v>
          </cell>
          <cell r="D11" t="str">
            <v>Verified</v>
          </cell>
          <cell r="E11"/>
          <cell r="F11"/>
          <cell r="G11" t="str">
            <v>O'DONNELL</v>
          </cell>
          <cell r="H11" t="str">
            <v>Gillian</v>
          </cell>
          <cell r="J11">
            <v>28211</v>
          </cell>
          <cell r="K11" t="str">
            <v>Indeterminate/Intersex</v>
          </cell>
          <cell r="L11" t="str">
            <v>81 Gateway Esp</v>
          </cell>
          <cell r="M11" t="str">
            <v>Loganlea</v>
          </cell>
          <cell r="N11" t="str">
            <v>QLD</v>
          </cell>
          <cell r="O11">
            <v>4131</v>
          </cell>
          <cell r="P11" t="str">
            <v>0770109114</v>
          </cell>
          <cell r="Q11" t="str">
            <v>0491571491</v>
          </cell>
          <cell r="R11" t="str">
            <v>gillian.o'donnell@myownpersonaldomain.com</v>
          </cell>
          <cell r="S11" t="str">
            <v>0770102317</v>
          </cell>
          <cell r="T11"/>
          <cell r="U11"/>
          <cell r="V11"/>
        </row>
      </sheetData>
      <sheetData sheetId="3">
        <row r="2">
          <cell r="B2" t="str">
            <v>8003608500314679</v>
          </cell>
          <cell r="C2" t="str">
            <v>Active</v>
          </cell>
          <cell r="D2" t="str">
            <v>Verified</v>
          </cell>
          <cell r="E2">
            <v>2954540161</v>
          </cell>
          <cell r="F2">
            <v>1</v>
          </cell>
          <cell r="G2" t="str">
            <v>JOHNSON</v>
          </cell>
          <cell r="H2" t="str">
            <v>Joyce</v>
          </cell>
          <cell r="J2">
            <v>31084</v>
          </cell>
          <cell r="K2" t="str">
            <v>F</v>
          </cell>
          <cell r="L2" t="str">
            <v>139 River Lane</v>
          </cell>
          <cell r="M2" t="str">
            <v>Palmvale</v>
          </cell>
          <cell r="N2" t="str">
            <v>NSW</v>
          </cell>
          <cell r="O2">
            <v>2484</v>
          </cell>
          <cell r="P2" t="str">
            <v>0270109558</v>
          </cell>
          <cell r="Q2" t="str">
            <v>0491571804</v>
          </cell>
          <cell r="R2" t="str">
            <v>joyce.johnson@example.com.au</v>
          </cell>
          <cell r="S2" t="str">
            <v>0270108012</v>
          </cell>
          <cell r="T2"/>
          <cell r="U2" t="str">
            <v>Neither Aboriginal nor Torres Strait Islander Origin</v>
          </cell>
          <cell r="V2"/>
        </row>
        <row r="3">
          <cell r="B3" t="str">
            <v>8003608833648405</v>
          </cell>
          <cell r="C3" t="str">
            <v>Active</v>
          </cell>
          <cell r="D3" t="str">
            <v>Verified</v>
          </cell>
          <cell r="E3">
            <v>2954540251</v>
          </cell>
          <cell r="F3">
            <v>1</v>
          </cell>
          <cell r="G3" t="str">
            <v>KEATON</v>
          </cell>
          <cell r="H3" t="str">
            <v>Jayme</v>
          </cell>
          <cell r="J3">
            <v>34439</v>
          </cell>
          <cell r="K3" t="str">
            <v>F</v>
          </cell>
          <cell r="L3" t="str">
            <v>143 Short Cir</v>
          </cell>
          <cell r="M3" t="str">
            <v>Berowra</v>
          </cell>
          <cell r="N3" t="str">
            <v>NSW</v>
          </cell>
          <cell r="O3">
            <v>2081</v>
          </cell>
          <cell r="P3" t="str">
            <v>0270103592</v>
          </cell>
          <cell r="Q3" t="str">
            <v>0491572549</v>
          </cell>
          <cell r="R3" t="str">
            <v>jayme.keaton@example.net</v>
          </cell>
          <cell r="S3" t="str">
            <v>0270104520</v>
          </cell>
          <cell r="T3"/>
          <cell r="U3" t="str">
            <v>Not Stated</v>
          </cell>
          <cell r="V3"/>
        </row>
        <row r="4">
          <cell r="A4" t="str">
            <v>DVA</v>
          </cell>
          <cell r="B4" t="str">
            <v>8003608833648421</v>
          </cell>
          <cell r="C4" t="str">
            <v>Active</v>
          </cell>
          <cell r="D4" t="str">
            <v>Verified</v>
          </cell>
          <cell r="E4">
            <v>2954540701</v>
          </cell>
          <cell r="F4">
            <v>1</v>
          </cell>
          <cell r="G4" t="str">
            <v>IRVINE</v>
          </cell>
          <cell r="H4" t="str">
            <v>Ronny</v>
          </cell>
          <cell r="I4" t="str">
            <v>LAWRENCE</v>
          </cell>
          <cell r="J4">
            <v>19559</v>
          </cell>
          <cell r="K4" t="str">
            <v>M</v>
          </cell>
          <cell r="L4" t="str">
            <v>180 Hermann Rd</v>
          </cell>
          <cell r="M4" t="str">
            <v>Belmore River</v>
          </cell>
          <cell r="N4" t="str">
            <v>NSW</v>
          </cell>
          <cell r="O4">
            <v>2440</v>
          </cell>
          <cell r="P4" t="str">
            <v>0270100361</v>
          </cell>
          <cell r="Q4" t="str">
            <v>0491572665</v>
          </cell>
          <cell r="R4" t="str">
            <v>ronny.irvine@myownpersonaldomain.com</v>
          </cell>
          <cell r="S4" t="str">
            <v>0270105046</v>
          </cell>
          <cell r="T4" t="str">
            <v>QX827261</v>
          </cell>
          <cell r="U4" t="str">
            <v>Torres Strait Islander but not Aboriginal Origin</v>
          </cell>
          <cell r="V4"/>
        </row>
        <row r="5">
          <cell r="A5" t="str">
            <v>Additional name</v>
          </cell>
          <cell r="B5" t="str">
            <v>8003608500314737</v>
          </cell>
          <cell r="C5" t="str">
            <v>Active</v>
          </cell>
          <cell r="D5" t="str">
            <v>Verified</v>
          </cell>
          <cell r="E5">
            <v>2954540981</v>
          </cell>
          <cell r="F5">
            <v>1</v>
          </cell>
          <cell r="G5" t="str">
            <v>CANE</v>
          </cell>
          <cell r="H5" t="str">
            <v>Cheyenne</v>
          </cell>
          <cell r="I5" t="str">
            <v>ELAINA</v>
          </cell>
          <cell r="J5">
            <v>25668</v>
          </cell>
          <cell r="K5" t="str">
            <v>F</v>
          </cell>
          <cell r="L5" t="str">
            <v>85 Dock Cct</v>
          </cell>
          <cell r="M5" t="str">
            <v>Mongarlowe</v>
          </cell>
          <cell r="N5" t="str">
            <v>NSW</v>
          </cell>
          <cell r="O5">
            <v>2622</v>
          </cell>
          <cell r="P5" t="str">
            <v>0270103169</v>
          </cell>
          <cell r="Q5" t="str">
            <v>0491572983</v>
          </cell>
          <cell r="R5" t="str">
            <v>cheyenne.cane@example.com.au</v>
          </cell>
          <cell r="S5" t="str">
            <v>0270105226</v>
          </cell>
          <cell r="T5"/>
          <cell r="U5" t="str">
            <v>Aboriginal but not Torres Strait Islander Origin</v>
          </cell>
          <cell r="V5" t="str">
            <v>Chey Cane</v>
          </cell>
        </row>
        <row r="6">
          <cell r="A6" t="str">
            <v>Unverified IHI only</v>
          </cell>
          <cell r="B6" t="str">
            <v>8003608833648462</v>
          </cell>
          <cell r="C6" t="str">
            <v>Active</v>
          </cell>
          <cell r="D6" t="str">
            <v>Unverified</v>
          </cell>
          <cell r="E6"/>
          <cell r="F6"/>
          <cell r="G6" t="str">
            <v>BALDWIN</v>
          </cell>
          <cell r="H6" t="str">
            <v>Dinah</v>
          </cell>
          <cell r="J6">
            <v>21416</v>
          </cell>
          <cell r="K6" t="str">
            <v>Indeterminate/Intersex</v>
          </cell>
          <cell r="L6" t="str">
            <v>128 Stone Jnc</v>
          </cell>
          <cell r="M6" t="str">
            <v>Largs</v>
          </cell>
          <cell r="N6" t="str">
            <v>NSW</v>
          </cell>
          <cell r="O6">
            <v>2320</v>
          </cell>
          <cell r="P6" t="str">
            <v>0270106081</v>
          </cell>
          <cell r="Q6" t="str">
            <v>0491573770</v>
          </cell>
          <cell r="R6" t="str">
            <v>dinah.baldwin@my-own-personal-domain.com</v>
          </cell>
          <cell r="S6" t="str">
            <v>0270101193</v>
          </cell>
          <cell r="T6"/>
          <cell r="U6"/>
          <cell r="V6"/>
        </row>
        <row r="7">
          <cell r="A7" t="str">
            <v>IHI Only with International</v>
          </cell>
          <cell r="B7" t="str">
            <v>8003608333647246</v>
          </cell>
          <cell r="C7" t="str">
            <v>Active</v>
          </cell>
          <cell r="D7" t="str">
            <v>Verified</v>
          </cell>
          <cell r="E7"/>
          <cell r="F7"/>
          <cell r="G7" t="str">
            <v>HOSKINS</v>
          </cell>
          <cell r="H7" t="str">
            <v>Marisa</v>
          </cell>
          <cell r="J7">
            <v>33275</v>
          </cell>
          <cell r="K7" t="str">
            <v>Indeterminate/Intersex</v>
          </cell>
          <cell r="L7" t="str">
            <v>23 Rogers Road Bay View</v>
          </cell>
          <cell r="M7" t="str">
            <v>Napier</v>
          </cell>
          <cell r="N7" t="str">
            <v>(New Zealand)</v>
          </cell>
          <cell r="O7">
            <v>4104</v>
          </cell>
          <cell r="R7"/>
          <cell r="S7" t="str">
            <v>0942991234</v>
          </cell>
          <cell r="T7"/>
          <cell r="U7"/>
          <cell r="V7"/>
        </row>
        <row r="8">
          <cell r="A8" t="str">
            <v>Married couple with 2 children</v>
          </cell>
          <cell r="B8" t="str">
            <v>8003608166980417</v>
          </cell>
          <cell r="C8" t="str">
            <v>Active</v>
          </cell>
          <cell r="D8" t="str">
            <v>Verified</v>
          </cell>
          <cell r="E8">
            <v>2954541041</v>
          </cell>
          <cell r="F8">
            <v>1</v>
          </cell>
          <cell r="G8" t="str">
            <v>BANKS</v>
          </cell>
          <cell r="H8" t="str">
            <v>Jeramy</v>
          </cell>
          <cell r="I8" t="str">
            <v>EZRA</v>
          </cell>
          <cell r="J8">
            <v>26067</v>
          </cell>
          <cell r="K8" t="str">
            <v>M</v>
          </cell>
          <cell r="L8" t="str">
            <v>50 Sebastien St</v>
          </cell>
          <cell r="M8" t="str">
            <v>Minjary</v>
          </cell>
          <cell r="N8" t="str">
            <v>NSW</v>
          </cell>
          <cell r="O8">
            <v>2720</v>
          </cell>
          <cell r="P8" t="str">
            <v>0270101153</v>
          </cell>
          <cell r="Q8" t="str">
            <v>0491574118</v>
          </cell>
          <cell r="R8" t="str">
            <v>jeramy.banks@example.com.au</v>
          </cell>
          <cell r="S8" t="str">
            <v>0270107520</v>
          </cell>
          <cell r="T8"/>
          <cell r="U8" t="str">
            <v>Neither Aboriginal nor Torres Strait Islander Origin</v>
          </cell>
          <cell r="V8"/>
        </row>
        <row r="9">
          <cell r="A9"/>
          <cell r="B9" t="str">
            <v>8003608333647261</v>
          </cell>
          <cell r="C9" t="str">
            <v>Active</v>
          </cell>
          <cell r="D9" t="str">
            <v>Verified</v>
          </cell>
          <cell r="E9">
            <v>2954541041</v>
          </cell>
          <cell r="F9">
            <v>2</v>
          </cell>
          <cell r="G9" t="str">
            <v>BANKS</v>
          </cell>
          <cell r="H9" t="str">
            <v>Mia</v>
          </cell>
          <cell r="I9" t="str">
            <v>LEANNE</v>
          </cell>
          <cell r="J9">
            <v>30553</v>
          </cell>
          <cell r="K9" t="str">
            <v>F</v>
          </cell>
          <cell r="L9" t="str">
            <v>50 Sebastien St</v>
          </cell>
          <cell r="M9" t="str">
            <v>Minjary</v>
          </cell>
          <cell r="N9" t="str">
            <v>NSW</v>
          </cell>
          <cell r="O9">
            <v>2720</v>
          </cell>
          <cell r="P9" t="str">
            <v>0270102724</v>
          </cell>
          <cell r="Q9" t="str">
            <v>0491574632</v>
          </cell>
          <cell r="R9" t="str">
            <v>mia.banks@myownpersonaldomain.com</v>
          </cell>
          <cell r="S9" t="str">
            <v>0270107520</v>
          </cell>
          <cell r="T9"/>
          <cell r="U9" t="str">
            <v>Not Stated</v>
          </cell>
          <cell r="V9"/>
        </row>
        <row r="10">
          <cell r="A10"/>
          <cell r="B10" t="str">
            <v>8003608000311753</v>
          </cell>
          <cell r="C10" t="str">
            <v>Active</v>
          </cell>
          <cell r="D10" t="str">
            <v>Verified</v>
          </cell>
          <cell r="E10">
            <v>2954541041</v>
          </cell>
          <cell r="F10">
            <v>3</v>
          </cell>
          <cell r="G10" t="str">
            <v>BANKS</v>
          </cell>
          <cell r="H10" t="str">
            <v>Jonas</v>
          </cell>
          <cell r="I10" t="str">
            <v>CARY</v>
          </cell>
          <cell r="J10">
            <v>39587</v>
          </cell>
          <cell r="K10" t="str">
            <v>M</v>
          </cell>
          <cell r="L10" t="str">
            <v>50 Sebastien St</v>
          </cell>
          <cell r="M10" t="str">
            <v>Minjary</v>
          </cell>
          <cell r="N10" t="str">
            <v>NSW</v>
          </cell>
          <cell r="O10">
            <v>2720</v>
          </cell>
          <cell r="Q10" t="str">
            <v>0491575254</v>
          </cell>
          <cell r="R10" t="str">
            <v>jonas.banks@example.com</v>
          </cell>
          <cell r="S10" t="str">
            <v>0270107520</v>
          </cell>
          <cell r="T10"/>
          <cell r="U10" t="str">
            <v>Aboriginal but not Torres Strait Islander Origin</v>
          </cell>
          <cell r="V10"/>
        </row>
        <row r="11">
          <cell r="A11"/>
          <cell r="B11" t="str">
            <v>8003608000311761</v>
          </cell>
          <cell r="C11" t="str">
            <v>Active</v>
          </cell>
          <cell r="D11" t="str">
            <v>Verified</v>
          </cell>
          <cell r="E11">
            <v>2954541041</v>
          </cell>
          <cell r="F11">
            <v>4</v>
          </cell>
          <cell r="G11" t="str">
            <v>BANKS</v>
          </cell>
          <cell r="H11" t="str">
            <v>Jamila</v>
          </cell>
          <cell r="I11" t="str">
            <v>ANGIE</v>
          </cell>
          <cell r="J11">
            <v>43317</v>
          </cell>
          <cell r="K11" t="str">
            <v>F</v>
          </cell>
          <cell r="L11" t="str">
            <v>50 Sebastien St</v>
          </cell>
          <cell r="M11" t="str">
            <v>Minjary</v>
          </cell>
          <cell r="N11" t="str">
            <v>NSW</v>
          </cell>
          <cell r="O11">
            <v>2720</v>
          </cell>
          <cell r="S11" t="str">
            <v>0270107520</v>
          </cell>
          <cell r="T11"/>
          <cell r="U11" t="str">
            <v>Neither Aboriginal nor Torres Strait Islander Origin</v>
          </cell>
          <cell r="V11"/>
        </row>
      </sheetData>
      <sheetData sheetId="4">
        <row r="2">
          <cell r="B2" t="str">
            <v>8003608166980375</v>
          </cell>
          <cell r="C2" t="str">
            <v>Active</v>
          </cell>
          <cell r="D2" t="str">
            <v>Verified</v>
          </cell>
          <cell r="E2">
            <v>3951333611</v>
          </cell>
          <cell r="F2">
            <v>1</v>
          </cell>
          <cell r="G2" t="str">
            <v>EWING</v>
          </cell>
          <cell r="H2" t="str">
            <v>Ferdinand</v>
          </cell>
          <cell r="J2">
            <v>22547</v>
          </cell>
          <cell r="K2" t="str">
            <v>M</v>
          </cell>
          <cell r="L2" t="str">
            <v>134 William Dr</v>
          </cell>
          <cell r="M2" t="str">
            <v>Ringwood East</v>
          </cell>
          <cell r="N2" t="str">
            <v>VIC</v>
          </cell>
          <cell r="O2">
            <v>3135</v>
          </cell>
          <cell r="P2" t="str">
            <v>0370103189</v>
          </cell>
          <cell r="Q2" t="str">
            <v>0491576398</v>
          </cell>
          <cell r="R2" t="str">
            <v>ferdinand.ewing@myownpersonaldomain.com.au</v>
          </cell>
          <cell r="S2" t="str">
            <v>0370102259</v>
          </cell>
          <cell r="T2"/>
          <cell r="U2" t="str">
            <v>Not Stated</v>
          </cell>
          <cell r="V2"/>
        </row>
        <row r="3">
          <cell r="B3" t="str">
            <v>8003608666976386</v>
          </cell>
          <cell r="C3" t="str">
            <v>Active</v>
          </cell>
          <cell r="D3" t="str">
            <v>Verified</v>
          </cell>
          <cell r="E3">
            <v>3951333701</v>
          </cell>
          <cell r="F3">
            <v>1</v>
          </cell>
          <cell r="G3" t="str">
            <v>FOREMAN</v>
          </cell>
          <cell r="H3" t="str">
            <v>Caterina</v>
          </cell>
          <cell r="J3">
            <v>25773</v>
          </cell>
          <cell r="K3" t="str">
            <v>F</v>
          </cell>
          <cell r="L3" t="str">
            <v>149 Farmer Cnr</v>
          </cell>
          <cell r="M3" t="str">
            <v>Sunshine</v>
          </cell>
          <cell r="N3" t="str">
            <v>VIC</v>
          </cell>
          <cell r="O3">
            <v>3020</v>
          </cell>
          <cell r="P3" t="str">
            <v>0370106312</v>
          </cell>
          <cell r="Q3" t="str">
            <v>0491576801</v>
          </cell>
          <cell r="R3" t="str">
            <v>caterina.foreman@my-own-personal-domain.com</v>
          </cell>
          <cell r="S3" t="str">
            <v>0370109077</v>
          </cell>
          <cell r="T3"/>
          <cell r="U3" t="str">
            <v>South Sea Islander</v>
          </cell>
          <cell r="V3"/>
        </row>
        <row r="4">
          <cell r="B4" t="str">
            <v>8003608000311639</v>
          </cell>
          <cell r="C4" t="str">
            <v>Active</v>
          </cell>
          <cell r="D4" t="str">
            <v>Verified</v>
          </cell>
          <cell r="E4">
            <v>3951333891</v>
          </cell>
          <cell r="F4">
            <v>1</v>
          </cell>
          <cell r="G4" t="str">
            <v>INVERAITY</v>
          </cell>
          <cell r="H4" t="str">
            <v>Polly</v>
          </cell>
          <cell r="J4">
            <v>35127</v>
          </cell>
          <cell r="K4" t="str">
            <v>F</v>
          </cell>
          <cell r="L4" t="str">
            <v>80 Mill Hts</v>
          </cell>
          <cell r="M4" t="str">
            <v>Mount Doran</v>
          </cell>
          <cell r="N4" t="str">
            <v>VIC</v>
          </cell>
          <cell r="O4">
            <v>3334</v>
          </cell>
          <cell r="P4" t="str">
            <v>0370105914</v>
          </cell>
          <cell r="Q4" t="str">
            <v>0491577426</v>
          </cell>
          <cell r="R4" t="str">
            <v>polly.inveraity@example.com</v>
          </cell>
          <cell r="S4" t="str">
            <v>0370105805</v>
          </cell>
          <cell r="T4"/>
          <cell r="U4" t="str">
            <v>Aboriginal and Torres Strait Islander Origin</v>
          </cell>
          <cell r="V4"/>
        </row>
        <row r="5">
          <cell r="A5"/>
          <cell r="B5" t="str">
            <v>8003608500314687</v>
          </cell>
          <cell r="C5" t="str">
            <v>Active</v>
          </cell>
          <cell r="D5" t="str">
            <v>Verified</v>
          </cell>
          <cell r="E5">
            <v>3951333981</v>
          </cell>
          <cell r="F5">
            <v>1</v>
          </cell>
          <cell r="G5" t="str">
            <v>MORRIS</v>
          </cell>
          <cell r="H5" t="str">
            <v>Charlotte</v>
          </cell>
          <cell r="J5">
            <v>34649</v>
          </cell>
          <cell r="K5" t="str">
            <v>F</v>
          </cell>
          <cell r="L5" t="str">
            <v>175 Zeppelin Ave</v>
          </cell>
          <cell r="M5" t="str">
            <v>Mountain View</v>
          </cell>
          <cell r="N5" t="str">
            <v>VIC</v>
          </cell>
          <cell r="O5">
            <v>3988</v>
          </cell>
          <cell r="P5" t="str">
            <v>0370106762</v>
          </cell>
          <cell r="Q5" t="str">
            <v>0491577644</v>
          </cell>
          <cell r="R5" t="str">
            <v>charlotte.morris@my-own-personal-domain.com</v>
          </cell>
          <cell r="S5" t="str">
            <v>0370103886</v>
          </cell>
          <cell r="T5"/>
          <cell r="U5" t="str">
            <v>Aboriginal but not Torres Strait Islander Origin</v>
          </cell>
          <cell r="V5"/>
        </row>
        <row r="6">
          <cell r="A6" t="str">
            <v>DVA</v>
          </cell>
          <cell r="B6" t="str">
            <v>8003608666976410</v>
          </cell>
          <cell r="C6" t="str">
            <v>Active</v>
          </cell>
          <cell r="D6" t="str">
            <v>Verified</v>
          </cell>
          <cell r="E6">
            <v>3951334041</v>
          </cell>
          <cell r="F6">
            <v>1</v>
          </cell>
          <cell r="G6" t="str">
            <v>HOSKINS</v>
          </cell>
          <cell r="H6" t="str">
            <v>Sergio</v>
          </cell>
          <cell r="I6" t="str">
            <v>LIONEL</v>
          </cell>
          <cell r="J6">
            <v>33371</v>
          </cell>
          <cell r="K6" t="str">
            <v>M</v>
          </cell>
          <cell r="L6" t="str">
            <v>112 Farmer Hts</v>
          </cell>
          <cell r="M6" t="str">
            <v>Tostaree</v>
          </cell>
          <cell r="N6" t="str">
            <v>VIC</v>
          </cell>
          <cell r="O6">
            <v>3888</v>
          </cell>
          <cell r="P6" t="str">
            <v>0370106474</v>
          </cell>
          <cell r="Q6" t="str">
            <v>0491578957</v>
          </cell>
          <cell r="R6" t="str">
            <v>sergio.hoskins@example.net</v>
          </cell>
          <cell r="S6" t="str">
            <v>0370106462</v>
          </cell>
          <cell r="T6" t="str">
            <v>QX682705</v>
          </cell>
          <cell r="U6" t="str">
            <v>Not Stated</v>
          </cell>
          <cell r="V6"/>
        </row>
        <row r="7">
          <cell r="A7" t="str">
            <v>Married couple with newborn</v>
          </cell>
          <cell r="B7" t="str">
            <v>8003608666976451</v>
          </cell>
          <cell r="C7" t="str">
            <v>Active</v>
          </cell>
          <cell r="D7" t="str">
            <v>Verified</v>
          </cell>
          <cell r="E7">
            <v>3951334131</v>
          </cell>
          <cell r="F7">
            <v>1</v>
          </cell>
          <cell r="G7" t="str">
            <v>MACKAY</v>
          </cell>
          <cell r="H7" t="str">
            <v>Heather</v>
          </cell>
          <cell r="J7">
            <v>30282</v>
          </cell>
          <cell r="K7" t="str">
            <v>F</v>
          </cell>
          <cell r="L7" t="str">
            <v>28 Stone Cr</v>
          </cell>
          <cell r="M7" t="str">
            <v>Appin South</v>
          </cell>
          <cell r="N7" t="str">
            <v>VIC</v>
          </cell>
          <cell r="O7">
            <v>3579</v>
          </cell>
          <cell r="P7" t="str">
            <v>0370103228</v>
          </cell>
          <cell r="Q7" t="str">
            <v>0491578148</v>
          </cell>
          <cell r="R7" t="str">
            <v>heather.mackay@example.com</v>
          </cell>
          <cell r="S7" t="str">
            <v>0370108075</v>
          </cell>
          <cell r="T7"/>
          <cell r="U7" t="str">
            <v>Aboriginal but not Torres Strait Islander Origin</v>
          </cell>
          <cell r="V7"/>
        </row>
        <row r="8">
          <cell r="A8"/>
          <cell r="B8" t="str">
            <v>8003608000311712</v>
          </cell>
          <cell r="C8" t="str">
            <v>Active</v>
          </cell>
          <cell r="D8" t="str">
            <v>Verified</v>
          </cell>
          <cell r="E8">
            <v>3951334131</v>
          </cell>
          <cell r="F8">
            <v>2</v>
          </cell>
          <cell r="G8" t="str">
            <v>MACKAY</v>
          </cell>
          <cell r="H8" t="str">
            <v>Fritz</v>
          </cell>
          <cell r="J8">
            <v>28662</v>
          </cell>
          <cell r="K8" t="str">
            <v>M</v>
          </cell>
          <cell r="L8" t="str">
            <v>28 Stone Cr</v>
          </cell>
          <cell r="M8" t="str">
            <v>Appin South</v>
          </cell>
          <cell r="N8" t="str">
            <v>VIC</v>
          </cell>
          <cell r="O8">
            <v>3579</v>
          </cell>
          <cell r="P8" t="str">
            <v>0370105614</v>
          </cell>
          <cell r="Q8" t="str">
            <v>0491578888</v>
          </cell>
          <cell r="R8" t="str">
            <v>fritz.mackay@example.com.au</v>
          </cell>
          <cell r="S8" t="str">
            <v>0370108075</v>
          </cell>
          <cell r="T8"/>
          <cell r="U8" t="str">
            <v>Not Stated</v>
          </cell>
          <cell r="V8"/>
        </row>
        <row r="9">
          <cell r="A9"/>
          <cell r="B9" t="str">
            <v>8003608333647220</v>
          </cell>
          <cell r="C9" t="str">
            <v>Active</v>
          </cell>
          <cell r="D9" t="str">
            <v>Verified</v>
          </cell>
          <cell r="E9">
            <v>3951334131</v>
          </cell>
          <cell r="F9">
            <v>3</v>
          </cell>
          <cell r="G9" t="str">
            <v>MACKAY</v>
          </cell>
          <cell r="H9" t="str">
            <v>Elliott</v>
          </cell>
          <cell r="J9">
            <v>45315</v>
          </cell>
          <cell r="K9" t="str">
            <v>M</v>
          </cell>
          <cell r="L9" t="str">
            <v>28 Stone Cr</v>
          </cell>
          <cell r="M9" t="str">
            <v>Appin South</v>
          </cell>
          <cell r="N9" t="str">
            <v>VIC</v>
          </cell>
          <cell r="O9">
            <v>3579</v>
          </cell>
          <cell r="R9"/>
          <cell r="S9" t="str">
            <v>0370108075</v>
          </cell>
          <cell r="T9"/>
          <cell r="U9" t="str">
            <v>Aboriginal but not Torres Strait Islander Origin</v>
          </cell>
          <cell r="V9"/>
        </row>
        <row r="10">
          <cell r="A10" t="str">
            <v>Unverified/Expired</v>
          </cell>
          <cell r="B10" t="str">
            <v>8003608500314752</v>
          </cell>
          <cell r="C10" t="str">
            <v>Expired</v>
          </cell>
          <cell r="D10" t="str">
            <v>Unverified</v>
          </cell>
          <cell r="E10"/>
          <cell r="F10"/>
          <cell r="G10" t="str">
            <v>NIELSEN</v>
          </cell>
          <cell r="H10" t="str">
            <v>Eleanore</v>
          </cell>
          <cell r="J10">
            <v>16539</v>
          </cell>
          <cell r="K10" t="str">
            <v>Indeterminate/Intersex</v>
          </cell>
          <cell r="L10" t="str">
            <v>170 Rail Lane</v>
          </cell>
          <cell r="M10" t="str">
            <v>Powelltown</v>
          </cell>
          <cell r="N10" t="str">
            <v>VIC</v>
          </cell>
          <cell r="O10">
            <v>3797</v>
          </cell>
          <cell r="P10" t="str">
            <v>0370109170</v>
          </cell>
          <cell r="Q10" t="str">
            <v>0491579760</v>
          </cell>
          <cell r="R10" t="str">
            <v>eleanore.nielsen@example.com</v>
          </cell>
          <cell r="S10" t="str">
            <v>0370106104</v>
          </cell>
          <cell r="T10"/>
          <cell r="U10"/>
          <cell r="V10"/>
        </row>
        <row r="11">
          <cell r="A11" t="str">
            <v>Additional name</v>
          </cell>
          <cell r="B11" t="str">
            <v>8003608666976477</v>
          </cell>
          <cell r="C11" t="str">
            <v>Active</v>
          </cell>
          <cell r="D11" t="str">
            <v>Verified</v>
          </cell>
          <cell r="E11">
            <v>3951334221</v>
          </cell>
          <cell r="F11">
            <v>1</v>
          </cell>
          <cell r="G11" t="str">
            <v>MOFFITT</v>
          </cell>
          <cell r="H11" t="str">
            <v>Heath</v>
          </cell>
          <cell r="I11" t="str">
            <v>IGOR</v>
          </cell>
          <cell r="J11">
            <v>20621</v>
          </cell>
          <cell r="K11" t="str">
            <v>M</v>
          </cell>
          <cell r="L11" t="str">
            <v>103 King Gr</v>
          </cell>
          <cell r="M11" t="str">
            <v>Darraweit Guim</v>
          </cell>
          <cell r="N11" t="str">
            <v>VIC</v>
          </cell>
          <cell r="O11">
            <v>3756</v>
          </cell>
          <cell r="P11" t="str">
            <v>0370105436</v>
          </cell>
          <cell r="Q11" t="str">
            <v>0491579455</v>
          </cell>
          <cell r="R11" t="str">
            <v>heath.moffitt@example.com.au</v>
          </cell>
          <cell r="S11" t="str">
            <v>0370103122</v>
          </cell>
          <cell r="T11"/>
          <cell r="U11" t="str">
            <v>Neither Aboriginal nor Torres Strait Islander Origin</v>
          </cell>
          <cell r="V11" t="str">
            <v>Igor Morris</v>
          </cell>
        </row>
      </sheetData>
      <sheetData sheetId="5">
        <row r="2">
          <cell r="B2" t="str">
            <v>8003608000311647</v>
          </cell>
          <cell r="C2" t="str">
            <v>Active</v>
          </cell>
          <cell r="D2" t="str">
            <v>Verified</v>
          </cell>
          <cell r="E2">
            <v>6951825061</v>
          </cell>
          <cell r="F2">
            <v>1</v>
          </cell>
          <cell r="G2" t="str">
            <v>THOMSON</v>
          </cell>
          <cell r="H2" t="str">
            <v>Mika</v>
          </cell>
          <cell r="J2">
            <v>23575</v>
          </cell>
          <cell r="K2" t="str">
            <v>F</v>
          </cell>
          <cell r="L2" t="str">
            <v>75 Ida Rd</v>
          </cell>
          <cell r="M2" t="str">
            <v>Bulyee</v>
          </cell>
          <cell r="N2" t="str">
            <v>WA</v>
          </cell>
          <cell r="O2">
            <v>6306</v>
          </cell>
          <cell r="P2" t="str">
            <v>0870101470</v>
          </cell>
          <cell r="Q2" t="str">
            <v>0491573087</v>
          </cell>
          <cell r="R2" t="str">
            <v>mika.thomson@example.com.au</v>
          </cell>
          <cell r="S2" t="str">
            <v>0870106164</v>
          </cell>
          <cell r="T2"/>
          <cell r="U2" t="str">
            <v>Torres Strait Islander but not Aboriginal Origin</v>
          </cell>
          <cell r="V2"/>
        </row>
        <row r="3">
          <cell r="B3" t="str">
            <v>8003608000311654</v>
          </cell>
          <cell r="C3" t="str">
            <v>Active</v>
          </cell>
          <cell r="D3" t="str">
            <v>Verified</v>
          </cell>
          <cell r="E3">
            <v>6951825151</v>
          </cell>
          <cell r="F3">
            <v>1</v>
          </cell>
          <cell r="G3" t="str">
            <v>MOYLAN</v>
          </cell>
          <cell r="H3" t="str">
            <v>Brock</v>
          </cell>
          <cell r="J3">
            <v>31322</v>
          </cell>
          <cell r="K3" t="str">
            <v>M</v>
          </cell>
          <cell r="L3" t="str">
            <v>114 Olde Tce</v>
          </cell>
          <cell r="M3" t="str">
            <v>Narra Tarra</v>
          </cell>
          <cell r="N3" t="str">
            <v>WA</v>
          </cell>
          <cell r="O3">
            <v>6532</v>
          </cell>
          <cell r="P3" t="str">
            <v>0870103483</v>
          </cell>
          <cell r="Q3" t="str">
            <v>0491570006</v>
          </cell>
          <cell r="R3" t="str">
            <v>brock.moylan@example.net</v>
          </cell>
          <cell r="S3" t="str">
            <v>0870107965</v>
          </cell>
          <cell r="T3"/>
          <cell r="U3" t="str">
            <v>Aboriginal and Torres Strait Islander Origin</v>
          </cell>
          <cell r="V3"/>
        </row>
        <row r="4">
          <cell r="B4" t="str">
            <v>8003608000311662</v>
          </cell>
          <cell r="C4" t="str">
            <v>Active</v>
          </cell>
          <cell r="D4" t="str">
            <v>Verified</v>
          </cell>
          <cell r="E4">
            <v>6951825241</v>
          </cell>
          <cell r="F4">
            <v>1</v>
          </cell>
          <cell r="G4" t="str">
            <v>BARATZ</v>
          </cell>
          <cell r="H4" t="str">
            <v>Toni</v>
          </cell>
          <cell r="J4">
            <v>28657</v>
          </cell>
          <cell r="K4" t="str">
            <v>F</v>
          </cell>
          <cell r="L4" t="str">
            <v>24 Law Cir</v>
          </cell>
          <cell r="M4" t="str">
            <v>Bassendean</v>
          </cell>
          <cell r="N4" t="str">
            <v>WA</v>
          </cell>
          <cell r="O4">
            <v>6054</v>
          </cell>
          <cell r="P4" t="str">
            <v>0870108006</v>
          </cell>
          <cell r="Q4" t="str">
            <v>0491570156</v>
          </cell>
          <cell r="R4" t="str">
            <v>toni.baratz@myownpersonaldomain.com</v>
          </cell>
          <cell r="S4" t="str">
            <v>0870101270</v>
          </cell>
          <cell r="T4"/>
          <cell r="U4" t="str">
            <v>Aboriginal but not Torres Strait Islander Origin</v>
          </cell>
          <cell r="V4"/>
        </row>
        <row r="5">
          <cell r="A5"/>
          <cell r="B5" t="str">
            <v>8003608500314695</v>
          </cell>
          <cell r="C5" t="str">
            <v>Active</v>
          </cell>
          <cell r="D5" t="str">
            <v>Verified</v>
          </cell>
          <cell r="E5">
            <v>6951825331</v>
          </cell>
          <cell r="F5">
            <v>1</v>
          </cell>
          <cell r="G5" t="str">
            <v>HAMPTON</v>
          </cell>
          <cell r="H5" t="str">
            <v>Jenice</v>
          </cell>
          <cell r="J5">
            <v>35667</v>
          </cell>
          <cell r="K5" t="str">
            <v>F</v>
          </cell>
          <cell r="L5" t="str">
            <v>72 Rail Gr</v>
          </cell>
          <cell r="M5" t="str">
            <v>Capel River</v>
          </cell>
          <cell r="N5" t="str">
            <v>WA</v>
          </cell>
          <cell r="O5">
            <v>6271</v>
          </cell>
          <cell r="P5" t="str">
            <v>0870108919</v>
          </cell>
          <cell r="Q5" t="str">
            <v>0491570157</v>
          </cell>
          <cell r="R5" t="str">
            <v>jenice.hampton@example.com.au</v>
          </cell>
          <cell r="S5" t="str">
            <v>0870104626</v>
          </cell>
          <cell r="T5"/>
          <cell r="U5" t="str">
            <v>Neither Aboriginal nor Torres Strait Islander Origin</v>
          </cell>
          <cell r="V5"/>
        </row>
        <row r="6">
          <cell r="A6" t="str">
            <v>DVA</v>
          </cell>
          <cell r="B6" t="str">
            <v>8003608000311696</v>
          </cell>
          <cell r="C6" t="str">
            <v>Active</v>
          </cell>
          <cell r="D6" t="str">
            <v>Verified</v>
          </cell>
          <cell r="E6">
            <v>6951825791</v>
          </cell>
          <cell r="F6">
            <v>1</v>
          </cell>
          <cell r="G6" t="str">
            <v>BASSETT</v>
          </cell>
          <cell r="H6" t="str">
            <v>Imogene</v>
          </cell>
          <cell r="I6" t="str">
            <v>BETSY</v>
          </cell>
          <cell r="J6">
            <v>24339</v>
          </cell>
          <cell r="K6" t="str">
            <v>F</v>
          </cell>
          <cell r="L6" t="str">
            <v>67 Hume Cct</v>
          </cell>
          <cell r="M6" t="str">
            <v>Moorine Rock</v>
          </cell>
          <cell r="N6" t="str">
            <v>WA</v>
          </cell>
          <cell r="O6">
            <v>6425</v>
          </cell>
          <cell r="P6" t="str">
            <v>0870108047</v>
          </cell>
          <cell r="Q6" t="str">
            <v>0491570158</v>
          </cell>
          <cell r="R6" t="str">
            <v>imogene.bassett@example.net</v>
          </cell>
          <cell r="S6" t="str">
            <v>0870104102</v>
          </cell>
          <cell r="T6" t="str">
            <v>QX144963</v>
          </cell>
          <cell r="U6" t="str">
            <v>Torres Strait Islander but not Aboriginal Origin</v>
          </cell>
          <cell r="V6"/>
        </row>
        <row r="7">
          <cell r="A7" t="str">
            <v>Unverified</v>
          </cell>
          <cell r="B7" t="str">
            <v>8003608000311720</v>
          </cell>
          <cell r="C7" t="str">
            <v>Active</v>
          </cell>
          <cell r="D7" t="str">
            <v>Unverified</v>
          </cell>
          <cell r="E7"/>
          <cell r="F7"/>
          <cell r="G7" t="str">
            <v>CAMPBELL</v>
          </cell>
          <cell r="H7" t="str">
            <v>Ambrose</v>
          </cell>
          <cell r="J7">
            <v>34866</v>
          </cell>
          <cell r="K7" t="str">
            <v>Not Stated/Inadequately Described</v>
          </cell>
          <cell r="L7" t="str">
            <v>188 Plaza Est</v>
          </cell>
          <cell r="M7" t="str">
            <v>Rossmore</v>
          </cell>
          <cell r="N7" t="str">
            <v>WA</v>
          </cell>
          <cell r="O7">
            <v>6401</v>
          </cell>
          <cell r="P7" t="str">
            <v>0870100834</v>
          </cell>
          <cell r="Q7" t="str">
            <v>0491570159</v>
          </cell>
          <cell r="R7" t="str">
            <v>ambrose.campbell@example.com</v>
          </cell>
          <cell r="S7" t="str">
            <v>0870101091</v>
          </cell>
          <cell r="T7"/>
          <cell r="U7"/>
          <cell r="V7"/>
        </row>
        <row r="8">
          <cell r="A8" t="str">
            <v>Divorced couple with 2 children</v>
          </cell>
          <cell r="B8" t="str">
            <v>8003608833648488</v>
          </cell>
          <cell r="C8" t="str">
            <v>Active</v>
          </cell>
          <cell r="D8" t="str">
            <v>Verified</v>
          </cell>
          <cell r="E8">
            <v>6951826031</v>
          </cell>
          <cell r="F8">
            <v>1</v>
          </cell>
          <cell r="G8" t="str">
            <v>BALLANTYNE</v>
          </cell>
          <cell r="H8" t="str">
            <v>Flavia</v>
          </cell>
          <cell r="I8" t="str">
            <v>INDIRA</v>
          </cell>
          <cell r="J8">
            <v>26832</v>
          </cell>
          <cell r="K8" t="str">
            <v>F</v>
          </cell>
          <cell r="L8" t="str">
            <v>73 Abattoir Gdns</v>
          </cell>
          <cell r="M8" t="str">
            <v>Wellington Forest</v>
          </cell>
          <cell r="N8" t="str">
            <v>WA</v>
          </cell>
          <cell r="O8">
            <v>6236</v>
          </cell>
          <cell r="P8" t="str">
            <v>0870101585</v>
          </cell>
          <cell r="Q8" t="str">
            <v>0491570110</v>
          </cell>
          <cell r="R8" t="str">
            <v>flavia.ballantyne@example.com.au</v>
          </cell>
          <cell r="S8" t="str">
            <v>0870106296</v>
          </cell>
          <cell r="T8"/>
          <cell r="U8" t="str">
            <v>Not Stated</v>
          </cell>
          <cell r="V8"/>
        </row>
        <row r="9">
          <cell r="A9"/>
          <cell r="B9" t="str">
            <v>8003608500314760</v>
          </cell>
          <cell r="C9" t="str">
            <v>Active</v>
          </cell>
          <cell r="D9" t="str">
            <v>Verified</v>
          </cell>
          <cell r="E9">
            <v>6951826031</v>
          </cell>
          <cell r="F9">
            <v>2</v>
          </cell>
          <cell r="G9" t="str">
            <v>BALLANTYNE</v>
          </cell>
          <cell r="H9" t="str">
            <v>Kelvin</v>
          </cell>
          <cell r="I9" t="str">
            <v>HANS</v>
          </cell>
          <cell r="J9">
            <v>28499</v>
          </cell>
          <cell r="K9" t="str">
            <v>M</v>
          </cell>
          <cell r="L9" t="str">
            <v>73 Abattoir Gdns</v>
          </cell>
          <cell r="M9" t="str">
            <v>Wellington Forest</v>
          </cell>
          <cell r="N9" t="str">
            <v>WA</v>
          </cell>
          <cell r="O9">
            <v>6236</v>
          </cell>
          <cell r="P9" t="str">
            <v>0870107495</v>
          </cell>
          <cell r="Q9" t="str">
            <v>0491570313</v>
          </cell>
          <cell r="R9" t="str">
            <v>kelvin.ballantyne@my-own-personal-domain.com</v>
          </cell>
          <cell r="S9" t="str">
            <v>0870104385</v>
          </cell>
          <cell r="T9"/>
          <cell r="U9" t="str">
            <v>Aboriginal and Torres Strait Islander Origin</v>
          </cell>
          <cell r="V9"/>
        </row>
        <row r="10">
          <cell r="A10"/>
          <cell r="B10" t="str">
            <v>8003608333647279</v>
          </cell>
          <cell r="C10" t="str">
            <v>Active</v>
          </cell>
          <cell r="D10" t="str">
            <v>Verified</v>
          </cell>
          <cell r="E10">
            <v>6951826031</v>
          </cell>
          <cell r="F10">
            <v>3</v>
          </cell>
          <cell r="G10" t="str">
            <v>BALLANTYNE</v>
          </cell>
          <cell r="H10" t="str">
            <v>Sandy</v>
          </cell>
          <cell r="I10" t="str">
            <v>CHOY</v>
          </cell>
          <cell r="J10">
            <v>36893</v>
          </cell>
          <cell r="K10" t="str">
            <v>M</v>
          </cell>
          <cell r="L10" t="str">
            <v>73 Abattoir Gdns</v>
          </cell>
          <cell r="M10" t="str">
            <v>Wellington Forest</v>
          </cell>
          <cell r="N10" t="str">
            <v>WA</v>
          </cell>
          <cell r="O10">
            <v>6236</v>
          </cell>
          <cell r="P10" t="str">
            <v>0870100699</v>
          </cell>
          <cell r="Q10" t="str">
            <v>0491570737</v>
          </cell>
          <cell r="R10" t="str">
            <v>sandy.ballantyne@example.com</v>
          </cell>
          <cell r="S10" t="str">
            <v>0870106296</v>
          </cell>
          <cell r="T10"/>
          <cell r="U10" t="str">
            <v>Torres Strait Islander but not Aboriginal Origin</v>
          </cell>
          <cell r="V10"/>
        </row>
        <row r="11">
          <cell r="A11"/>
          <cell r="B11" t="str">
            <v>8003608333647287</v>
          </cell>
          <cell r="C11" t="str">
            <v>Active</v>
          </cell>
          <cell r="D11" t="str">
            <v>Verified</v>
          </cell>
          <cell r="E11">
            <v>6951826031</v>
          </cell>
          <cell r="F11">
            <v>4</v>
          </cell>
          <cell r="G11" t="str">
            <v>BALLANTYNE</v>
          </cell>
          <cell r="H11" t="str">
            <v>Terry</v>
          </cell>
          <cell r="I11" t="str">
            <v>BOB</v>
          </cell>
          <cell r="J11">
            <v>38206</v>
          </cell>
          <cell r="K11" t="str">
            <v>M</v>
          </cell>
          <cell r="L11" t="str">
            <v>73 Abattoir Gdns</v>
          </cell>
          <cell r="M11" t="str">
            <v>Wellington Forest</v>
          </cell>
          <cell r="N11" t="str">
            <v>WA</v>
          </cell>
          <cell r="O11">
            <v>6236</v>
          </cell>
          <cell r="Q11" t="str">
            <v>0491571266</v>
          </cell>
          <cell r="R11" t="str">
            <v>terry.ballantyne@example.com.au</v>
          </cell>
          <cell r="S11" t="str">
            <v>0870106296</v>
          </cell>
          <cell r="T11"/>
          <cell r="U11" t="str">
            <v>South Sea Islander</v>
          </cell>
          <cell r="V11"/>
        </row>
      </sheetData>
      <sheetData sheetId="6">
        <row r="2">
          <cell r="B2" t="str">
            <v>8003608000311670</v>
          </cell>
          <cell r="C2" t="str">
            <v>Active</v>
          </cell>
          <cell r="D2" t="str">
            <v>Verified</v>
          </cell>
          <cell r="E2">
            <v>4951651671</v>
          </cell>
          <cell r="F2">
            <v>1</v>
          </cell>
          <cell r="G2" t="str">
            <v>ARCHIBALD</v>
          </cell>
          <cell r="H2" t="str">
            <v>Dante</v>
          </cell>
          <cell r="J2">
            <v>31383</v>
          </cell>
          <cell r="K2" t="str">
            <v>M</v>
          </cell>
          <cell r="L2" t="str">
            <v>143 Greenwood Pnt</v>
          </cell>
          <cell r="M2" t="str">
            <v>Mitchell</v>
          </cell>
          <cell r="N2" t="str">
            <v>NT</v>
          </cell>
          <cell r="O2">
            <v>832</v>
          </cell>
          <cell r="P2" t="str">
            <v>0870100396</v>
          </cell>
          <cell r="Q2" t="str">
            <v>0491571491</v>
          </cell>
          <cell r="R2" t="str">
            <v>dante.archibald@example.com.au</v>
          </cell>
          <cell r="S2" t="str">
            <v>0870103279</v>
          </cell>
          <cell r="T2"/>
          <cell r="U2" t="str">
            <v>Neither Aboriginal nor Torres Strait Islander Origin</v>
          </cell>
          <cell r="V2"/>
        </row>
        <row r="3">
          <cell r="B3" t="str">
            <v>8003608166980383</v>
          </cell>
          <cell r="C3" t="str">
            <v>Active</v>
          </cell>
          <cell r="D3" t="str">
            <v>Verified</v>
          </cell>
          <cell r="E3">
            <v>4951651761</v>
          </cell>
          <cell r="F3">
            <v>1</v>
          </cell>
          <cell r="G3" t="str">
            <v>NASH</v>
          </cell>
          <cell r="H3" t="str">
            <v>Abel</v>
          </cell>
          <cell r="J3">
            <v>34172</v>
          </cell>
          <cell r="K3" t="str">
            <v>M</v>
          </cell>
          <cell r="L3" t="str">
            <v>114 Gottfried Cct</v>
          </cell>
          <cell r="M3" t="str">
            <v>Atitjere</v>
          </cell>
          <cell r="N3" t="str">
            <v>NT</v>
          </cell>
          <cell r="O3">
            <v>872</v>
          </cell>
          <cell r="P3" t="str">
            <v>0870109728</v>
          </cell>
          <cell r="Q3" t="str">
            <v>0491571804</v>
          </cell>
          <cell r="R3" t="str">
            <v>abel.nash@myownpersonaldomain.com</v>
          </cell>
          <cell r="S3" t="str">
            <v>0870100899</v>
          </cell>
          <cell r="T3"/>
          <cell r="U3" t="str">
            <v>Aboriginal and Torres Strait Islander Origin</v>
          </cell>
          <cell r="V3"/>
        </row>
        <row r="4">
          <cell r="A4" t="str">
            <v>DVA</v>
          </cell>
          <cell r="B4" t="str">
            <v>8003608333647188</v>
          </cell>
          <cell r="C4" t="str">
            <v>Active</v>
          </cell>
          <cell r="D4" t="str">
            <v>Verified</v>
          </cell>
          <cell r="E4">
            <v>4951651851</v>
          </cell>
          <cell r="F4">
            <v>1</v>
          </cell>
          <cell r="G4" t="str">
            <v>TODD</v>
          </cell>
          <cell r="H4" t="str">
            <v>Tanya</v>
          </cell>
          <cell r="I4" t="str">
            <v>ESTELLE</v>
          </cell>
          <cell r="J4">
            <v>34213</v>
          </cell>
          <cell r="K4" t="str">
            <v>F</v>
          </cell>
          <cell r="L4" t="str">
            <v>193 Farmer Rd</v>
          </cell>
          <cell r="M4" t="str">
            <v>Nguiu</v>
          </cell>
          <cell r="N4" t="str">
            <v>NT</v>
          </cell>
          <cell r="O4">
            <v>822</v>
          </cell>
          <cell r="P4" t="str">
            <v>0870102682</v>
          </cell>
          <cell r="Q4" t="str">
            <v>0491572549</v>
          </cell>
          <cell r="R4" t="str">
            <v>tanya.todd@example.com</v>
          </cell>
          <cell r="S4" t="str">
            <v>0870101712</v>
          </cell>
          <cell r="T4" t="str">
            <v>QX317453</v>
          </cell>
          <cell r="U4" t="str">
            <v>Neither Aboriginal nor Torres Strait Islander Origin</v>
          </cell>
          <cell r="V4"/>
        </row>
        <row r="5">
          <cell r="A5" t="str">
            <v>IHI only with International &amp; Australian</v>
          </cell>
          <cell r="B5" t="str">
            <v>8003608333647253</v>
          </cell>
          <cell r="C5" t="str">
            <v>Active</v>
          </cell>
          <cell r="D5" t="str">
            <v>Verified</v>
          </cell>
          <cell r="E5"/>
          <cell r="F5"/>
          <cell r="G5" t="str">
            <v>HUMPHRIES</v>
          </cell>
          <cell r="H5" t="str">
            <v>Jayson</v>
          </cell>
          <cell r="J5">
            <v>24972</v>
          </cell>
          <cell r="K5" t="str">
            <v>Indeterminate/Intersex</v>
          </cell>
          <cell r="L5" t="str">
            <v>41 Queen St</v>
          </cell>
          <cell r="M5" t="str">
            <v>Areyonga</v>
          </cell>
          <cell r="N5" t="str">
            <v>NT</v>
          </cell>
          <cell r="O5">
            <v>872</v>
          </cell>
          <cell r="P5" t="str">
            <v>0870102114</v>
          </cell>
          <cell r="Q5" t="str">
            <v>0491572665</v>
          </cell>
          <cell r="R5" t="str">
            <v>jayson.humphries@my-own-personal-domain.com</v>
          </cell>
          <cell r="S5" t="str">
            <v>0870100172</v>
          </cell>
          <cell r="T5"/>
          <cell r="U5"/>
          <cell r="V5"/>
        </row>
        <row r="6">
          <cell r="A6" t="str">
            <v>International Address &amp; Phone (CANADA)</v>
          </cell>
          <cell r="B6"/>
          <cell r="C6"/>
          <cell r="D6"/>
          <cell r="E6"/>
          <cell r="F6"/>
          <cell r="G6"/>
          <cell r="H6"/>
          <cell r="I6"/>
          <cell r="J6"/>
          <cell r="L6" t="str">
            <v>977 Argyle St N</v>
          </cell>
          <cell r="M6" t="str">
            <v>Halifax NS</v>
          </cell>
          <cell r="O6" t="str">
            <v>B3J 2B3</v>
          </cell>
          <cell r="P6"/>
          <cell r="R6"/>
          <cell r="T6"/>
          <cell r="U6"/>
          <cell r="V6"/>
        </row>
        <row r="7">
          <cell r="A7" t="str">
            <v>4 children</v>
          </cell>
          <cell r="B7" t="str">
            <v>8003608000311795</v>
          </cell>
          <cell r="C7" t="str">
            <v>Active</v>
          </cell>
          <cell r="D7" t="str">
            <v>Verified</v>
          </cell>
          <cell r="E7">
            <v>4951652281</v>
          </cell>
          <cell r="F7">
            <v>1</v>
          </cell>
          <cell r="G7" t="str">
            <v>VEITCH</v>
          </cell>
          <cell r="H7" t="str">
            <v>Miles</v>
          </cell>
          <cell r="I7" t="str">
            <v>DUDLEY</v>
          </cell>
          <cell r="J7">
            <v>34434</v>
          </cell>
          <cell r="K7" t="str">
            <v>M</v>
          </cell>
          <cell r="L7" t="str">
            <v>78 Innovation Cct</v>
          </cell>
          <cell r="M7" t="str">
            <v>Newcastle Waters</v>
          </cell>
          <cell r="N7" t="str">
            <v>NT</v>
          </cell>
          <cell r="O7">
            <v>862</v>
          </cell>
          <cell r="P7" t="str">
            <v>0870105678</v>
          </cell>
          <cell r="Q7" t="str">
            <v>0491573770</v>
          </cell>
          <cell r="R7" t="str">
            <v>miles.veitch@example.com</v>
          </cell>
          <cell r="S7" t="str">
            <v>0870106485</v>
          </cell>
          <cell r="T7"/>
          <cell r="U7" t="str">
            <v>Torres Strait Islander but not Aboriginal Origin</v>
          </cell>
          <cell r="V7"/>
        </row>
        <row r="8">
          <cell r="A8"/>
          <cell r="B8" t="str">
            <v>8003608833648504</v>
          </cell>
          <cell r="C8" t="str">
            <v>Active</v>
          </cell>
          <cell r="D8" t="str">
            <v>Verified</v>
          </cell>
          <cell r="E8">
            <v>4951652281</v>
          </cell>
          <cell r="F8">
            <v>2</v>
          </cell>
          <cell r="G8" t="str">
            <v>VEITCH</v>
          </cell>
          <cell r="H8" t="str">
            <v>Savannah</v>
          </cell>
          <cell r="I8" t="str">
            <v>SHEENA</v>
          </cell>
          <cell r="J8">
            <v>43445</v>
          </cell>
          <cell r="K8" t="str">
            <v>F</v>
          </cell>
          <cell r="L8" t="str">
            <v>78 Innovation Cct</v>
          </cell>
          <cell r="M8" t="str">
            <v>Newcastle Waters</v>
          </cell>
          <cell r="N8" t="str">
            <v>NT</v>
          </cell>
          <cell r="O8">
            <v>862</v>
          </cell>
          <cell r="R8"/>
          <cell r="S8" t="str">
            <v>0870106485</v>
          </cell>
          <cell r="T8"/>
          <cell r="U8" t="str">
            <v>Not Stated</v>
          </cell>
          <cell r="V8"/>
        </row>
        <row r="9">
          <cell r="A9"/>
          <cell r="B9" t="str">
            <v>8003608833648512</v>
          </cell>
          <cell r="C9" t="str">
            <v>Active</v>
          </cell>
          <cell r="D9" t="str">
            <v>Verified</v>
          </cell>
          <cell r="E9">
            <v>4951652281</v>
          </cell>
          <cell r="F9">
            <v>3</v>
          </cell>
          <cell r="G9" t="str">
            <v>VEITCH</v>
          </cell>
          <cell r="H9" t="str">
            <v>Mitchell</v>
          </cell>
          <cell r="I9" t="str">
            <v>CARL</v>
          </cell>
          <cell r="J9">
            <v>43814</v>
          </cell>
          <cell r="K9" t="str">
            <v>M</v>
          </cell>
          <cell r="L9" t="str">
            <v>78 Innovation Cct</v>
          </cell>
          <cell r="M9" t="str">
            <v>Newcastle Waters</v>
          </cell>
          <cell r="N9" t="str">
            <v>NT</v>
          </cell>
          <cell r="O9">
            <v>862</v>
          </cell>
          <cell r="R9"/>
          <cell r="S9" t="str">
            <v>0870106485</v>
          </cell>
          <cell r="T9"/>
          <cell r="U9" t="str">
            <v>Not Stated</v>
          </cell>
          <cell r="V9"/>
        </row>
        <row r="10">
          <cell r="A10"/>
          <cell r="B10" t="str">
            <v>8003608500314828</v>
          </cell>
          <cell r="C10" t="str">
            <v>Active</v>
          </cell>
          <cell r="D10" t="str">
            <v>Verified</v>
          </cell>
          <cell r="E10">
            <v>4951652281</v>
          </cell>
          <cell r="F10">
            <v>4</v>
          </cell>
          <cell r="G10" t="str">
            <v>VEITCH</v>
          </cell>
          <cell r="H10" t="str">
            <v>Beau</v>
          </cell>
          <cell r="I10" t="str">
            <v>BRADLEY</v>
          </cell>
          <cell r="J10">
            <v>44113</v>
          </cell>
          <cell r="K10" t="str">
            <v>M</v>
          </cell>
          <cell r="L10" t="str">
            <v>78 Innovation Cct</v>
          </cell>
          <cell r="M10" t="str">
            <v>Newcastle Waters</v>
          </cell>
          <cell r="N10" t="str">
            <v>NT</v>
          </cell>
          <cell r="O10">
            <v>862</v>
          </cell>
          <cell r="R10"/>
          <cell r="S10" t="str">
            <v>0870106485</v>
          </cell>
          <cell r="T10"/>
          <cell r="U10" t="str">
            <v>Aboriginal and Torres Strait Islander Origin</v>
          </cell>
          <cell r="V10"/>
        </row>
        <row r="11">
          <cell r="A11"/>
          <cell r="B11" t="str">
            <v>8003608166980458</v>
          </cell>
          <cell r="C11" t="str">
            <v>Active</v>
          </cell>
          <cell r="D11" t="str">
            <v>Verified</v>
          </cell>
          <cell r="E11">
            <v>4951652281</v>
          </cell>
          <cell r="F11">
            <v>5</v>
          </cell>
          <cell r="G11" t="str">
            <v>VEITCH</v>
          </cell>
          <cell r="H11" t="str">
            <v>Nathan</v>
          </cell>
          <cell r="I11" t="str">
            <v>CHRIS</v>
          </cell>
          <cell r="J11">
            <v>44713</v>
          </cell>
          <cell r="K11" t="str">
            <v>M</v>
          </cell>
          <cell r="L11" t="str">
            <v>78 Innovation Cct</v>
          </cell>
          <cell r="M11" t="str">
            <v>Newcastle Waters</v>
          </cell>
          <cell r="N11" t="str">
            <v>NT</v>
          </cell>
          <cell r="O11">
            <v>862</v>
          </cell>
          <cell r="S11" t="str">
            <v>0870106485</v>
          </cell>
          <cell r="T11"/>
          <cell r="U11" t="str">
            <v>Not Stated</v>
          </cell>
          <cell r="V11"/>
        </row>
        <row r="12">
          <cell r="A12" t="str">
            <v>Additional name</v>
          </cell>
          <cell r="B12" t="str">
            <v>8003608333647329</v>
          </cell>
          <cell r="C12" t="str">
            <v>Active</v>
          </cell>
          <cell r="D12" t="str">
            <v>Verified</v>
          </cell>
          <cell r="E12">
            <v>4951652371</v>
          </cell>
          <cell r="F12">
            <v>1</v>
          </cell>
          <cell r="G12" t="str">
            <v>LITTLE</v>
          </cell>
          <cell r="H12" t="str">
            <v>Rose</v>
          </cell>
          <cell r="I12" t="str">
            <v>GRETAL</v>
          </cell>
          <cell r="J12">
            <v>22213</v>
          </cell>
          <cell r="K12" t="str">
            <v>F</v>
          </cell>
          <cell r="L12" t="str">
            <v>89 William Ave</v>
          </cell>
          <cell r="M12" t="str">
            <v>Kulgera</v>
          </cell>
          <cell r="N12" t="str">
            <v>NT</v>
          </cell>
          <cell r="O12">
            <v>872</v>
          </cell>
          <cell r="P12" t="str">
            <v>0870102104</v>
          </cell>
          <cell r="Q12" t="str">
            <v>0491575789</v>
          </cell>
          <cell r="R12" t="str">
            <v>rose.little@example.com.au</v>
          </cell>
          <cell r="S12" t="str">
            <v>0870106748</v>
          </cell>
          <cell r="T12"/>
          <cell r="U12" t="str">
            <v>Aboriginal but not Torres Strait Islander Origin</v>
          </cell>
          <cell r="V12" t="str">
            <v>Rosalie Smith</v>
          </cell>
        </row>
      </sheetData>
      <sheetData sheetId="7">
        <row r="2">
          <cell r="B2" t="str">
            <v>8003608833648413</v>
          </cell>
          <cell r="C2" t="str">
            <v>Active</v>
          </cell>
          <cell r="D2" t="str">
            <v>Verified</v>
          </cell>
          <cell r="E2">
            <v>5951138661</v>
          </cell>
          <cell r="F2">
            <v>1</v>
          </cell>
          <cell r="G2" t="str">
            <v>SANDILANDS</v>
          </cell>
          <cell r="H2" t="str">
            <v>Kendall</v>
          </cell>
          <cell r="J2">
            <v>29686</v>
          </cell>
          <cell r="K2" t="str">
            <v>F</v>
          </cell>
          <cell r="L2" t="str">
            <v>81 Marine Gr</v>
          </cell>
          <cell r="M2" t="str">
            <v>Sheaoak Flat</v>
          </cell>
          <cell r="N2" t="str">
            <v>SA</v>
          </cell>
          <cell r="O2">
            <v>5581</v>
          </cell>
          <cell r="P2" t="str">
            <v>0870101896</v>
          </cell>
          <cell r="Q2" t="str">
            <v>0491576398</v>
          </cell>
          <cell r="R2" t="str">
            <v>kendall.sandilands@my-own-personal-domain.com</v>
          </cell>
          <cell r="S2" t="str">
            <v>0870106664</v>
          </cell>
          <cell r="T2"/>
          <cell r="U2" t="str">
            <v>Torres Strait Islander but not Aboriginal Origin</v>
          </cell>
          <cell r="V2"/>
        </row>
        <row r="3">
          <cell r="A3" t="str">
            <v>DVA</v>
          </cell>
          <cell r="B3" t="str">
            <v>8003608333647196</v>
          </cell>
          <cell r="C3" t="str">
            <v>Active</v>
          </cell>
          <cell r="D3" t="str">
            <v>Verified</v>
          </cell>
          <cell r="E3">
            <v>5951138751</v>
          </cell>
          <cell r="F3">
            <v>1</v>
          </cell>
          <cell r="G3" t="str">
            <v>BRITTON</v>
          </cell>
          <cell r="H3" t="str">
            <v>Brian</v>
          </cell>
          <cell r="I3" t="str">
            <v>EDWIN</v>
          </cell>
          <cell r="J3">
            <v>36028</v>
          </cell>
          <cell r="K3" t="str">
            <v>M</v>
          </cell>
          <cell r="L3" t="str">
            <v>79 Elenore Rdge</v>
          </cell>
          <cell r="M3" t="str">
            <v>Mitchellville</v>
          </cell>
          <cell r="N3" t="str">
            <v>SA</v>
          </cell>
          <cell r="O3">
            <v>5602</v>
          </cell>
          <cell r="P3" t="str">
            <v>0870108359</v>
          </cell>
          <cell r="Q3" t="str">
            <v>0491576801</v>
          </cell>
          <cell r="R3" t="str">
            <v>brian.britton@example.net</v>
          </cell>
          <cell r="S3" t="str">
            <v>0870106435</v>
          </cell>
          <cell r="T3" t="str">
            <v>QX266063</v>
          </cell>
          <cell r="U3" t="str">
            <v>Aboriginal but not Torres Strait Islander Origin</v>
          </cell>
          <cell r="V3"/>
        </row>
        <row r="4">
          <cell r="A4" t="str">
            <v xml:space="preserve">IHI only with International </v>
          </cell>
          <cell r="B4" t="str">
            <v>8003608000311738</v>
          </cell>
          <cell r="C4" t="str">
            <v>Active</v>
          </cell>
          <cell r="D4" t="str">
            <v>Verified</v>
          </cell>
          <cell r="E4"/>
          <cell r="F4"/>
          <cell r="G4" t="str">
            <v>RALPH</v>
          </cell>
          <cell r="H4" t="str">
            <v>Rudolf</v>
          </cell>
          <cell r="J4">
            <v>17830</v>
          </cell>
          <cell r="K4" t="str">
            <v>Not Stated/Inadequately Described</v>
          </cell>
          <cell r="L4" t="str">
            <v>Svingen 28</v>
          </cell>
          <cell r="M4" t="str">
            <v>Oslo</v>
          </cell>
          <cell r="N4" t="str">
            <v>(Norway)</v>
          </cell>
          <cell r="O4" t="str">
            <v>0107</v>
          </cell>
          <cell r="Q4" t="str">
            <v>0491577426</v>
          </cell>
          <cell r="R4"/>
          <cell r="T4"/>
          <cell r="U4"/>
          <cell r="V4"/>
        </row>
        <row r="5">
          <cell r="A5" t="str">
            <v>IHI only/Deceased</v>
          </cell>
          <cell r="B5" t="str">
            <v>8003608000311746</v>
          </cell>
          <cell r="C5" t="str">
            <v>Active</v>
          </cell>
          <cell r="D5" t="str">
            <v>Verified</v>
          </cell>
          <cell r="E5"/>
          <cell r="F5"/>
          <cell r="G5" t="str">
            <v>SANDILANDS</v>
          </cell>
          <cell r="H5" t="str">
            <v>Young</v>
          </cell>
          <cell r="J5">
            <v>22714</v>
          </cell>
          <cell r="K5" t="str">
            <v>Not Stated/Inadequately Described</v>
          </cell>
          <cell r="L5" t="str">
            <v>85 Dean Cl</v>
          </cell>
          <cell r="M5" t="str">
            <v>Warnertown</v>
          </cell>
          <cell r="N5" t="str">
            <v>SA</v>
          </cell>
          <cell r="O5">
            <v>5540</v>
          </cell>
          <cell r="P5" t="str">
            <v>0870107451</v>
          </cell>
          <cell r="Q5" t="str">
            <v>0491577644</v>
          </cell>
          <cell r="R5" t="str">
            <v>young.sandilands@myownpersonaldomain.com.au</v>
          </cell>
          <cell r="S5" t="str">
            <v>0870109923</v>
          </cell>
          <cell r="T5"/>
          <cell r="U5"/>
          <cell r="V5"/>
        </row>
        <row r="6">
          <cell r="A6" t="str">
            <v>Additional name</v>
          </cell>
          <cell r="B6" t="str">
            <v>8003608166980466</v>
          </cell>
          <cell r="C6" t="str">
            <v>Active</v>
          </cell>
          <cell r="D6" t="str">
            <v>Verified</v>
          </cell>
          <cell r="E6">
            <v>5951138841</v>
          </cell>
          <cell r="F6">
            <v>1</v>
          </cell>
          <cell r="G6" t="str">
            <v>FROST</v>
          </cell>
          <cell r="H6" t="str">
            <v>Rhett</v>
          </cell>
          <cell r="I6" t="str">
            <v>KENT</v>
          </cell>
          <cell r="J6">
            <v>25435</v>
          </cell>
          <cell r="K6" t="str">
            <v>M</v>
          </cell>
          <cell r="L6" t="str">
            <v>73 Shall Cct</v>
          </cell>
          <cell r="M6" t="str">
            <v>Hampden</v>
          </cell>
          <cell r="N6" t="str">
            <v>SA</v>
          </cell>
          <cell r="O6">
            <v>5374</v>
          </cell>
          <cell r="P6" t="str">
            <v>0870103494</v>
          </cell>
          <cell r="Q6" t="str">
            <v>0491578957</v>
          </cell>
          <cell r="R6" t="str">
            <v>rhett.frost@example.net</v>
          </cell>
          <cell r="S6" t="str">
            <v>0870102178</v>
          </cell>
          <cell r="T6"/>
          <cell r="U6" t="str">
            <v>Aboriginal but not Torres Strait Islander Origin</v>
          </cell>
          <cell r="V6" t="str">
            <v>Roger Frost</v>
          </cell>
        </row>
      </sheetData>
      <sheetData sheetId="8">
        <row r="2">
          <cell r="B2" t="str">
            <v>8003608333647162</v>
          </cell>
          <cell r="C2" t="str">
            <v>Active</v>
          </cell>
          <cell r="D2" t="str">
            <v>Verified</v>
          </cell>
          <cell r="E2">
            <v>6951825421</v>
          </cell>
          <cell r="F2">
            <v>1</v>
          </cell>
          <cell r="G2" t="str">
            <v>ROBSON</v>
          </cell>
          <cell r="H2" t="str">
            <v>Adam</v>
          </cell>
          <cell r="J2">
            <v>33372</v>
          </cell>
          <cell r="K2" t="str">
            <v>M</v>
          </cell>
          <cell r="L2" t="str">
            <v>18 Queen Cir</v>
          </cell>
          <cell r="M2" t="str">
            <v>Rushy Lagoon</v>
          </cell>
          <cell r="N2" t="str">
            <v>TAS</v>
          </cell>
          <cell r="O2">
            <v>7264</v>
          </cell>
          <cell r="P2" t="str">
            <v>0370107954</v>
          </cell>
          <cell r="Q2" t="str">
            <v>0424064523</v>
          </cell>
          <cell r="R2" t="str">
            <v>adam.robson@example.com.au</v>
          </cell>
          <cell r="S2" t="str">
            <v>0370106335</v>
          </cell>
          <cell r="T2"/>
          <cell r="U2" t="str">
            <v>Not Stated</v>
          </cell>
          <cell r="V2"/>
        </row>
        <row r="3">
          <cell r="B3" t="str">
            <v>8003608500314703</v>
          </cell>
          <cell r="C3" t="str">
            <v>Active</v>
          </cell>
          <cell r="D3" t="str">
            <v>Verified</v>
          </cell>
          <cell r="E3">
            <v>6951825511</v>
          </cell>
          <cell r="F3">
            <v>1</v>
          </cell>
          <cell r="G3" t="str">
            <v>CUMMINGS</v>
          </cell>
          <cell r="H3" t="str">
            <v>Angelo</v>
          </cell>
          <cell r="J3">
            <v>24174</v>
          </cell>
          <cell r="K3" t="str">
            <v>M</v>
          </cell>
          <cell r="L3" t="str">
            <v>193 Versace Qy</v>
          </cell>
          <cell r="M3" t="str">
            <v>Rosetta</v>
          </cell>
          <cell r="N3" t="str">
            <v>TAS</v>
          </cell>
          <cell r="O3">
            <v>7010</v>
          </cell>
          <cell r="P3" t="str">
            <v>0370104391</v>
          </cell>
          <cell r="Q3" t="str">
            <v>0458625039</v>
          </cell>
          <cell r="R3" t="str">
            <v>angelo.cummings@example.net</v>
          </cell>
          <cell r="S3" t="str">
            <v>0370103303</v>
          </cell>
          <cell r="T3"/>
          <cell r="U3" t="str">
            <v>Torres Strait Islander but not Aboriginal Origin</v>
          </cell>
          <cell r="V3"/>
        </row>
        <row r="4">
          <cell r="A4"/>
          <cell r="B4" t="str">
            <v>8003608666976394</v>
          </cell>
          <cell r="C4" t="str">
            <v>Active</v>
          </cell>
          <cell r="D4" t="str">
            <v>Verified</v>
          </cell>
          <cell r="E4">
            <v>6951825601</v>
          </cell>
          <cell r="F4">
            <v>1</v>
          </cell>
          <cell r="G4" t="str">
            <v>SIMPSON</v>
          </cell>
          <cell r="H4" t="str">
            <v>Tristan</v>
          </cell>
          <cell r="J4">
            <v>18533</v>
          </cell>
          <cell r="K4" t="str">
            <v>M</v>
          </cell>
          <cell r="L4" t="str">
            <v>132 Glendon Lane</v>
          </cell>
          <cell r="M4" t="str">
            <v>Strickland</v>
          </cell>
          <cell r="N4" t="str">
            <v>TAS</v>
          </cell>
          <cell r="O4">
            <v>7140</v>
          </cell>
          <cell r="P4" t="str">
            <v>0370100282</v>
          </cell>
          <cell r="Q4" t="str">
            <v>0481716021</v>
          </cell>
          <cell r="R4" t="str">
            <v>tristan.simpson@example.com</v>
          </cell>
          <cell r="S4" t="str">
            <v>0370106549</v>
          </cell>
          <cell r="T4"/>
          <cell r="U4" t="str">
            <v>South Sea Islander</v>
          </cell>
          <cell r="V4"/>
        </row>
        <row r="5">
          <cell r="A5" t="str">
            <v>DVA</v>
          </cell>
          <cell r="B5" t="str">
            <v>8003608666976428</v>
          </cell>
          <cell r="C5" t="str">
            <v>Active</v>
          </cell>
          <cell r="D5" t="str">
            <v>Verified</v>
          </cell>
          <cell r="E5">
            <v>6951825881</v>
          </cell>
          <cell r="F5">
            <v>1</v>
          </cell>
          <cell r="G5" t="str">
            <v>POTTS</v>
          </cell>
          <cell r="H5" t="str">
            <v>Felix</v>
          </cell>
          <cell r="I5" t="str">
            <v>ERNIE</v>
          </cell>
          <cell r="J5">
            <v>35022</v>
          </cell>
          <cell r="K5" t="str">
            <v>M</v>
          </cell>
          <cell r="L5" t="str">
            <v>182 Ocean Ct</v>
          </cell>
          <cell r="M5" t="str">
            <v>Opossum Bay</v>
          </cell>
          <cell r="N5" t="str">
            <v>TAS</v>
          </cell>
          <cell r="O5">
            <v>7023</v>
          </cell>
          <cell r="P5" t="str">
            <v>0370108260</v>
          </cell>
          <cell r="Q5" t="str">
            <v>0450188367</v>
          </cell>
          <cell r="R5" t="str">
            <v>felix.potts@example.com.au</v>
          </cell>
          <cell r="S5" t="str">
            <v>0370102830</v>
          </cell>
          <cell r="T5" t="str">
            <v>QX288943</v>
          </cell>
          <cell r="U5" t="str">
            <v>Neither Aboriginal nor Torres Strait Islander Origin</v>
          </cell>
          <cell r="V5"/>
        </row>
        <row r="6">
          <cell r="A6" t="str">
            <v>Child own Medicare Card</v>
          </cell>
          <cell r="B6" t="str">
            <v>8003608500314729</v>
          </cell>
          <cell r="C6" t="str">
            <v>Active</v>
          </cell>
          <cell r="D6" t="str">
            <v>Verified</v>
          </cell>
          <cell r="E6">
            <v>6951825971</v>
          </cell>
          <cell r="F6">
            <v>1</v>
          </cell>
          <cell r="G6" t="str">
            <v>PENNINGTON</v>
          </cell>
          <cell r="H6" t="str">
            <v>Donnie</v>
          </cell>
          <cell r="I6" t="str">
            <v>KIP</v>
          </cell>
          <cell r="J6">
            <v>40121</v>
          </cell>
          <cell r="K6" t="str">
            <v>M</v>
          </cell>
          <cell r="L6" t="str">
            <v>192 Cathedral Dr</v>
          </cell>
          <cell r="M6" t="str">
            <v>Bicheno</v>
          </cell>
          <cell r="N6" t="str">
            <v>TAS</v>
          </cell>
          <cell r="O6">
            <v>7215</v>
          </cell>
          <cell r="P6" t="str">
            <v>0370101498</v>
          </cell>
          <cell r="Q6" t="str">
            <v>0443892059</v>
          </cell>
          <cell r="R6" t="str">
            <v>donnie.pennington@example.net</v>
          </cell>
          <cell r="S6" t="str">
            <v>0370106629</v>
          </cell>
          <cell r="T6"/>
          <cell r="U6" t="str">
            <v>Not Stated</v>
          </cell>
          <cell r="V6"/>
        </row>
      </sheetData>
      <sheetData sheetId="9">
        <row r="2">
          <cell r="B2" t="str">
            <v>8003608333647170</v>
          </cell>
          <cell r="C2" t="str">
            <v>Active</v>
          </cell>
          <cell r="D2" t="str">
            <v>Verified</v>
          </cell>
          <cell r="E2">
            <v>2954540341</v>
          </cell>
          <cell r="F2">
            <v>1</v>
          </cell>
          <cell r="G2" t="str">
            <v>DOWNIE</v>
          </cell>
          <cell r="H2" t="str">
            <v>Grant</v>
          </cell>
          <cell r="J2">
            <v>36528</v>
          </cell>
          <cell r="K2" t="str">
            <v>M</v>
          </cell>
          <cell r="L2" t="str">
            <v>54 Toby Cnr</v>
          </cell>
          <cell r="M2" t="str">
            <v>Calwell</v>
          </cell>
          <cell r="N2" t="str">
            <v>ACT</v>
          </cell>
          <cell r="O2">
            <v>2905</v>
          </cell>
          <cell r="P2" t="str">
            <v>0270103810</v>
          </cell>
          <cell r="Q2" t="str">
            <v>0475351895</v>
          </cell>
          <cell r="R2" t="str">
            <v>grant.downie@example.com.au</v>
          </cell>
          <cell r="S2" t="str">
            <v>0270103810</v>
          </cell>
          <cell r="T2"/>
          <cell r="U2" t="str">
            <v>Aboriginal but not Torres Strait Islander Origin</v>
          </cell>
          <cell r="V2"/>
        </row>
        <row r="3">
          <cell r="B3" t="str">
            <v>8003608666976402</v>
          </cell>
          <cell r="C3" t="str">
            <v>Active</v>
          </cell>
          <cell r="D3" t="str">
            <v>Verified</v>
          </cell>
          <cell r="E3">
            <v>2954540431</v>
          </cell>
          <cell r="F3">
            <v>1</v>
          </cell>
          <cell r="G3" t="str">
            <v>DAVIS</v>
          </cell>
          <cell r="H3" t="str">
            <v>Juan</v>
          </cell>
          <cell r="J3">
            <v>33180</v>
          </cell>
          <cell r="K3" t="str">
            <v>M</v>
          </cell>
          <cell r="L3" t="str">
            <v>98 Grande Gdns</v>
          </cell>
          <cell r="M3" t="str">
            <v>Monash</v>
          </cell>
          <cell r="N3" t="str">
            <v>ACT</v>
          </cell>
          <cell r="O3">
            <v>2904</v>
          </cell>
          <cell r="P3" t="str">
            <v>0270103810</v>
          </cell>
          <cell r="Q3" t="str">
            <v>0449502039</v>
          </cell>
          <cell r="R3" t="str">
            <v>juan.davis@example.net</v>
          </cell>
          <cell r="S3" t="str">
            <v>0270103863</v>
          </cell>
          <cell r="T3"/>
          <cell r="U3" t="str">
            <v>Aboriginal but not Torres Strait Islander Origin</v>
          </cell>
          <cell r="V3"/>
        </row>
        <row r="4">
          <cell r="A4"/>
          <cell r="B4" t="str">
            <v>8003608500314711</v>
          </cell>
          <cell r="C4" t="str">
            <v>Active</v>
          </cell>
          <cell r="D4" t="str">
            <v>Verified</v>
          </cell>
          <cell r="E4">
            <v>2954540521</v>
          </cell>
          <cell r="F4">
            <v>1</v>
          </cell>
          <cell r="G4" t="str">
            <v>HULME</v>
          </cell>
          <cell r="H4" t="str">
            <v>Brant</v>
          </cell>
          <cell r="J4">
            <v>37085</v>
          </cell>
          <cell r="K4" t="str">
            <v>M</v>
          </cell>
          <cell r="L4" t="str">
            <v>58 Constitution Lane</v>
          </cell>
          <cell r="M4" t="str">
            <v>Erindale Centre</v>
          </cell>
          <cell r="N4" t="str">
            <v>ACT</v>
          </cell>
          <cell r="O4">
            <v>2903</v>
          </cell>
          <cell r="P4" t="str">
            <v>0270103810</v>
          </cell>
          <cell r="Q4" t="str">
            <v>0445351522</v>
          </cell>
          <cell r="R4" t="str">
            <v>brant.hulme@example.com</v>
          </cell>
          <cell r="S4" t="str">
            <v>0270105704</v>
          </cell>
          <cell r="T4"/>
          <cell r="U4" t="str">
            <v>Torres Strait Islander but not Aboriginal Origin</v>
          </cell>
          <cell r="V4"/>
        </row>
        <row r="5">
          <cell r="A5" t="str">
            <v>DVA</v>
          </cell>
          <cell r="B5" t="str">
            <v>8003608000311688</v>
          </cell>
          <cell r="C5" t="str">
            <v>Active</v>
          </cell>
          <cell r="D5" t="str">
            <v>Verified</v>
          </cell>
          <cell r="E5">
            <v>2954540611</v>
          </cell>
          <cell r="F5">
            <v>1</v>
          </cell>
          <cell r="G5" t="str">
            <v>BLACK</v>
          </cell>
          <cell r="H5" t="str">
            <v>Kerry</v>
          </cell>
          <cell r="I5" t="str">
            <v>DOUGAL</v>
          </cell>
          <cell r="J5">
            <v>37189</v>
          </cell>
          <cell r="K5" t="str">
            <v>M</v>
          </cell>
          <cell r="L5" t="str">
            <v>103 East Est</v>
          </cell>
          <cell r="M5" t="str">
            <v>Monash</v>
          </cell>
          <cell r="N5" t="str">
            <v>ACT</v>
          </cell>
          <cell r="O5">
            <v>2904</v>
          </cell>
          <cell r="P5" t="str">
            <v>0270103810</v>
          </cell>
          <cell r="Q5" t="str">
            <v>0423720003</v>
          </cell>
          <cell r="R5" t="str">
            <v>kerry.black@example.com.au</v>
          </cell>
          <cell r="S5" t="str">
            <v>0270109494</v>
          </cell>
          <cell r="T5" t="str">
            <v>QX827289</v>
          </cell>
          <cell r="U5" t="str">
            <v>South Sea Islander</v>
          </cell>
          <cell r="V5"/>
        </row>
        <row r="6">
          <cell r="A6" t="str">
            <v>DVA</v>
          </cell>
          <cell r="B6" t="str">
            <v>8003608333647204</v>
          </cell>
          <cell r="C6" t="str">
            <v>Active</v>
          </cell>
          <cell r="D6" t="str">
            <v>Verified</v>
          </cell>
          <cell r="E6">
            <v>2954540891</v>
          </cell>
          <cell r="F6">
            <v>1</v>
          </cell>
          <cell r="G6" t="str">
            <v>SCOTT</v>
          </cell>
          <cell r="H6" t="str">
            <v>Elijah</v>
          </cell>
          <cell r="I6" t="str">
            <v>KEN</v>
          </cell>
          <cell r="J6">
            <v>31744</v>
          </cell>
          <cell r="K6" t="str">
            <v>M</v>
          </cell>
          <cell r="L6" t="str">
            <v>81 Short Cir</v>
          </cell>
          <cell r="M6" t="str">
            <v>Gilmore</v>
          </cell>
          <cell r="N6" t="str">
            <v>ACT</v>
          </cell>
          <cell r="O6">
            <v>2905</v>
          </cell>
          <cell r="P6" t="str">
            <v>0270103810</v>
          </cell>
          <cell r="Q6" t="str">
            <v>0433952520</v>
          </cell>
          <cell r="R6" t="str">
            <v>elijah.scott@example.net</v>
          </cell>
          <cell r="S6" t="str">
            <v>0270103850</v>
          </cell>
          <cell r="T6" t="str">
            <v>QX521750</v>
          </cell>
          <cell r="U6" t="str">
            <v>Torres Strait Islander but not Aboriginal Origin</v>
          </cell>
          <cell r="V6"/>
        </row>
        <row r="7">
          <cell r="A7" t="str">
            <v>Unverified/Deceased</v>
          </cell>
          <cell r="B7" t="str">
            <v>8003608833648470</v>
          </cell>
          <cell r="C7" t="str">
            <v>Deceased</v>
          </cell>
          <cell r="D7" t="str">
            <v>Unverified</v>
          </cell>
          <cell r="E7"/>
          <cell r="F7"/>
          <cell r="G7" t="str">
            <v>RIDGEWELL</v>
          </cell>
          <cell r="H7" t="str">
            <v>Troy</v>
          </cell>
          <cell r="J7">
            <v>26433</v>
          </cell>
          <cell r="K7" t="str">
            <v>Not Stated/Inadequately Described</v>
          </cell>
          <cell r="L7" t="str">
            <v>79 Elenore Tce</v>
          </cell>
          <cell r="M7" t="str">
            <v>Macarthur</v>
          </cell>
          <cell r="N7" t="str">
            <v>ACT</v>
          </cell>
          <cell r="O7">
            <v>2904</v>
          </cell>
          <cell r="P7" t="str">
            <v>0270103810</v>
          </cell>
          <cell r="Q7" t="str">
            <v>0430727052</v>
          </cell>
          <cell r="R7" t="str">
            <v>troy.ridgewell@example.com</v>
          </cell>
          <cell r="S7" t="str">
            <v>0270104193</v>
          </cell>
          <cell r="T7"/>
          <cell r="U7"/>
          <cell r="V7"/>
        </row>
        <row r="8">
          <cell r="A8" t="str">
            <v>Mother with triplets</v>
          </cell>
          <cell r="B8" t="str">
            <v>8003608666976485</v>
          </cell>
          <cell r="C8" t="str">
            <v>Active</v>
          </cell>
          <cell r="D8" t="str">
            <v>Verified</v>
          </cell>
          <cell r="E8">
            <v>2954541131</v>
          </cell>
          <cell r="F8">
            <v>1</v>
          </cell>
          <cell r="G8" t="str">
            <v>DIETRICH</v>
          </cell>
          <cell r="H8" t="str">
            <v>Phillipa</v>
          </cell>
          <cell r="I8" t="str">
            <v>GRACE</v>
          </cell>
          <cell r="J8">
            <v>31214</v>
          </cell>
          <cell r="K8" t="str">
            <v>F</v>
          </cell>
          <cell r="L8" t="str">
            <v>77 Yoga Rdge</v>
          </cell>
          <cell r="M8" t="str">
            <v>Mitchell</v>
          </cell>
          <cell r="N8" t="str">
            <v>ACT</v>
          </cell>
          <cell r="O8">
            <v>2911</v>
          </cell>
          <cell r="P8" t="str">
            <v>0270103810</v>
          </cell>
          <cell r="Q8" t="str">
            <v>0433350288</v>
          </cell>
          <cell r="R8" t="str">
            <v>phillipa.dietrich@example.com.au</v>
          </cell>
          <cell r="S8" t="str">
            <v>0270109317</v>
          </cell>
          <cell r="T8"/>
          <cell r="U8" t="str">
            <v>Aboriginal but not Torres Strait Islander Origin</v>
          </cell>
          <cell r="V8"/>
        </row>
        <row r="9">
          <cell r="A9"/>
          <cell r="B9" t="str">
            <v>8003608666976493</v>
          </cell>
          <cell r="C9" t="str">
            <v>Active</v>
          </cell>
          <cell r="D9" t="str">
            <v>Verified</v>
          </cell>
          <cell r="E9">
            <v>2954541131</v>
          </cell>
          <cell r="F9">
            <v>2</v>
          </cell>
          <cell r="G9" t="str">
            <v>DIETRICH</v>
          </cell>
          <cell r="H9" t="str">
            <v>Blake</v>
          </cell>
          <cell r="I9" t="str">
            <v>LOUIS</v>
          </cell>
          <cell r="J9">
            <v>42845</v>
          </cell>
          <cell r="K9" t="str">
            <v>M</v>
          </cell>
          <cell r="L9" t="str">
            <v>77 Yoga Rdge</v>
          </cell>
          <cell r="M9" t="str">
            <v>Mitchell</v>
          </cell>
          <cell r="N9" t="str">
            <v>ACT</v>
          </cell>
          <cell r="O9">
            <v>2911</v>
          </cell>
          <cell r="P9" t="str">
            <v>0270103810</v>
          </cell>
          <cell r="Q9" t="str">
            <v>0424590797</v>
          </cell>
          <cell r="R9"/>
          <cell r="S9" t="str">
            <v>0270109186</v>
          </cell>
          <cell r="T9"/>
          <cell r="U9" t="str">
            <v>Not Stated</v>
          </cell>
          <cell r="V9"/>
        </row>
        <row r="10">
          <cell r="A10"/>
          <cell r="B10" t="str">
            <v>8003608500314778</v>
          </cell>
          <cell r="C10" t="str">
            <v>Active</v>
          </cell>
          <cell r="D10" t="str">
            <v>Verified</v>
          </cell>
          <cell r="E10">
            <v>2954541131</v>
          </cell>
          <cell r="F10">
            <v>3</v>
          </cell>
          <cell r="G10" t="str">
            <v>DIETRICH</v>
          </cell>
          <cell r="H10" t="str">
            <v>Kimbra</v>
          </cell>
          <cell r="I10" t="str">
            <v>ALTHEA</v>
          </cell>
          <cell r="J10">
            <v>42845</v>
          </cell>
          <cell r="K10" t="str">
            <v>F</v>
          </cell>
          <cell r="L10" t="str">
            <v>77 Yoga Rdge</v>
          </cell>
          <cell r="M10" t="str">
            <v>Mitchell</v>
          </cell>
          <cell r="N10" t="str">
            <v>ACT</v>
          </cell>
          <cell r="O10">
            <v>2911</v>
          </cell>
          <cell r="P10" t="str">
            <v>0270103810</v>
          </cell>
          <cell r="Q10" t="str">
            <v>0464077679</v>
          </cell>
          <cell r="R10"/>
          <cell r="S10" t="str">
            <v>0270101803</v>
          </cell>
          <cell r="T10"/>
          <cell r="U10" t="str">
            <v>South Sea Islander</v>
          </cell>
          <cell r="V10"/>
        </row>
        <row r="11">
          <cell r="A11"/>
          <cell r="B11" t="str">
            <v>8003608333647295</v>
          </cell>
          <cell r="C11" t="str">
            <v>Active</v>
          </cell>
          <cell r="D11" t="str">
            <v>Verified</v>
          </cell>
          <cell r="E11">
            <v>2954541131</v>
          </cell>
          <cell r="F11">
            <v>4</v>
          </cell>
          <cell r="G11" t="str">
            <v>DIETRICH</v>
          </cell>
          <cell r="H11" t="str">
            <v>Diedre</v>
          </cell>
          <cell r="I11" t="str">
            <v>ALICIA</v>
          </cell>
          <cell r="J11">
            <v>42845</v>
          </cell>
          <cell r="K11" t="str">
            <v>F</v>
          </cell>
          <cell r="L11" t="str">
            <v>77 Yoga Rdge</v>
          </cell>
          <cell r="M11" t="str">
            <v>Mitchell</v>
          </cell>
          <cell r="N11" t="str">
            <v>ACT</v>
          </cell>
          <cell r="O11">
            <v>2911</v>
          </cell>
          <cell r="P11" t="str">
            <v>0270103810</v>
          </cell>
          <cell r="Q11" t="str">
            <v>0445595670</v>
          </cell>
          <cell r="S11" t="str">
            <v>0270106293</v>
          </cell>
          <cell r="T11"/>
          <cell r="U11" t="str">
            <v>Not Stated</v>
          </cell>
          <cell r="V11"/>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XPP5WBBPQHRVBLOEIADVMLRZNA">
      <xxl21:absoluteUrl r:id="rId2"/>
    </xxl21:alternateUrls>
    <sheetNames>
      <sheetName val="README"/>
      <sheetName val="QLD"/>
      <sheetName val="NSW"/>
      <sheetName val="VIC"/>
      <sheetName val="WA"/>
      <sheetName val="NT"/>
      <sheetName val="SA"/>
      <sheetName val="TAS"/>
      <sheetName val="ACT"/>
    </sheetNames>
    <sheetDataSet>
      <sheetData sheetId="0"/>
      <sheetData sheetId="1">
        <row r="2">
          <cell r="A2" t="str">
            <v>Aboriginal and Torres Strait Islander Health Practitioner</v>
          </cell>
          <cell r="B2" t="str">
            <v xml:space="preserve">8003616566718675 </v>
          </cell>
          <cell r="C2">
            <v>4115</v>
          </cell>
          <cell r="D2" t="str">
            <v>Indigenous Health Worker</v>
          </cell>
          <cell r="E2">
            <v>411511</v>
          </cell>
          <cell r="F2" t="str">
            <v>Aboriginal and Torres Strait Health Worker</v>
          </cell>
          <cell r="I2" t="str">
            <v>COULTER</v>
          </cell>
          <cell r="J2" t="str">
            <v>Oliver</v>
          </cell>
          <cell r="K2" t="str">
            <v>Male</v>
          </cell>
          <cell r="L2">
            <v>37156</v>
          </cell>
          <cell r="M2" t="str">
            <v>76 Abattoir Tce</v>
          </cell>
          <cell r="N2" t="str">
            <v>Southedge</v>
          </cell>
          <cell r="O2" t="str">
            <v>QLD</v>
          </cell>
          <cell r="P2">
            <v>4871</v>
          </cell>
          <cell r="Q2" t="str">
            <v>0770102471</v>
          </cell>
          <cell r="R2" t="str">
            <v>0770104839</v>
          </cell>
          <cell r="S2" t="str">
            <v>oliver.c@southedgepractice.example.com.au</v>
          </cell>
          <cell r="T2" t="str">
            <v>HAC000000001</v>
          </cell>
          <cell r="U2" t="str">
            <v xml:space="preserve">8003626566706901 </v>
          </cell>
          <cell r="V2" t="str">
            <v>2448261H</v>
          </cell>
        </row>
        <row r="3">
          <cell r="A3" t="str">
            <v>Aged Care Nurse</v>
          </cell>
          <cell r="B3" t="str">
            <v xml:space="preserve">8003616566718683 </v>
          </cell>
          <cell r="C3">
            <v>2544</v>
          </cell>
          <cell r="D3" t="str">
            <v>Registered Nurses</v>
          </cell>
          <cell r="E3">
            <v>254499</v>
          </cell>
          <cell r="F3" t="str">
            <v>Registered Nurses nec</v>
          </cell>
          <cell r="I3" t="str">
            <v>BERRY</v>
          </cell>
          <cell r="J3" t="str">
            <v>Shay</v>
          </cell>
          <cell r="K3" t="str">
            <v>Not Stated/Inadequately Described</v>
          </cell>
          <cell r="L3">
            <v>21112</v>
          </cell>
          <cell r="M3" t="str">
            <v>132 Ocean Ct</v>
          </cell>
          <cell r="N3" t="str">
            <v>Hudson</v>
          </cell>
          <cell r="O3" t="str">
            <v>QLD</v>
          </cell>
          <cell r="P3">
            <v>4860</v>
          </cell>
          <cell r="Q3" t="str">
            <v>0770101729</v>
          </cell>
          <cell r="R3" t="str">
            <v>0770100608</v>
          </cell>
          <cell r="S3" t="str">
            <v>shay.b@hudsonagedcare.example.com.au</v>
          </cell>
          <cell r="T3" t="str">
            <v>HAC000000002</v>
          </cell>
          <cell r="U3" t="str">
            <v xml:space="preserve">8003621566706019 </v>
          </cell>
          <cell r="V3" t="str">
            <v>2448271F</v>
          </cell>
        </row>
        <row r="4">
          <cell r="A4" t="str">
            <v>Cardio-thoracic Surgeon</v>
          </cell>
          <cell r="B4" t="str">
            <v xml:space="preserve">8003616566718691 </v>
          </cell>
          <cell r="C4">
            <v>2535</v>
          </cell>
          <cell r="D4" t="str">
            <v>Surgeons</v>
          </cell>
          <cell r="E4">
            <v>253512</v>
          </cell>
          <cell r="F4" t="str">
            <v>Cardiothoracic Surgeon</v>
          </cell>
          <cell r="G4"/>
          <cell r="H4"/>
          <cell r="I4" t="str">
            <v>MANNING</v>
          </cell>
          <cell r="J4" t="str">
            <v>Meg</v>
          </cell>
          <cell r="K4" t="str">
            <v>Not Stated/Inadequately Described</v>
          </cell>
          <cell r="L4">
            <v>26062</v>
          </cell>
          <cell r="M4" t="str">
            <v>90 Museum Esp</v>
          </cell>
          <cell r="N4" t="str">
            <v>Barney View</v>
          </cell>
          <cell r="O4" t="str">
            <v>QLD</v>
          </cell>
          <cell r="P4">
            <v>4287</v>
          </cell>
          <cell r="Q4" t="str">
            <v>0770106543</v>
          </cell>
          <cell r="R4" t="str">
            <v>0770104343</v>
          </cell>
          <cell r="S4" t="str">
            <v>meg.m@example.com</v>
          </cell>
          <cell r="T4" t="str">
            <v>HAC000000003</v>
          </cell>
          <cell r="V4" t="str">
            <v>2448281B</v>
          </cell>
        </row>
        <row r="5">
          <cell r="A5" t="str">
            <v>Emergency medicine physician</v>
          </cell>
          <cell r="B5" t="str">
            <v xml:space="preserve">8003616566718709 </v>
          </cell>
          <cell r="C5">
            <v>2539</v>
          </cell>
          <cell r="D5" t="str">
            <v>Other Medical Practitioners</v>
          </cell>
          <cell r="E5">
            <v>253912</v>
          </cell>
          <cell r="F5" t="str">
            <v>Emergency Medicine Specialist/Emergency Physician</v>
          </cell>
          <cell r="G5"/>
          <cell r="H5"/>
          <cell r="I5" t="str">
            <v>MITCHELL</v>
          </cell>
          <cell r="J5" t="str">
            <v>Frankie</v>
          </cell>
          <cell r="K5" t="str">
            <v>Not Stated/Inadequately Described</v>
          </cell>
          <cell r="L5">
            <v>23391</v>
          </cell>
          <cell r="M5" t="str">
            <v>87 Cresson Dr</v>
          </cell>
          <cell r="N5" t="str">
            <v>Tarampa</v>
          </cell>
          <cell r="O5" t="str">
            <v>QLD</v>
          </cell>
          <cell r="P5">
            <v>4311</v>
          </cell>
          <cell r="Q5" t="str">
            <v>0770104985</v>
          </cell>
          <cell r="R5" t="str">
            <v>0770104168</v>
          </cell>
          <cell r="S5" t="str">
            <v>frankie.mitchell@tarampa.emergency.example.com.au</v>
          </cell>
          <cell r="T5" t="str">
            <v>HAC000000004</v>
          </cell>
          <cell r="U5" t="str">
            <v>8003628233373081</v>
          </cell>
          <cell r="V5" t="str">
            <v>2448291A</v>
          </cell>
        </row>
        <row r="6">
          <cell r="A6" t="str">
            <v>General Practitioner</v>
          </cell>
          <cell r="B6" t="str">
            <v xml:space="preserve">8003611566718288 </v>
          </cell>
          <cell r="C6">
            <v>2531</v>
          </cell>
          <cell r="D6" t="str">
            <v>Medical Practitioner</v>
          </cell>
          <cell r="E6">
            <v>253111</v>
          </cell>
          <cell r="F6" t="str">
            <v>General Practitioner</v>
          </cell>
          <cell r="G6"/>
          <cell r="H6"/>
          <cell r="I6" t="str">
            <v>GUTHRIDGE</v>
          </cell>
          <cell r="J6" t="str">
            <v>Jarred</v>
          </cell>
          <cell r="K6" t="str">
            <v>Male</v>
          </cell>
          <cell r="L6">
            <v>30242</v>
          </cell>
          <cell r="M6" t="str">
            <v>30 Western Pl</v>
          </cell>
          <cell r="N6" t="str">
            <v>Elimbah</v>
          </cell>
          <cell r="O6" t="str">
            <v>QLD</v>
          </cell>
          <cell r="P6">
            <v>4516</v>
          </cell>
          <cell r="Q6" t="str">
            <v>0770109540</v>
          </cell>
          <cell r="R6" t="str">
            <v>0770101025</v>
          </cell>
          <cell r="S6" t="str">
            <v>jarred.guthridge@elimbahmedicalcentre.example.com.au</v>
          </cell>
          <cell r="T6" t="str">
            <v>HAC000000005</v>
          </cell>
          <cell r="U6" t="str">
            <v xml:space="preserve">8003629900040359 </v>
          </cell>
          <cell r="V6" t="str">
            <v>2448301T</v>
          </cell>
          <cell r="W6">
            <v>8017183</v>
          </cell>
        </row>
        <row r="7">
          <cell r="A7" t="str">
            <v>General Practitioner</v>
          </cell>
          <cell r="B7" t="str">
            <v xml:space="preserve">8003619900051951 </v>
          </cell>
          <cell r="C7">
            <v>2531</v>
          </cell>
          <cell r="D7" t="str">
            <v>Medical Practitioner</v>
          </cell>
          <cell r="E7">
            <v>253111</v>
          </cell>
          <cell r="F7" t="str">
            <v>General Practitioner</v>
          </cell>
          <cell r="G7"/>
          <cell r="H7"/>
          <cell r="I7" t="str">
            <v>SAMUELS</v>
          </cell>
          <cell r="J7" t="str">
            <v>Wyatt</v>
          </cell>
          <cell r="K7" t="str">
            <v>Male</v>
          </cell>
          <cell r="L7">
            <v>28311</v>
          </cell>
          <cell r="M7" t="str">
            <v>158 Bay Ct</v>
          </cell>
          <cell r="N7" t="str">
            <v>Loch Lomond</v>
          </cell>
          <cell r="O7" t="str">
            <v>QLD</v>
          </cell>
          <cell r="P7">
            <v>4370</v>
          </cell>
          <cell r="Q7" t="str">
            <v>0770109261</v>
          </cell>
          <cell r="R7" t="str">
            <v>0770104857</v>
          </cell>
          <cell r="S7" t="str">
            <v>wyatt.samuels@lochlomondmc.example.net</v>
          </cell>
          <cell r="T7" t="str">
            <v>HAC000000006</v>
          </cell>
          <cell r="U7" t="str">
            <v xml:space="preserve">8003629900040367 </v>
          </cell>
          <cell r="V7" t="str">
            <v>2448311L</v>
          </cell>
        </row>
        <row r="8">
          <cell r="A8" t="str">
            <v>Medical oncologist</v>
          </cell>
          <cell r="B8" t="str">
            <v xml:space="preserve">8003611566718296 </v>
          </cell>
          <cell r="C8">
            <v>2533</v>
          </cell>
          <cell r="D8" t="str">
            <v>Specialist Medical Practitioners</v>
          </cell>
          <cell r="E8">
            <v>253314</v>
          </cell>
          <cell r="F8" t="str">
            <v>Medical Oncologist</v>
          </cell>
          <cell r="G8"/>
          <cell r="H8"/>
          <cell r="I8" t="str">
            <v>LEEDS</v>
          </cell>
          <cell r="J8" t="str">
            <v>Luigi</v>
          </cell>
          <cell r="K8" t="str">
            <v>Male</v>
          </cell>
          <cell r="L8">
            <v>36481</v>
          </cell>
          <cell r="M8" t="str">
            <v>111 Gottfried Rvr</v>
          </cell>
          <cell r="N8" t="str">
            <v>Bayview Heights</v>
          </cell>
          <cell r="O8" t="str">
            <v>QLD</v>
          </cell>
          <cell r="P8">
            <v>4868</v>
          </cell>
          <cell r="Q8" t="str">
            <v>0770100952</v>
          </cell>
          <cell r="R8" t="str">
            <v>0770107216</v>
          </cell>
          <cell r="S8" t="str">
            <v>luigi.leeds@example.com.au</v>
          </cell>
          <cell r="T8" t="str">
            <v>HAC000000007</v>
          </cell>
          <cell r="V8" t="str">
            <v>2448321K</v>
          </cell>
          <cell r="W8">
            <v>8017200</v>
          </cell>
        </row>
        <row r="9">
          <cell r="A9" t="str">
            <v>Midwife</v>
          </cell>
          <cell r="B9" t="str">
            <v xml:space="preserve">8003611566718304 </v>
          </cell>
          <cell r="C9">
            <v>2541</v>
          </cell>
          <cell r="D9" t="str">
            <v>Midwives</v>
          </cell>
          <cell r="E9">
            <v>254111</v>
          </cell>
          <cell r="F9" t="str">
            <v>Midwife</v>
          </cell>
          <cell r="G9"/>
          <cell r="H9"/>
          <cell r="I9" t="str">
            <v>KENDALL</v>
          </cell>
          <cell r="J9" t="str">
            <v>Dallas</v>
          </cell>
          <cell r="K9" t="str">
            <v>Male</v>
          </cell>
          <cell r="L9">
            <v>26085</v>
          </cell>
          <cell r="M9" t="str">
            <v>65 John Hts</v>
          </cell>
          <cell r="N9" t="str">
            <v>Coverty</v>
          </cell>
          <cell r="O9" t="str">
            <v>QLD</v>
          </cell>
          <cell r="P9">
            <v>4613</v>
          </cell>
          <cell r="Q9" t="str">
            <v>0770102627</v>
          </cell>
          <cell r="R9" t="str">
            <v>0770100920</v>
          </cell>
          <cell r="S9" t="str">
            <v>dallas.kendall@example.net</v>
          </cell>
          <cell r="T9" t="str">
            <v>HAC000000008</v>
          </cell>
          <cell r="V9" t="str">
            <v>2448331J</v>
          </cell>
        </row>
        <row r="10">
          <cell r="A10" t="str">
            <v>Nurse practitioner</v>
          </cell>
          <cell r="B10" t="str">
            <v xml:space="preserve">8003616566718733 </v>
          </cell>
          <cell r="C10">
            <v>2544</v>
          </cell>
          <cell r="D10" t="str">
            <v>Registered Nurses</v>
          </cell>
          <cell r="E10">
            <v>254411</v>
          </cell>
          <cell r="F10" t="str">
            <v>Nurse Practitioner</v>
          </cell>
          <cell r="G10"/>
          <cell r="H10"/>
          <cell r="I10" t="str">
            <v>MCLEOD</v>
          </cell>
          <cell r="J10" t="str">
            <v>Clinton</v>
          </cell>
          <cell r="K10" t="str">
            <v>Male</v>
          </cell>
          <cell r="L10">
            <v>28057</v>
          </cell>
          <cell r="M10" t="str">
            <v>112 Rome Qy</v>
          </cell>
          <cell r="N10" t="str">
            <v>Hudson</v>
          </cell>
          <cell r="O10" t="str">
            <v>QLD</v>
          </cell>
          <cell r="P10">
            <v>4860</v>
          </cell>
          <cell r="Q10" t="str">
            <v>0770100611</v>
          </cell>
          <cell r="R10" t="str">
            <v>0770109614</v>
          </cell>
          <cell r="S10" t="str">
            <v>clinton.mcleod@hudsonagedcare.example.net</v>
          </cell>
          <cell r="T10" t="str">
            <v>HAC000000009</v>
          </cell>
          <cell r="U10" t="str">
            <v>8003621566706019</v>
          </cell>
          <cell r="V10" t="str">
            <v>2448341H</v>
          </cell>
        </row>
        <row r="11">
          <cell r="A11" t="str">
            <v>Nurse practitioner</v>
          </cell>
          <cell r="B11" t="str">
            <v xml:space="preserve">8003611566718312 </v>
          </cell>
          <cell r="C11">
            <v>2544</v>
          </cell>
          <cell r="D11" t="str">
            <v>Registered Nurses</v>
          </cell>
          <cell r="E11">
            <v>254411</v>
          </cell>
          <cell r="F11" t="str">
            <v>Nurse Practitioner</v>
          </cell>
          <cell r="G11"/>
          <cell r="H11"/>
          <cell r="I11" t="str">
            <v>SPRINGETT</v>
          </cell>
          <cell r="J11" t="str">
            <v>Angelo</v>
          </cell>
          <cell r="K11" t="str">
            <v>Male</v>
          </cell>
          <cell r="L11">
            <v>24820</v>
          </cell>
          <cell r="M11" t="str">
            <v>100 West Jnc</v>
          </cell>
          <cell r="N11" t="str">
            <v>Glennie Heights</v>
          </cell>
          <cell r="O11" t="str">
            <v>QLD</v>
          </cell>
          <cell r="P11">
            <v>4370</v>
          </cell>
          <cell r="Q11" t="str">
            <v>0770102038</v>
          </cell>
          <cell r="R11" t="str">
            <v>0770104941</v>
          </cell>
          <cell r="S11" t="str">
            <v>angelo.springett@glennieheightph.example.com.au</v>
          </cell>
          <cell r="T11" t="str">
            <v>HAC0000000010</v>
          </cell>
          <cell r="U11" t="str">
            <v>8003621566705961</v>
          </cell>
          <cell r="V11" t="str">
            <v>2448351F</v>
          </cell>
        </row>
        <row r="12">
          <cell r="A12" t="str">
            <v>Nurse practitioner</v>
          </cell>
          <cell r="B12" t="str">
            <v xml:space="preserve">8003619900051969 </v>
          </cell>
          <cell r="C12">
            <v>2544</v>
          </cell>
          <cell r="D12" t="str">
            <v>Registered Nurses</v>
          </cell>
          <cell r="E12">
            <v>254411</v>
          </cell>
          <cell r="F12" t="str">
            <v>Nurse Practitioner</v>
          </cell>
          <cell r="G12"/>
          <cell r="H12"/>
          <cell r="I12" t="str">
            <v>HAYWOOD</v>
          </cell>
          <cell r="J12" t="str">
            <v>Byron</v>
          </cell>
          <cell r="K12" t="str">
            <v>Male</v>
          </cell>
          <cell r="L12">
            <v>37208</v>
          </cell>
          <cell r="M12" t="str">
            <v>20 King Rdge</v>
          </cell>
          <cell r="N12" t="str">
            <v>Barney View</v>
          </cell>
          <cell r="O12" t="str">
            <v>QLD</v>
          </cell>
          <cell r="P12">
            <v>4287</v>
          </cell>
          <cell r="Q12" t="str">
            <v>0770107684</v>
          </cell>
          <cell r="R12" t="str">
            <v>0770106062</v>
          </cell>
          <cell r="S12" t="str">
            <v>byron.haywood@barneyviewph.example.net</v>
          </cell>
          <cell r="T12" t="str">
            <v>HAC0000000011</v>
          </cell>
          <cell r="U12" t="str">
            <v xml:space="preserve">8003626566706869 </v>
          </cell>
          <cell r="V12" t="str">
            <v>2448361B</v>
          </cell>
        </row>
        <row r="13">
          <cell r="A13" t="str">
            <v>Paediatrician</v>
          </cell>
          <cell r="B13" t="str">
            <v xml:space="preserve">8003613233384643 </v>
          </cell>
          <cell r="C13">
            <v>2533</v>
          </cell>
          <cell r="D13" t="str">
            <v>Specialist Medical Practitioners</v>
          </cell>
          <cell r="E13">
            <v>253321</v>
          </cell>
          <cell r="F13" t="str">
            <v>Paediatrician</v>
          </cell>
          <cell r="G13"/>
          <cell r="H13"/>
          <cell r="I13" t="str">
            <v>GRIGG</v>
          </cell>
          <cell r="J13" t="str">
            <v>Hung</v>
          </cell>
          <cell r="K13" t="str">
            <v>Male</v>
          </cell>
          <cell r="L13">
            <v>23933</v>
          </cell>
          <cell r="M13" t="str">
            <v>69 Zorro Cl</v>
          </cell>
          <cell r="N13" t="str">
            <v>Nagoorin</v>
          </cell>
          <cell r="O13" t="str">
            <v>QLD</v>
          </cell>
          <cell r="P13">
            <v>4680</v>
          </cell>
          <cell r="Q13" t="str">
            <v>0770106751</v>
          </cell>
          <cell r="R13" t="str">
            <v>0770102614</v>
          </cell>
          <cell r="S13" t="str">
            <v>hung.grigg@example.com</v>
          </cell>
          <cell r="T13" t="str">
            <v>HAC0000000012</v>
          </cell>
          <cell r="V13" t="str">
            <v>2448371A</v>
          </cell>
        </row>
        <row r="14">
          <cell r="A14" t="str">
            <v>Pathologist</v>
          </cell>
          <cell r="B14" t="str">
            <v xml:space="preserve">8003619900051977 </v>
          </cell>
          <cell r="C14">
            <v>2539</v>
          </cell>
          <cell r="D14" t="str">
            <v>Other Medical Practitioners</v>
          </cell>
          <cell r="E14">
            <v>253915</v>
          </cell>
          <cell r="F14" t="str">
            <v>Pathologist</v>
          </cell>
          <cell r="G14"/>
          <cell r="H14"/>
          <cell r="I14" t="str">
            <v>SHEARER</v>
          </cell>
          <cell r="J14" t="str">
            <v>Joesfine</v>
          </cell>
          <cell r="K14" t="str">
            <v>Not Stated/Inadequately Described</v>
          </cell>
          <cell r="L14">
            <v>32835</v>
          </cell>
          <cell r="M14" t="str">
            <v>106 John Rdge</v>
          </cell>
          <cell r="N14" t="str">
            <v>Carrington</v>
          </cell>
          <cell r="O14" t="str">
            <v>QLD</v>
          </cell>
          <cell r="P14">
            <v>4350</v>
          </cell>
          <cell r="Q14" t="str">
            <v>0770105746</v>
          </cell>
          <cell r="R14" t="str">
            <v>0770108263</v>
          </cell>
          <cell r="S14" t="str">
            <v>joesfine.shearer@carringtonpathology.example.com.au</v>
          </cell>
          <cell r="T14" t="str">
            <v>HAC0000000013</v>
          </cell>
          <cell r="U14" t="str">
            <v>8003626566706877</v>
          </cell>
          <cell r="V14" t="str">
            <v>2448381Y</v>
          </cell>
        </row>
        <row r="15">
          <cell r="A15" t="str">
            <v>Pathologist</v>
          </cell>
          <cell r="B15" t="str">
            <v xml:space="preserve">8003619900051985 </v>
          </cell>
          <cell r="C15">
            <v>2539</v>
          </cell>
          <cell r="D15" t="str">
            <v>Other Medical Practitioners</v>
          </cell>
          <cell r="E15">
            <v>253915</v>
          </cell>
          <cell r="F15" t="str">
            <v>Pathologist</v>
          </cell>
          <cell r="G15"/>
          <cell r="H15"/>
          <cell r="I15" t="str">
            <v>HERBERT</v>
          </cell>
          <cell r="J15" t="str">
            <v>Aimee</v>
          </cell>
          <cell r="K15" t="str">
            <v>Not Stated/Inadequately Described</v>
          </cell>
          <cell r="L15">
            <v>31717</v>
          </cell>
          <cell r="M15" t="str">
            <v>41 Woodstock Cl</v>
          </cell>
          <cell r="N15" t="str">
            <v>Kioma</v>
          </cell>
          <cell r="O15" t="str">
            <v>QLD</v>
          </cell>
          <cell r="P15">
            <v>4498</v>
          </cell>
          <cell r="Q15" t="str">
            <v>0770103753</v>
          </cell>
          <cell r="R15" t="str">
            <v>0770105780</v>
          </cell>
          <cell r="S15" t="str">
            <v>aimee.herbert@kiomapathology.example.net</v>
          </cell>
          <cell r="T15" t="str">
            <v>HAC0000000014</v>
          </cell>
          <cell r="U15" t="str">
            <v xml:space="preserve">8003621566705995 </v>
          </cell>
          <cell r="V15" t="str">
            <v>2448391X</v>
          </cell>
        </row>
        <row r="16">
          <cell r="A16" t="str">
            <v>Pharmacist</v>
          </cell>
          <cell r="B16" t="str">
            <v xml:space="preserve">8003613233384668 </v>
          </cell>
          <cell r="C16">
            <v>2515</v>
          </cell>
          <cell r="D16" t="str">
            <v>Pharmacists</v>
          </cell>
          <cell r="E16">
            <v>251513</v>
          </cell>
          <cell r="F16" t="str">
            <v>Pharmacist</v>
          </cell>
          <cell r="G16"/>
          <cell r="H16"/>
          <cell r="I16" t="str">
            <v>FORD</v>
          </cell>
          <cell r="J16" t="str">
            <v>Dean</v>
          </cell>
          <cell r="K16" t="str">
            <v>Male</v>
          </cell>
          <cell r="L16">
            <v>31216</v>
          </cell>
          <cell r="M16" t="str">
            <v>187 Frits Gdns</v>
          </cell>
          <cell r="N16" t="str">
            <v>East Mackay</v>
          </cell>
          <cell r="O16" t="str">
            <v>QLD</v>
          </cell>
          <cell r="P16">
            <v>4740</v>
          </cell>
          <cell r="Q16" t="str">
            <v>0770104329</v>
          </cell>
          <cell r="R16" t="str">
            <v>0770100278</v>
          </cell>
          <cell r="S16" t="str">
            <v>dean.ford@eastmackaypharmacy.example.com.au</v>
          </cell>
          <cell r="T16" t="str">
            <v>HAC0000000015</v>
          </cell>
          <cell r="U16" t="str">
            <v xml:space="preserve">8003626566706893 </v>
          </cell>
          <cell r="V16" t="str">
            <v>2448401K</v>
          </cell>
        </row>
        <row r="17">
          <cell r="A17" t="str">
            <v>Pharmacist</v>
          </cell>
          <cell r="B17" t="str">
            <v xml:space="preserve">8003613233384676 </v>
          </cell>
          <cell r="C17">
            <v>2515</v>
          </cell>
          <cell r="D17" t="str">
            <v>Pharmacists</v>
          </cell>
          <cell r="E17">
            <v>251513</v>
          </cell>
          <cell r="F17" t="str">
            <v>Pharmacist</v>
          </cell>
          <cell r="G17"/>
          <cell r="H17"/>
          <cell r="I17" t="str">
            <v>PATRICK</v>
          </cell>
          <cell r="J17" t="str">
            <v>Manual</v>
          </cell>
          <cell r="K17" t="str">
            <v>Male</v>
          </cell>
          <cell r="L17">
            <v>24385</v>
          </cell>
          <cell r="M17" t="str">
            <v>9 Shall Ct</v>
          </cell>
          <cell r="N17" t="str">
            <v>Cracow</v>
          </cell>
          <cell r="O17" t="str">
            <v>QLD</v>
          </cell>
          <cell r="P17">
            <v>4719</v>
          </cell>
          <cell r="Q17" t="str">
            <v>0770101282</v>
          </cell>
          <cell r="R17" t="str">
            <v>0770104769</v>
          </cell>
          <cell r="S17" t="str">
            <v>manual.patrick@cracowpharmacy.example.net</v>
          </cell>
          <cell r="T17" t="str">
            <v>HAC0000000016</v>
          </cell>
          <cell r="U17" t="str">
            <v>8003624900039105</v>
          </cell>
          <cell r="V17" t="str">
            <v>2448411J</v>
          </cell>
        </row>
        <row r="18">
          <cell r="A18" t="str">
            <v>Registered Nurse</v>
          </cell>
          <cell r="B18" t="str">
            <v xml:space="preserve">8003616566718741 </v>
          </cell>
          <cell r="C18">
            <v>2544</v>
          </cell>
          <cell r="D18" t="str">
            <v>Registered Nurses</v>
          </cell>
          <cell r="E18">
            <v>254499</v>
          </cell>
          <cell r="F18" t="str">
            <v>Registered Nurses nec</v>
          </cell>
          <cell r="G18"/>
          <cell r="H18"/>
          <cell r="I18" t="str">
            <v>MCLEAN</v>
          </cell>
          <cell r="J18" t="str">
            <v>Lizzette</v>
          </cell>
          <cell r="K18" t="str">
            <v>Not Stated/Inadequately Described</v>
          </cell>
          <cell r="L18">
            <v>29468</v>
          </cell>
          <cell r="M18" t="str">
            <v>45 Wolverene Qy</v>
          </cell>
          <cell r="N18" t="str">
            <v>Hudson</v>
          </cell>
          <cell r="O18" t="str">
            <v>QLD</v>
          </cell>
          <cell r="P18">
            <v>4860</v>
          </cell>
          <cell r="Q18" t="str">
            <v>0770100189</v>
          </cell>
          <cell r="R18" t="str">
            <v>0770109209</v>
          </cell>
          <cell r="S18" t="str">
            <v>lizzette.mclean@hudsonagedcare.example.net</v>
          </cell>
          <cell r="T18" t="str">
            <v>HAC0000000017</v>
          </cell>
          <cell r="U18" t="str">
            <v xml:space="preserve">8003621566706019 </v>
          </cell>
          <cell r="V18" t="str">
            <v>2448421H</v>
          </cell>
        </row>
        <row r="19">
          <cell r="A19" t="str">
            <v>Registered Nurse</v>
          </cell>
          <cell r="B19" t="str">
            <v xml:space="preserve">8003618233384907 </v>
          </cell>
          <cell r="C19">
            <v>2544</v>
          </cell>
          <cell r="D19" t="str">
            <v>Registered Nurses</v>
          </cell>
          <cell r="E19">
            <v>254499</v>
          </cell>
          <cell r="F19" t="str">
            <v>Registered Nurses nec</v>
          </cell>
          <cell r="G19"/>
          <cell r="H19"/>
          <cell r="I19" t="str">
            <v>ROWLAND</v>
          </cell>
          <cell r="J19" t="str">
            <v>Roger</v>
          </cell>
          <cell r="K19" t="str">
            <v>Male</v>
          </cell>
          <cell r="L19">
            <v>23230</v>
          </cell>
          <cell r="M19" t="str">
            <v>178 Ocean Esp</v>
          </cell>
          <cell r="N19" t="str">
            <v>Glennie Heights</v>
          </cell>
          <cell r="O19" t="str">
            <v>QLD</v>
          </cell>
          <cell r="P19">
            <v>4370</v>
          </cell>
          <cell r="Q19" t="str">
            <v>0770103122</v>
          </cell>
          <cell r="R19" t="str">
            <v>0770109485</v>
          </cell>
          <cell r="S19" t="str">
            <v>roger.rowland@glennieheightph.example.com.au</v>
          </cell>
          <cell r="T19" t="str">
            <v>HAC0000000018</v>
          </cell>
          <cell r="U19" t="str">
            <v xml:space="preserve">8003621566705961 </v>
          </cell>
          <cell r="V19" t="str">
            <v>2448431F</v>
          </cell>
        </row>
        <row r="20">
          <cell r="A20" t="str">
            <v>Registered Nurse</v>
          </cell>
          <cell r="B20" t="str">
            <v xml:space="preserve">8003619900052017 </v>
          </cell>
          <cell r="C20">
            <v>2544</v>
          </cell>
          <cell r="D20" t="str">
            <v>Registered Nurses</v>
          </cell>
          <cell r="E20">
            <v>254499</v>
          </cell>
          <cell r="F20" t="str">
            <v>Registered Nurses nec</v>
          </cell>
          <cell r="G20"/>
          <cell r="H20"/>
          <cell r="I20" t="str">
            <v>SINCLAIR</v>
          </cell>
          <cell r="J20" t="str">
            <v>Forrest</v>
          </cell>
          <cell r="K20" t="str">
            <v>Male</v>
          </cell>
          <cell r="L20">
            <v>29881</v>
          </cell>
          <cell r="M20" t="str">
            <v>159 Bay Lane</v>
          </cell>
          <cell r="N20" t="str">
            <v>Barney View</v>
          </cell>
          <cell r="O20" t="str">
            <v>QLD</v>
          </cell>
          <cell r="P20">
            <v>4287</v>
          </cell>
          <cell r="Q20" t="str">
            <v>0770109646</v>
          </cell>
          <cell r="R20" t="str">
            <v>0770109071</v>
          </cell>
          <cell r="S20" t="str">
            <v>forrest.sinclair@barneyviewph.example.net</v>
          </cell>
          <cell r="T20" t="str">
            <v>HAC0000000019</v>
          </cell>
          <cell r="U20" t="str">
            <v xml:space="preserve">8003626566706869 </v>
          </cell>
          <cell r="V20" t="str">
            <v>2448441B</v>
          </cell>
        </row>
        <row r="21">
          <cell r="A21" t="str">
            <v>Registered Nurse</v>
          </cell>
          <cell r="B21" t="str">
            <v xml:space="preserve">8003614900051325 </v>
          </cell>
          <cell r="C21">
            <v>2544</v>
          </cell>
          <cell r="D21" t="str">
            <v>Registered Nurses</v>
          </cell>
          <cell r="E21">
            <v>254499</v>
          </cell>
          <cell r="F21" t="str">
            <v>Registered Nurses nec</v>
          </cell>
          <cell r="G21"/>
          <cell r="H21"/>
          <cell r="I21" t="str">
            <v>EGAN</v>
          </cell>
          <cell r="J21" t="str">
            <v>Shae</v>
          </cell>
          <cell r="K21" t="str">
            <v>Not Stated/Inadequately Described</v>
          </cell>
          <cell r="L21">
            <v>36386</v>
          </cell>
          <cell r="M21" t="str">
            <v>22 Cheddar Tce</v>
          </cell>
          <cell r="N21" t="str">
            <v>Elimbah</v>
          </cell>
          <cell r="O21" t="str">
            <v>QLD</v>
          </cell>
          <cell r="P21">
            <v>4516</v>
          </cell>
          <cell r="Q21" t="str">
            <v>0770101533</v>
          </cell>
          <cell r="R21" t="str">
            <v>0770108939</v>
          </cell>
          <cell r="S21" t="str">
            <v>shae.egan@elimbahmedicalcentre.example.com.au</v>
          </cell>
          <cell r="T21" t="str">
            <v>HAC0000000020</v>
          </cell>
          <cell r="U21" t="str">
            <v xml:space="preserve">8003629900040359 </v>
          </cell>
          <cell r="V21" t="str">
            <v>2448451A</v>
          </cell>
        </row>
        <row r="22">
          <cell r="A22" t="str">
            <v>Registered Nurse</v>
          </cell>
          <cell r="B22" t="str">
            <v xml:space="preserve">8003611566718338 </v>
          </cell>
          <cell r="C22">
            <v>2544</v>
          </cell>
          <cell r="D22" t="str">
            <v>Registered Nurses</v>
          </cell>
          <cell r="E22">
            <v>254499</v>
          </cell>
          <cell r="F22" t="str">
            <v>Registered Nurses nec</v>
          </cell>
          <cell r="G22"/>
          <cell r="H22"/>
          <cell r="I22" t="str">
            <v>MORTON</v>
          </cell>
          <cell r="J22" t="str">
            <v>Eric</v>
          </cell>
          <cell r="K22" t="str">
            <v>Male</v>
          </cell>
          <cell r="L22">
            <v>23635</v>
          </cell>
          <cell r="M22" t="str">
            <v>147 Barrack Rdge</v>
          </cell>
          <cell r="N22" t="str">
            <v>Loch Lomond</v>
          </cell>
          <cell r="O22" t="str">
            <v>QLD</v>
          </cell>
          <cell r="P22">
            <v>4370</v>
          </cell>
          <cell r="Q22" t="str">
            <v>0770105958</v>
          </cell>
          <cell r="R22" t="str">
            <v>0770105679</v>
          </cell>
          <cell r="S22" t="str">
            <v>eric.morton@lochlomondmc.example.net</v>
          </cell>
          <cell r="T22" t="str">
            <v>HAC0000000021</v>
          </cell>
          <cell r="U22" t="str">
            <v xml:space="preserve">8003629900040367 </v>
          </cell>
          <cell r="V22" t="str">
            <v>2448461Y</v>
          </cell>
        </row>
        <row r="23">
          <cell r="A23" t="str">
            <v>Registered Nurse</v>
          </cell>
          <cell r="B23" t="str">
            <v xml:space="preserve">8003616566718766 </v>
          </cell>
          <cell r="C23">
            <v>2544</v>
          </cell>
          <cell r="D23" t="str">
            <v>Registered Nurses</v>
          </cell>
          <cell r="E23">
            <v>254499</v>
          </cell>
          <cell r="F23" t="str">
            <v>Registered Nurses nec</v>
          </cell>
          <cell r="G23"/>
          <cell r="H23"/>
          <cell r="I23" t="str">
            <v>LAMERTON</v>
          </cell>
          <cell r="J23" t="str">
            <v>Buck</v>
          </cell>
          <cell r="K23" t="str">
            <v>Male</v>
          </cell>
          <cell r="L23">
            <v>31626</v>
          </cell>
          <cell r="M23" t="str">
            <v>46 Hiram Esp</v>
          </cell>
          <cell r="N23" t="str">
            <v>Southedge</v>
          </cell>
          <cell r="O23" t="str">
            <v>QLD</v>
          </cell>
          <cell r="P23">
            <v>4871</v>
          </cell>
          <cell r="Q23" t="str">
            <v>0770104404</v>
          </cell>
          <cell r="R23" t="str">
            <v>0770106493</v>
          </cell>
          <cell r="S23" t="str">
            <v>buck.lamerton@southedgepractice.example.com.au</v>
          </cell>
          <cell r="T23" t="str">
            <v>HAC0000000022</v>
          </cell>
          <cell r="U23" t="str">
            <v>8003626566706901</v>
          </cell>
          <cell r="V23" t="str">
            <v>2448471X</v>
          </cell>
        </row>
        <row r="24">
          <cell r="A24" t="str">
            <v>Radiographer</v>
          </cell>
          <cell r="B24" t="str">
            <v xml:space="preserve">8003611566718353 </v>
          </cell>
          <cell r="C24">
            <v>2512</v>
          </cell>
          <cell r="D24" t="str">
            <v>Medical Imaging Professionals</v>
          </cell>
          <cell r="E24">
            <v>251211</v>
          </cell>
          <cell r="F24" t="str">
            <v>Medical Diagnostic Radiographer</v>
          </cell>
          <cell r="G24"/>
          <cell r="H24"/>
          <cell r="I24" t="str">
            <v>ELLIS</v>
          </cell>
          <cell r="J24" t="str">
            <v>Kylee</v>
          </cell>
          <cell r="K24" t="str">
            <v>Not Stated/Inadequately Described</v>
          </cell>
          <cell r="L24">
            <v>28448</v>
          </cell>
          <cell r="M24" t="str">
            <v>178 Dean Hts</v>
          </cell>
          <cell r="N24" t="str">
            <v>Kaimkillenbun</v>
          </cell>
          <cell r="O24" t="str">
            <v>QLD</v>
          </cell>
          <cell r="P24">
            <v>4406</v>
          </cell>
          <cell r="Q24" t="str">
            <v>0770101670</v>
          </cell>
          <cell r="R24" t="str">
            <v>0770107602</v>
          </cell>
          <cell r="S24" t="str">
            <v>kylee.ellis@example.net</v>
          </cell>
          <cell r="T24" t="str">
            <v>HAC0000000023</v>
          </cell>
          <cell r="V24" t="str">
            <v>2448481W</v>
          </cell>
        </row>
        <row r="25">
          <cell r="A25" t="str">
            <v>Radiologist</v>
          </cell>
          <cell r="B25" t="str">
            <v xml:space="preserve">8003618233384923 </v>
          </cell>
          <cell r="C25">
            <v>2539</v>
          </cell>
          <cell r="D25" t="str">
            <v>Other Medical Practitioners</v>
          </cell>
          <cell r="E25">
            <v>253917</v>
          </cell>
          <cell r="F25" t="str">
            <v>Diagnostic and Interventional Radiologist</v>
          </cell>
          <cell r="G25"/>
          <cell r="H25"/>
          <cell r="I25" t="str">
            <v>BERRY</v>
          </cell>
          <cell r="J25" t="str">
            <v>Millicent</v>
          </cell>
          <cell r="K25" t="str">
            <v>Not Stated/Inadequately Described</v>
          </cell>
          <cell r="L25">
            <v>20664</v>
          </cell>
          <cell r="M25" t="str">
            <v>11 Centenary St</v>
          </cell>
          <cell r="N25" t="str">
            <v>Berat</v>
          </cell>
          <cell r="O25" t="str">
            <v>QLD</v>
          </cell>
          <cell r="P25">
            <v>4362</v>
          </cell>
          <cell r="Q25" t="str">
            <v>0770101865</v>
          </cell>
          <cell r="R25" t="str">
            <v>0770105791</v>
          </cell>
          <cell r="S25" t="str">
            <v>millicent.berry@beratradiology.example.com.au</v>
          </cell>
          <cell r="T25" t="str">
            <v>HAC0000000024</v>
          </cell>
          <cell r="U25" t="str">
            <v>8003628233373099</v>
          </cell>
          <cell r="V25" t="str">
            <v>2448491T</v>
          </cell>
        </row>
        <row r="26">
          <cell r="A26" t="str">
            <v>Radiologist</v>
          </cell>
          <cell r="B26" t="str">
            <v xml:space="preserve">8003611566718379 </v>
          </cell>
          <cell r="C26">
            <v>2539</v>
          </cell>
          <cell r="D26" t="str">
            <v>Other Medical Practitioners</v>
          </cell>
          <cell r="E26">
            <v>253917</v>
          </cell>
          <cell r="F26" t="str">
            <v>Diagnostic and Interventional Radiologist</v>
          </cell>
          <cell r="G26"/>
          <cell r="H26"/>
          <cell r="I26" t="str">
            <v>MCLAUGHLIN</v>
          </cell>
          <cell r="J26" t="str">
            <v>Kimberlee</v>
          </cell>
          <cell r="K26" t="str">
            <v>Not Stated/Inadequately Described</v>
          </cell>
          <cell r="L26">
            <v>20156</v>
          </cell>
          <cell r="M26" t="str">
            <v>179 Elenore Jnc</v>
          </cell>
          <cell r="N26" t="str">
            <v>Mount Charlton</v>
          </cell>
          <cell r="O26" t="str">
            <v>QLD</v>
          </cell>
          <cell r="P26">
            <v>4741</v>
          </cell>
          <cell r="Q26" t="str">
            <v>0770107257</v>
          </cell>
          <cell r="R26" t="str">
            <v>0770100027</v>
          </cell>
          <cell r="S26" t="str">
            <v>kimberlee.mclaughlin@mouncharltonradiology.example.net</v>
          </cell>
          <cell r="T26" t="str">
            <v>HAC0000000025</v>
          </cell>
          <cell r="U26" t="str">
            <v xml:space="preserve">8003623233373306 </v>
          </cell>
          <cell r="V26" t="str">
            <v>2448501H</v>
          </cell>
        </row>
        <row r="27">
          <cell r="A27" t="str">
            <v>Surgeon</v>
          </cell>
          <cell r="B27" t="str">
            <v xml:space="preserve">8003614900051341 </v>
          </cell>
          <cell r="C27">
            <v>2535</v>
          </cell>
          <cell r="D27" t="str">
            <v>Surgeons</v>
          </cell>
          <cell r="E27">
            <v>253511</v>
          </cell>
          <cell r="F27" t="str">
            <v>Surgeon (General)</v>
          </cell>
          <cell r="G27"/>
          <cell r="H27"/>
          <cell r="I27" t="str">
            <v>MARCHANT</v>
          </cell>
          <cell r="J27" t="str">
            <v>Ricki</v>
          </cell>
          <cell r="K27" t="str">
            <v>Not Stated/Inadequately Described</v>
          </cell>
          <cell r="L27">
            <v>20203</v>
          </cell>
          <cell r="M27" t="str">
            <v>163 Wolverene Tce</v>
          </cell>
          <cell r="N27" t="str">
            <v>Glennie Heights</v>
          </cell>
          <cell r="O27" t="str">
            <v>QLD</v>
          </cell>
          <cell r="P27">
            <v>4370</v>
          </cell>
          <cell r="Q27" t="str">
            <v>0770105532</v>
          </cell>
          <cell r="R27" t="str">
            <v>0770101801</v>
          </cell>
          <cell r="S27" t="str">
            <v>ricki.marchant@glennieheightph.example.com.au</v>
          </cell>
          <cell r="T27" t="str">
            <v>HAC0000000026</v>
          </cell>
          <cell r="U27" t="str">
            <v xml:space="preserve">8003621566705961 </v>
          </cell>
          <cell r="V27" t="str">
            <v>2448511F</v>
          </cell>
        </row>
        <row r="28">
          <cell r="A28" t="str">
            <v>Surgeon</v>
          </cell>
          <cell r="B28" t="str">
            <v xml:space="preserve">8003616566718782 </v>
          </cell>
          <cell r="C28">
            <v>2535</v>
          </cell>
          <cell r="D28" t="str">
            <v>Surgeons</v>
          </cell>
          <cell r="E28">
            <v>253511</v>
          </cell>
          <cell r="F28" t="str">
            <v>Surgeon (General)</v>
          </cell>
          <cell r="G28"/>
          <cell r="H28"/>
          <cell r="I28" t="str">
            <v>ARMSTRONG</v>
          </cell>
          <cell r="J28" t="str">
            <v>Amada</v>
          </cell>
          <cell r="K28" t="str">
            <v>Not Stated/Inadequately Described</v>
          </cell>
          <cell r="L28">
            <v>30536</v>
          </cell>
          <cell r="M28" t="str">
            <v>66 Olde Ct</v>
          </cell>
          <cell r="N28" t="str">
            <v>Barney View</v>
          </cell>
          <cell r="O28" t="str">
            <v>QLD</v>
          </cell>
          <cell r="P28">
            <v>4287</v>
          </cell>
          <cell r="Q28" t="str">
            <v>0770109893</v>
          </cell>
          <cell r="R28" t="str">
            <v>0770104054</v>
          </cell>
          <cell r="S28" t="str">
            <v>amada.armstrong@barneyviewph.example.net</v>
          </cell>
          <cell r="T28" t="str">
            <v>HAC0000000027</v>
          </cell>
          <cell r="U28" t="str">
            <v xml:space="preserve">8003626566706869 </v>
          </cell>
          <cell r="V28" t="str">
            <v>2448521B</v>
          </cell>
        </row>
        <row r="29">
          <cell r="A29" t="str">
            <v>Acupuncturist</v>
          </cell>
          <cell r="B29" t="str">
            <v xml:space="preserve">8003616566718790 </v>
          </cell>
          <cell r="C29">
            <v>2522</v>
          </cell>
          <cell r="D29" t="str">
            <v>Complementary Health Therapists</v>
          </cell>
          <cell r="E29">
            <v>252211</v>
          </cell>
          <cell r="F29" t="str">
            <v>Acupuncturist</v>
          </cell>
          <cell r="G29"/>
          <cell r="H29"/>
          <cell r="I29" t="str">
            <v>MACNAB</v>
          </cell>
          <cell r="J29" t="str">
            <v>Adam</v>
          </cell>
          <cell r="K29" t="str">
            <v>Male</v>
          </cell>
          <cell r="L29">
            <v>21485</v>
          </cell>
          <cell r="M29" t="str">
            <v>49 Woodstock Rd</v>
          </cell>
          <cell r="N29" t="str">
            <v>Melawondi</v>
          </cell>
          <cell r="O29" t="str">
            <v>QLD</v>
          </cell>
          <cell r="P29">
            <v>4570</v>
          </cell>
          <cell r="Q29" t="str">
            <v>0770108427</v>
          </cell>
          <cell r="R29" t="str">
            <v>0770106177</v>
          </cell>
          <cell r="S29" t="str">
            <v>adam.macnab@example.com.au</v>
          </cell>
          <cell r="T29" t="str">
            <v>HAC0000000028</v>
          </cell>
          <cell r="V29" t="str">
            <v>2448531A</v>
          </cell>
        </row>
        <row r="30">
          <cell r="A30" t="str">
            <v>Chiropractor</v>
          </cell>
          <cell r="B30" t="str">
            <v xml:space="preserve">8003614900051358 </v>
          </cell>
          <cell r="C30">
            <v>2521</v>
          </cell>
          <cell r="D30" t="str">
            <v>Chiropractors and Osteopaths</v>
          </cell>
          <cell r="E30">
            <v>252111</v>
          </cell>
          <cell r="F30" t="str">
            <v>Chiropractor</v>
          </cell>
          <cell r="G30"/>
          <cell r="H30"/>
          <cell r="I30" t="str">
            <v>GORE</v>
          </cell>
          <cell r="J30" t="str">
            <v>Jess</v>
          </cell>
          <cell r="K30" t="str">
            <v>Male</v>
          </cell>
          <cell r="L30">
            <v>20281</v>
          </cell>
          <cell r="M30" t="str">
            <v>30 Compton Tce</v>
          </cell>
          <cell r="N30" t="str">
            <v>Lundavra</v>
          </cell>
          <cell r="O30" t="str">
            <v>QLD</v>
          </cell>
          <cell r="P30">
            <v>4390</v>
          </cell>
          <cell r="Q30" t="str">
            <v>0770108155</v>
          </cell>
          <cell r="R30" t="str">
            <v>0770101342</v>
          </cell>
          <cell r="S30" t="str">
            <v>jess.gore@example.net</v>
          </cell>
          <cell r="T30" t="str">
            <v>HAC0000000029</v>
          </cell>
          <cell r="V30" t="str">
            <v>2448541Y</v>
          </cell>
        </row>
        <row r="31">
          <cell r="A31" t="str">
            <v>Dietician</v>
          </cell>
          <cell r="B31" t="str">
            <v xml:space="preserve">8003616566718808 </v>
          </cell>
          <cell r="C31">
            <v>2511</v>
          </cell>
          <cell r="D31" t="str">
            <v>Nutrition Professionals</v>
          </cell>
          <cell r="E31">
            <v>251111</v>
          </cell>
          <cell r="F31" t="str">
            <v>Dietitian</v>
          </cell>
          <cell r="G31"/>
          <cell r="H31"/>
          <cell r="I31" t="str">
            <v>KELLY</v>
          </cell>
          <cell r="J31" t="str">
            <v>Virginia</v>
          </cell>
          <cell r="K31" t="str">
            <v>Not Stated/Inadequately Described</v>
          </cell>
          <cell r="L31">
            <v>21642</v>
          </cell>
          <cell r="M31" t="str">
            <v>63 Cheddar Pl</v>
          </cell>
          <cell r="N31" t="str">
            <v>Cedar Grove</v>
          </cell>
          <cell r="O31" t="str">
            <v>QLD</v>
          </cell>
          <cell r="P31">
            <v>4285</v>
          </cell>
          <cell r="Q31" t="str">
            <v>0770106486</v>
          </cell>
          <cell r="R31" t="str">
            <v>0770103544</v>
          </cell>
          <cell r="S31" t="str">
            <v>virginia.kelly@example.com</v>
          </cell>
          <cell r="T31" t="str">
            <v>HAC0000000030</v>
          </cell>
          <cell r="V31" t="str">
            <v>2448551X</v>
          </cell>
        </row>
        <row r="32">
          <cell r="A32" t="str">
            <v>Dental hygienist</v>
          </cell>
          <cell r="B32" t="str">
            <v xml:space="preserve">8003611566718395 </v>
          </cell>
          <cell r="C32">
            <v>4112</v>
          </cell>
          <cell r="D32" t="str">
            <v>Dental Hygienists, Technicians and Therapists</v>
          </cell>
          <cell r="E32">
            <v>411211</v>
          </cell>
          <cell r="F32" t="str">
            <v>Dental Hygienist</v>
          </cell>
          <cell r="G32"/>
          <cell r="H32"/>
          <cell r="I32" t="str">
            <v>HANDLEY</v>
          </cell>
          <cell r="J32" t="str">
            <v>Megan</v>
          </cell>
          <cell r="K32" t="str">
            <v>Not Stated/Inadequately Described</v>
          </cell>
          <cell r="L32">
            <v>21270</v>
          </cell>
          <cell r="M32" t="str">
            <v>28 Desleigh Rvr</v>
          </cell>
          <cell r="N32" t="str">
            <v>Gin Gin</v>
          </cell>
          <cell r="O32" t="str">
            <v>QLD</v>
          </cell>
          <cell r="P32">
            <v>4671</v>
          </cell>
          <cell r="Q32" t="str">
            <v>0770107283</v>
          </cell>
          <cell r="R32" t="str">
            <v>0770109589</v>
          </cell>
          <cell r="S32" t="str">
            <v>megan.handley@example.com.au</v>
          </cell>
          <cell r="T32" t="str">
            <v>HAC0000000031</v>
          </cell>
          <cell r="V32" t="str">
            <v>2448561W</v>
          </cell>
        </row>
        <row r="33">
          <cell r="A33" t="str">
            <v>Immunologist and allergist</v>
          </cell>
          <cell r="B33" t="str">
            <v xml:space="preserve">8003613233384692 </v>
          </cell>
          <cell r="C33">
            <v>2533</v>
          </cell>
          <cell r="D33" t="str">
            <v>Specialist Medical Practitioners</v>
          </cell>
          <cell r="E33">
            <v>253399</v>
          </cell>
          <cell r="F33" t="str">
            <v>Specialist Physicians nec</v>
          </cell>
          <cell r="G33" t="str">
            <v>253399-3</v>
          </cell>
          <cell r="H33" t="str">
            <v>Clinical Immunologist</v>
          </cell>
          <cell r="I33" t="str">
            <v>SWANBOROUGH</v>
          </cell>
          <cell r="J33" t="str">
            <v>Erick</v>
          </cell>
          <cell r="K33" t="str">
            <v>Male</v>
          </cell>
          <cell r="L33">
            <v>29779</v>
          </cell>
          <cell r="M33" t="str">
            <v>181 John Rd</v>
          </cell>
          <cell r="N33" t="str">
            <v>Cooloola</v>
          </cell>
          <cell r="O33" t="str">
            <v>QLD</v>
          </cell>
          <cell r="P33">
            <v>4580</v>
          </cell>
          <cell r="Q33" t="str">
            <v>0770102054</v>
          </cell>
          <cell r="R33" t="str">
            <v>0770109174</v>
          </cell>
          <cell r="S33" t="str">
            <v>erick.swanborough@example.net</v>
          </cell>
          <cell r="T33" t="str">
            <v>HAC0000000032</v>
          </cell>
          <cell r="V33" t="str">
            <v>2448571T</v>
          </cell>
        </row>
        <row r="34">
          <cell r="A34" t="str">
            <v>Medical Imaging technologist</v>
          </cell>
          <cell r="B34" t="str">
            <v xml:space="preserve">8003614900051366 </v>
          </cell>
          <cell r="C34">
            <v>2512</v>
          </cell>
          <cell r="D34" t="str">
            <v>Medical Imaging Professionals</v>
          </cell>
          <cell r="E34">
            <v>251213</v>
          </cell>
          <cell r="F34" t="str">
            <v>Nuclear Medicine Technologist</v>
          </cell>
          <cell r="G34"/>
          <cell r="H34"/>
          <cell r="I34" t="str">
            <v>HAMEL</v>
          </cell>
          <cell r="J34" t="str">
            <v>Denice</v>
          </cell>
          <cell r="K34" t="str">
            <v>Not Stated/Inadequately Described</v>
          </cell>
          <cell r="L34">
            <v>19541</v>
          </cell>
          <cell r="M34" t="str">
            <v>65 Wolverene Rd</v>
          </cell>
          <cell r="N34" t="str">
            <v>Booie</v>
          </cell>
          <cell r="O34" t="str">
            <v>QLD</v>
          </cell>
          <cell r="P34">
            <v>4610</v>
          </cell>
          <cell r="Q34" t="str">
            <v>0770106313</v>
          </cell>
          <cell r="R34" t="str">
            <v>0770107168</v>
          </cell>
          <cell r="S34" t="str">
            <v>denice.hamel@example.com</v>
          </cell>
          <cell r="T34" t="str">
            <v>HAC0000000033</v>
          </cell>
          <cell r="V34" t="str">
            <v>2448581L</v>
          </cell>
        </row>
        <row r="35">
          <cell r="A35" t="str">
            <v>Paramedic</v>
          </cell>
          <cell r="B35" t="str">
            <v xml:space="preserve">8003611566718411 </v>
          </cell>
          <cell r="C35">
            <v>4111</v>
          </cell>
          <cell r="D35" t="str">
            <v>Ambulance Officers and Paramedics</v>
          </cell>
          <cell r="E35">
            <v>411111</v>
          </cell>
          <cell r="F35" t="str">
            <v>Intensive Care Ambulance Paramedic</v>
          </cell>
          <cell r="G35"/>
          <cell r="H35"/>
          <cell r="I35" t="str">
            <v>GILMORE</v>
          </cell>
          <cell r="J35" t="str">
            <v>Dane</v>
          </cell>
          <cell r="K35" t="str">
            <v>Male</v>
          </cell>
          <cell r="L35">
            <v>20042</v>
          </cell>
          <cell r="M35" t="str">
            <v>61 Hiram St</v>
          </cell>
          <cell r="N35" t="str">
            <v>Gympie Dc</v>
          </cell>
          <cell r="O35" t="str">
            <v>QLD</v>
          </cell>
          <cell r="P35">
            <v>4570</v>
          </cell>
          <cell r="Q35" t="str">
            <v>0770107575</v>
          </cell>
          <cell r="R35" t="str">
            <v>0770103527</v>
          </cell>
          <cell r="S35" t="str">
            <v>dane.gilmore@example.com.au</v>
          </cell>
          <cell r="T35" t="str">
            <v>HAC0000000034</v>
          </cell>
          <cell r="V35" t="str">
            <v>2448591K</v>
          </cell>
        </row>
        <row r="36">
          <cell r="A36" t="str">
            <v>Plastic Surgeon</v>
          </cell>
          <cell r="B36" t="str">
            <v xml:space="preserve">8003619900052058 </v>
          </cell>
          <cell r="C36">
            <v>2535</v>
          </cell>
          <cell r="D36" t="str">
            <v>Surgeons</v>
          </cell>
          <cell r="E36">
            <v>253517</v>
          </cell>
          <cell r="F36" t="str">
            <v>Plastic and Reconstructive Surgeon</v>
          </cell>
          <cell r="G36"/>
          <cell r="H36"/>
          <cell r="I36" t="str">
            <v>CROWLEY</v>
          </cell>
          <cell r="J36" t="str">
            <v>Pablo</v>
          </cell>
          <cell r="K36" t="str">
            <v>Male</v>
          </cell>
          <cell r="L36">
            <v>34839</v>
          </cell>
          <cell r="M36" t="str">
            <v>155 Spring Tce</v>
          </cell>
          <cell r="N36" t="str">
            <v>Banana</v>
          </cell>
          <cell r="O36" t="str">
            <v>QLD</v>
          </cell>
          <cell r="P36">
            <v>4702</v>
          </cell>
          <cell r="Q36" t="str">
            <v>0770101509</v>
          </cell>
          <cell r="R36" t="str">
            <v>0770103131</v>
          </cell>
          <cell r="S36" t="str">
            <v>pablo.crowley@example.net</v>
          </cell>
          <cell r="T36" t="str">
            <v>HAC0000000035</v>
          </cell>
          <cell r="V36" t="str">
            <v>2448601B</v>
          </cell>
        </row>
        <row r="37">
          <cell r="A37" t="str">
            <v>Psychiatrist</v>
          </cell>
          <cell r="B37" t="str">
            <v xml:space="preserve">8003618233384964 </v>
          </cell>
          <cell r="C37">
            <v>2534</v>
          </cell>
          <cell r="D37" t="str">
            <v>Psychiatrists</v>
          </cell>
          <cell r="E37">
            <v>253411</v>
          </cell>
          <cell r="F37" t="str">
            <v>Psychiatrist</v>
          </cell>
          <cell r="G37"/>
          <cell r="H37"/>
          <cell r="I37" t="str">
            <v>MACNAB</v>
          </cell>
          <cell r="J37" t="str">
            <v>Gregory</v>
          </cell>
          <cell r="K37" t="str">
            <v>Male</v>
          </cell>
          <cell r="L37">
            <v>34802</v>
          </cell>
          <cell r="M37" t="str">
            <v>67 Abattoir Rvr</v>
          </cell>
          <cell r="N37" t="str">
            <v>Purrawunda</v>
          </cell>
          <cell r="O37" t="str">
            <v>QLD</v>
          </cell>
          <cell r="P37">
            <v>4356</v>
          </cell>
          <cell r="Q37" t="str">
            <v>0770104689</v>
          </cell>
          <cell r="R37" t="str">
            <v>0770104725</v>
          </cell>
          <cell r="S37" t="str">
            <v>gregory.macnab@example.com</v>
          </cell>
          <cell r="T37" t="str">
            <v>HAC0000000036</v>
          </cell>
          <cell r="V37" t="str">
            <v>2448611A</v>
          </cell>
          <cell r="W37">
            <v>8017239</v>
          </cell>
        </row>
        <row r="38">
          <cell r="A38" t="str">
            <v>Speech Pathologist</v>
          </cell>
          <cell r="B38" t="str">
            <v xml:space="preserve">8003613233384700 </v>
          </cell>
          <cell r="C38">
            <v>2527</v>
          </cell>
          <cell r="D38" t="str">
            <v>Audiologists and Speech Pathologists</v>
          </cell>
          <cell r="E38">
            <v>252712</v>
          </cell>
          <cell r="F38" t="str">
            <v>Speech Pathologist</v>
          </cell>
          <cell r="G38"/>
          <cell r="H38"/>
          <cell r="I38" t="str">
            <v>STAPLETON</v>
          </cell>
          <cell r="J38" t="str">
            <v>Carole</v>
          </cell>
          <cell r="K38" t="str">
            <v>Not Stated/Inadequately Described</v>
          </cell>
          <cell r="L38">
            <v>25756</v>
          </cell>
          <cell r="M38" t="str">
            <v>119 Sebastien Cl</v>
          </cell>
          <cell r="N38" t="str">
            <v>Wilston</v>
          </cell>
          <cell r="O38" t="str">
            <v>QLD</v>
          </cell>
          <cell r="P38">
            <v>4051</v>
          </cell>
          <cell r="Q38" t="str">
            <v>0770107574</v>
          </cell>
          <cell r="R38" t="str">
            <v>0770103183</v>
          </cell>
          <cell r="S38" t="str">
            <v>carole.stapleton@example.com.au</v>
          </cell>
          <cell r="T38" t="str">
            <v>HAC0000000037</v>
          </cell>
          <cell r="V38" t="str">
            <v>2448621Y</v>
          </cell>
        </row>
      </sheetData>
      <sheetData sheetId="2">
        <row r="2">
          <cell r="A2" t="str">
            <v>Aged Care Nurse</v>
          </cell>
          <cell r="B2" t="str">
            <v xml:space="preserve">8003611566718437 </v>
          </cell>
          <cell r="C2">
            <v>2544</v>
          </cell>
          <cell r="D2" t="str">
            <v>Registered Nurses</v>
          </cell>
          <cell r="E2">
            <v>254499</v>
          </cell>
          <cell r="F2" t="str">
            <v>Registered Nurses nec</v>
          </cell>
          <cell r="G2"/>
          <cell r="H2"/>
          <cell r="I2" t="str">
            <v>TAYLOR</v>
          </cell>
          <cell r="J2" t="str">
            <v>Kittie</v>
          </cell>
          <cell r="K2" t="str">
            <v>Female</v>
          </cell>
          <cell r="L2">
            <v>26635</v>
          </cell>
          <cell r="M2" t="str">
            <v>154 Constitution Rd</v>
          </cell>
          <cell r="N2" t="str">
            <v>Wallendbeen</v>
          </cell>
          <cell r="O2" t="str">
            <v>NSW</v>
          </cell>
          <cell r="P2">
            <v>2588</v>
          </cell>
          <cell r="Q2" t="str">
            <v>0270103267</v>
          </cell>
          <cell r="R2" t="str">
            <v>0270108604</v>
          </cell>
          <cell r="S2" t="str">
            <v>kittie.taylor@wallendbeenagedcare.example.net</v>
          </cell>
          <cell r="T2" t="str">
            <v>HAC0000000038</v>
          </cell>
          <cell r="U2" t="str">
            <v xml:space="preserve">8003629900040441 </v>
          </cell>
          <cell r="V2" t="str">
            <v>2448631X</v>
          </cell>
        </row>
        <row r="3">
          <cell r="A3" t="str">
            <v>Cardio-thoracic Surgeon</v>
          </cell>
          <cell r="B3" t="str">
            <v xml:space="preserve">8003614900051382 </v>
          </cell>
          <cell r="C3">
            <v>2535</v>
          </cell>
          <cell r="D3" t="str">
            <v>Surgeons</v>
          </cell>
          <cell r="E3">
            <v>253512</v>
          </cell>
          <cell r="F3" t="str">
            <v>Cardiothoracic Surgeon</v>
          </cell>
          <cell r="G3"/>
          <cell r="H3"/>
          <cell r="I3" t="str">
            <v>BRYAN</v>
          </cell>
          <cell r="J3" t="str">
            <v>Linsey</v>
          </cell>
          <cell r="K3" t="str">
            <v>Female</v>
          </cell>
          <cell r="L3">
            <v>33508</v>
          </cell>
          <cell r="M3" t="str">
            <v>4 Council Qy</v>
          </cell>
          <cell r="N3" t="str">
            <v>Carcoar</v>
          </cell>
          <cell r="O3" t="str">
            <v>NSW</v>
          </cell>
          <cell r="P3">
            <v>2791</v>
          </cell>
          <cell r="Q3" t="str">
            <v>0270107661</v>
          </cell>
          <cell r="R3" t="str">
            <v>0270103354</v>
          </cell>
          <cell r="S3" t="str">
            <v>linsey.bryan@example.net</v>
          </cell>
          <cell r="T3" t="str">
            <v>HAC0000000039</v>
          </cell>
          <cell r="V3" t="str">
            <v>2448641W</v>
          </cell>
        </row>
        <row r="4">
          <cell r="A4" t="str">
            <v>Emergency medicine physician</v>
          </cell>
          <cell r="B4" t="str">
            <v xml:space="preserve">8003618233384980 </v>
          </cell>
          <cell r="C4">
            <v>2539</v>
          </cell>
          <cell r="D4" t="str">
            <v>Other Medical Practitioners</v>
          </cell>
          <cell r="E4">
            <v>253912</v>
          </cell>
          <cell r="F4" t="str">
            <v>Emergency Medicine Specialist/Emergency Physician</v>
          </cell>
          <cell r="G4"/>
          <cell r="H4"/>
          <cell r="I4" t="str">
            <v>GILMOUR</v>
          </cell>
          <cell r="J4" t="str">
            <v>Damon</v>
          </cell>
          <cell r="K4" t="str">
            <v>Male</v>
          </cell>
          <cell r="L4">
            <v>26697</v>
          </cell>
          <cell r="M4" t="str">
            <v>141 Rail St</v>
          </cell>
          <cell r="N4" t="str">
            <v>Dubbo</v>
          </cell>
          <cell r="O4" t="str">
            <v>NSW</v>
          </cell>
          <cell r="P4">
            <v>2830</v>
          </cell>
          <cell r="Q4" t="str">
            <v>0270103199</v>
          </cell>
          <cell r="R4" t="str">
            <v>0270101329</v>
          </cell>
          <cell r="S4" t="str">
            <v>damon.gilmour@dubboemergency.example.net</v>
          </cell>
          <cell r="T4" t="str">
            <v>HAC0000000040</v>
          </cell>
          <cell r="U4" t="str">
            <v xml:space="preserve">8003624900039121 </v>
          </cell>
          <cell r="V4" t="str">
            <v>2448651T</v>
          </cell>
        </row>
        <row r="5">
          <cell r="A5" t="str">
            <v>Endocrinologist</v>
          </cell>
          <cell r="B5" t="str">
            <v xml:space="preserve">8003613233384718 </v>
          </cell>
          <cell r="C5">
            <v>2533</v>
          </cell>
          <cell r="D5" t="str">
            <v>Specialist Medical Practitioners</v>
          </cell>
          <cell r="E5">
            <v>253315</v>
          </cell>
          <cell r="F5" t="str">
            <v>Endocrinologist</v>
          </cell>
          <cell r="G5"/>
          <cell r="H5"/>
          <cell r="I5" t="str">
            <v>CRUICKSHANK</v>
          </cell>
          <cell r="J5" t="str">
            <v>Bryce</v>
          </cell>
          <cell r="K5" t="str">
            <v>Male</v>
          </cell>
          <cell r="L5">
            <v>18878</v>
          </cell>
          <cell r="M5" t="str">
            <v>30 East Cnr</v>
          </cell>
          <cell r="N5" t="str">
            <v>Mogareeka</v>
          </cell>
          <cell r="O5" t="str">
            <v>NSW</v>
          </cell>
          <cell r="P5">
            <v>2550</v>
          </cell>
          <cell r="Q5" t="str">
            <v>0270108515</v>
          </cell>
          <cell r="R5" t="str">
            <v>0270108265</v>
          </cell>
          <cell r="S5" t="str">
            <v>bryce.cruickshank@example.com.au</v>
          </cell>
          <cell r="T5" t="str">
            <v>HAC0000000041</v>
          </cell>
          <cell r="V5" t="str">
            <v>2448661L</v>
          </cell>
        </row>
        <row r="6">
          <cell r="A6" t="str">
            <v>General Practitioner</v>
          </cell>
          <cell r="B6" t="str">
            <v xml:space="preserve">8003616566718832 </v>
          </cell>
          <cell r="C6">
            <v>2531</v>
          </cell>
          <cell r="D6" t="str">
            <v>Medical Practitioner</v>
          </cell>
          <cell r="E6">
            <v>253111</v>
          </cell>
          <cell r="F6" t="str">
            <v>General Practitioner</v>
          </cell>
          <cell r="G6"/>
          <cell r="H6"/>
          <cell r="I6" t="str">
            <v>LOWE</v>
          </cell>
          <cell r="J6" t="str">
            <v>Abe</v>
          </cell>
          <cell r="K6" t="str">
            <v>Male</v>
          </cell>
          <cell r="L6">
            <v>20656</v>
          </cell>
          <cell r="M6" t="str">
            <v>158 Warrego Cl</v>
          </cell>
          <cell r="N6" t="str">
            <v>Mossy Point</v>
          </cell>
          <cell r="O6" t="str">
            <v>NSW</v>
          </cell>
          <cell r="P6">
            <v>2537</v>
          </cell>
          <cell r="Q6" t="str">
            <v>0270102315</v>
          </cell>
          <cell r="R6" t="str">
            <v>0270107070</v>
          </cell>
          <cell r="S6" t="str">
            <v>abe.lowe@mossypointmc.example.net</v>
          </cell>
          <cell r="T6" t="str">
            <v>HAC0000000042</v>
          </cell>
          <cell r="U6" t="str">
            <v>8003629900040425</v>
          </cell>
          <cell r="V6" t="str">
            <v>2448671K</v>
          </cell>
          <cell r="W6">
            <v>8017196</v>
          </cell>
        </row>
        <row r="7">
          <cell r="A7" t="str">
            <v>General Practitioner</v>
          </cell>
          <cell r="B7" t="str">
            <v xml:space="preserve">8003618233385011 </v>
          </cell>
          <cell r="C7">
            <v>2531</v>
          </cell>
          <cell r="D7" t="str">
            <v>Medical Practitioner</v>
          </cell>
          <cell r="E7">
            <v>253111</v>
          </cell>
          <cell r="F7" t="str">
            <v>General Practitioner</v>
          </cell>
          <cell r="G7"/>
          <cell r="H7"/>
          <cell r="I7" t="str">
            <v>BURROWS</v>
          </cell>
          <cell r="J7" t="str">
            <v>Ginger</v>
          </cell>
          <cell r="K7" t="str">
            <v>Female</v>
          </cell>
          <cell r="L7">
            <v>32683</v>
          </cell>
          <cell r="M7" t="str">
            <v>189 Bay Esp</v>
          </cell>
          <cell r="N7" t="str">
            <v>Bungabbee</v>
          </cell>
          <cell r="O7" t="str">
            <v>NSW</v>
          </cell>
          <cell r="P7">
            <v>2480</v>
          </cell>
          <cell r="Q7" t="str">
            <v>0270105673</v>
          </cell>
          <cell r="R7" t="str">
            <v>0270103147</v>
          </cell>
          <cell r="S7" t="str">
            <v>ginger.burrows@bungabbeemc.example.com.au</v>
          </cell>
          <cell r="T7" t="str">
            <v>HAC0000000043</v>
          </cell>
          <cell r="U7" t="str">
            <v xml:space="preserve">8003624900039170 </v>
          </cell>
          <cell r="V7" t="str">
            <v>2448681J</v>
          </cell>
        </row>
        <row r="8">
          <cell r="A8" t="str">
            <v>Medical oncologist</v>
          </cell>
          <cell r="B8" t="str">
            <v xml:space="preserve">8003611566718460 </v>
          </cell>
          <cell r="C8">
            <v>2533</v>
          </cell>
          <cell r="D8" t="str">
            <v>Specialist Medical Practitioners</v>
          </cell>
          <cell r="E8">
            <v>253314</v>
          </cell>
          <cell r="F8" t="str">
            <v>Medical Oncologist</v>
          </cell>
          <cell r="G8"/>
          <cell r="H8"/>
          <cell r="I8" t="str">
            <v>SHEPPARD</v>
          </cell>
          <cell r="J8" t="str">
            <v>Mathew</v>
          </cell>
          <cell r="K8" t="str">
            <v>Male</v>
          </cell>
          <cell r="L8">
            <v>32066</v>
          </cell>
          <cell r="M8" t="str">
            <v>118 Cheddar Pnt</v>
          </cell>
          <cell r="N8" t="str">
            <v>Stony Creek</v>
          </cell>
          <cell r="O8" t="str">
            <v>NSW</v>
          </cell>
          <cell r="P8">
            <v>2550</v>
          </cell>
          <cell r="Q8" t="str">
            <v>0270106089</v>
          </cell>
          <cell r="R8" t="str">
            <v>0270100587</v>
          </cell>
          <cell r="S8" t="str">
            <v>mathew.sheppard@example.com.au</v>
          </cell>
          <cell r="T8" t="str">
            <v>HAC0000000044</v>
          </cell>
          <cell r="V8" t="str">
            <v>2448691H</v>
          </cell>
        </row>
        <row r="9">
          <cell r="A9" t="str">
            <v>Midwife</v>
          </cell>
          <cell r="B9" t="str">
            <v xml:space="preserve">8003613233384726 </v>
          </cell>
          <cell r="C9">
            <v>2541</v>
          </cell>
          <cell r="D9" t="str">
            <v>Midwives</v>
          </cell>
          <cell r="E9">
            <v>254111</v>
          </cell>
          <cell r="F9" t="str">
            <v>Midwife</v>
          </cell>
          <cell r="G9"/>
          <cell r="H9"/>
          <cell r="I9" t="str">
            <v>BROWNE</v>
          </cell>
          <cell r="J9" t="str">
            <v>Wilfred</v>
          </cell>
          <cell r="K9" t="str">
            <v>Male</v>
          </cell>
          <cell r="L9">
            <v>28533</v>
          </cell>
          <cell r="M9" t="str">
            <v>44 Barn Cct</v>
          </cell>
          <cell r="N9" t="str">
            <v>Hatfield</v>
          </cell>
          <cell r="O9" t="str">
            <v>NSW</v>
          </cell>
          <cell r="P9">
            <v>2715</v>
          </cell>
          <cell r="Q9" t="str">
            <v>0270106637</v>
          </cell>
          <cell r="R9" t="str">
            <v>0270102438</v>
          </cell>
          <cell r="S9" t="str">
            <v>wilfred.browne@example.net</v>
          </cell>
          <cell r="T9" t="str">
            <v>HAC0000000045</v>
          </cell>
          <cell r="V9" t="str">
            <v>2448701Y</v>
          </cell>
        </row>
        <row r="10">
          <cell r="A10" t="str">
            <v>Nurse practitioner</v>
          </cell>
          <cell r="B10" t="str">
            <v xml:space="preserve">8003613233384742 </v>
          </cell>
          <cell r="C10">
            <v>2544</v>
          </cell>
          <cell r="D10" t="str">
            <v>Registered Nurses</v>
          </cell>
          <cell r="E10">
            <v>254411</v>
          </cell>
          <cell r="F10" t="str">
            <v>Nurse Practitioner</v>
          </cell>
          <cell r="G10"/>
          <cell r="H10"/>
          <cell r="I10" t="str">
            <v>GARTSHORE</v>
          </cell>
          <cell r="J10" t="str">
            <v>Indira</v>
          </cell>
          <cell r="K10" t="str">
            <v>Female</v>
          </cell>
          <cell r="L10">
            <v>32040</v>
          </cell>
          <cell r="M10" t="str">
            <v>34 Abattoir Hts</v>
          </cell>
          <cell r="N10" t="str">
            <v>Wallendbeen</v>
          </cell>
          <cell r="O10" t="str">
            <v>NSW</v>
          </cell>
          <cell r="P10">
            <v>2588</v>
          </cell>
          <cell r="Q10" t="str">
            <v>0270107743</v>
          </cell>
          <cell r="R10" t="str">
            <v>0270107693</v>
          </cell>
          <cell r="S10" t="str">
            <v>indira.gartshore@wallendbeenagedcare.example.net</v>
          </cell>
          <cell r="T10" t="str">
            <v>HAC0000000046</v>
          </cell>
          <cell r="U10" t="str">
            <v xml:space="preserve">8003629900040441 </v>
          </cell>
          <cell r="V10" t="str">
            <v>2448711X</v>
          </cell>
        </row>
        <row r="11">
          <cell r="A11" t="str">
            <v>Nurse practitioner</v>
          </cell>
          <cell r="B11" t="str">
            <v xml:space="preserve">8003614900051408 </v>
          </cell>
          <cell r="C11">
            <v>2544</v>
          </cell>
          <cell r="D11" t="str">
            <v>Registered Nurses</v>
          </cell>
          <cell r="E11">
            <v>254411</v>
          </cell>
          <cell r="F11" t="str">
            <v>Nurse Practitioner</v>
          </cell>
          <cell r="G11"/>
          <cell r="H11"/>
          <cell r="I11" t="str">
            <v>SIMONS</v>
          </cell>
          <cell r="J11" t="str">
            <v>Reggie</v>
          </cell>
          <cell r="K11" t="str">
            <v>Male</v>
          </cell>
          <cell r="L11">
            <v>20725</v>
          </cell>
          <cell r="M11" t="str">
            <v>69 Walden Pnt</v>
          </cell>
          <cell r="N11" t="str">
            <v>Kensington</v>
          </cell>
          <cell r="O11" t="str">
            <v>NSW</v>
          </cell>
          <cell r="P11">
            <v>2033</v>
          </cell>
          <cell r="Q11" t="str">
            <v>0270101397</v>
          </cell>
          <cell r="R11" t="str">
            <v>0270101226</v>
          </cell>
          <cell r="S11" t="str">
            <v>reggie.simons@kensingtonph.example.net</v>
          </cell>
          <cell r="T11" t="str">
            <v>HAC0000000047</v>
          </cell>
          <cell r="U11" t="str">
            <v xml:space="preserve">8003626566706927 </v>
          </cell>
          <cell r="V11" t="str">
            <v>2448721W</v>
          </cell>
        </row>
        <row r="12">
          <cell r="A12" t="str">
            <v>Nurse practitioner</v>
          </cell>
          <cell r="B12" t="str">
            <v xml:space="preserve">8003611566718486 </v>
          </cell>
          <cell r="C12">
            <v>2544</v>
          </cell>
          <cell r="D12" t="str">
            <v>Registered Nurses</v>
          </cell>
          <cell r="E12">
            <v>254411</v>
          </cell>
          <cell r="F12" t="str">
            <v>Nurse Practitioner</v>
          </cell>
          <cell r="G12"/>
          <cell r="H12"/>
          <cell r="I12" t="str">
            <v>MUNRO</v>
          </cell>
          <cell r="J12" t="str">
            <v>Rose</v>
          </cell>
          <cell r="K12" t="str">
            <v>Female</v>
          </cell>
          <cell r="L12">
            <v>19012</v>
          </cell>
          <cell r="M12" t="str">
            <v>112 Dean Dr</v>
          </cell>
          <cell r="N12" t="str">
            <v>Mount Mitchell</v>
          </cell>
          <cell r="O12" t="str">
            <v>NSW</v>
          </cell>
          <cell r="P12">
            <v>2365</v>
          </cell>
          <cell r="Q12" t="str">
            <v>0270105704</v>
          </cell>
          <cell r="R12" t="str">
            <v>0270102309</v>
          </cell>
          <cell r="S12" t="str">
            <v>rose.munro@mountmitchellph.example.com.au</v>
          </cell>
          <cell r="T12" t="str">
            <v>HAC0000000048</v>
          </cell>
          <cell r="U12" t="str">
            <v>8003623233373330</v>
          </cell>
          <cell r="V12" t="str">
            <v>2448731T</v>
          </cell>
        </row>
        <row r="13">
          <cell r="A13" t="str">
            <v>Paediatrician</v>
          </cell>
          <cell r="B13" t="str">
            <v xml:space="preserve">8003613233384767 </v>
          </cell>
          <cell r="C13">
            <v>2533</v>
          </cell>
          <cell r="D13" t="str">
            <v>Specialist Medical Practitioners</v>
          </cell>
          <cell r="E13">
            <v>253321</v>
          </cell>
          <cell r="F13" t="str">
            <v>Paediatrician</v>
          </cell>
          <cell r="G13"/>
          <cell r="H13"/>
          <cell r="I13" t="str">
            <v>LEISHMAN</v>
          </cell>
          <cell r="J13" t="str">
            <v>Leesa</v>
          </cell>
          <cell r="K13" t="str">
            <v>Female</v>
          </cell>
          <cell r="L13">
            <v>26393</v>
          </cell>
          <cell r="M13" t="str">
            <v>44 Gottfried Cir</v>
          </cell>
          <cell r="N13" t="str">
            <v>Balladoran</v>
          </cell>
          <cell r="O13" t="str">
            <v>NSW</v>
          </cell>
          <cell r="P13">
            <v>2831</v>
          </cell>
          <cell r="Q13" t="str">
            <v>0270102759</v>
          </cell>
          <cell r="R13" t="str">
            <v>0270102850</v>
          </cell>
          <cell r="S13" t="str">
            <v>leesa.leishman@example.com</v>
          </cell>
          <cell r="T13" t="str">
            <v>HAC0000000049</v>
          </cell>
          <cell r="V13" t="str">
            <v>2448741L</v>
          </cell>
        </row>
        <row r="14">
          <cell r="A14" t="str">
            <v>Pathologist</v>
          </cell>
          <cell r="B14" t="str">
            <v xml:space="preserve">8003611566718494 </v>
          </cell>
          <cell r="C14">
            <v>2539</v>
          </cell>
          <cell r="D14" t="str">
            <v>Other Medical Practitioners</v>
          </cell>
          <cell r="E14">
            <v>253915</v>
          </cell>
          <cell r="F14" t="str">
            <v>Pathologist</v>
          </cell>
          <cell r="G14"/>
          <cell r="H14"/>
          <cell r="I14" t="str">
            <v>PRATLEY</v>
          </cell>
          <cell r="J14" t="str">
            <v>Philomena</v>
          </cell>
          <cell r="K14" t="str">
            <v>Female</v>
          </cell>
          <cell r="L14">
            <v>20891</v>
          </cell>
          <cell r="M14" t="str">
            <v>49 Woodstock Pl</v>
          </cell>
          <cell r="N14" t="str">
            <v>Pullabooka</v>
          </cell>
          <cell r="O14" t="str">
            <v>NSW</v>
          </cell>
          <cell r="P14">
            <v>2810</v>
          </cell>
          <cell r="Q14" t="str">
            <v>0270103788</v>
          </cell>
          <cell r="R14" t="str">
            <v>0270104006</v>
          </cell>
          <cell r="S14" t="str">
            <v>philomena.pratley@reception@pullabookapathology.example.net</v>
          </cell>
          <cell r="T14" t="str">
            <v>HAC0000000050</v>
          </cell>
          <cell r="U14" t="str">
            <v>8003628233373131</v>
          </cell>
          <cell r="V14" t="str">
            <v>2448751K</v>
          </cell>
        </row>
        <row r="15">
          <cell r="A15" t="str">
            <v>Pathologist</v>
          </cell>
          <cell r="B15" t="str">
            <v xml:space="preserve">8003619900052082 </v>
          </cell>
          <cell r="C15">
            <v>2539</v>
          </cell>
          <cell r="D15" t="str">
            <v>Other Medical Practitioners</v>
          </cell>
          <cell r="E15">
            <v>253915</v>
          </cell>
          <cell r="F15" t="str">
            <v>Pathologist</v>
          </cell>
          <cell r="G15"/>
          <cell r="H15"/>
          <cell r="I15" t="str">
            <v>CLARKE</v>
          </cell>
          <cell r="J15" t="str">
            <v>Malcolm</v>
          </cell>
          <cell r="K15" t="str">
            <v>Male</v>
          </cell>
          <cell r="L15">
            <v>19568</v>
          </cell>
          <cell r="M15" t="str">
            <v>180 Pine Cir</v>
          </cell>
          <cell r="N15" t="str">
            <v>Higher Macdonald</v>
          </cell>
          <cell r="O15" t="str">
            <v>NSW</v>
          </cell>
          <cell r="P15">
            <v>2775</v>
          </cell>
          <cell r="Q15" t="str">
            <v>0270109091</v>
          </cell>
          <cell r="R15" t="str">
            <v>0270108249</v>
          </cell>
          <cell r="S15" t="str">
            <v>malcolm.clarke@highermacdonaldpathology.example.com.au</v>
          </cell>
          <cell r="T15" t="str">
            <v>HAC0000000051</v>
          </cell>
          <cell r="U15" t="str">
            <v xml:space="preserve">8003629900040391 </v>
          </cell>
          <cell r="V15" t="str">
            <v>2448761J</v>
          </cell>
        </row>
        <row r="16">
          <cell r="A16" t="str">
            <v>Pharmacist</v>
          </cell>
          <cell r="B16" t="str">
            <v xml:space="preserve">8003613233384783 </v>
          </cell>
          <cell r="C16">
            <v>2515</v>
          </cell>
          <cell r="D16" t="str">
            <v>Pharmacists</v>
          </cell>
          <cell r="E16">
            <v>251513</v>
          </cell>
          <cell r="F16" t="str">
            <v>Pharmacist</v>
          </cell>
          <cell r="G16"/>
          <cell r="H16"/>
          <cell r="I16" t="str">
            <v>CANE</v>
          </cell>
          <cell r="J16" t="str">
            <v>Elden</v>
          </cell>
          <cell r="K16" t="str">
            <v>Male</v>
          </cell>
          <cell r="L16">
            <v>25502</v>
          </cell>
          <cell r="M16" t="str">
            <v>81 Silver Esp</v>
          </cell>
          <cell r="N16" t="str">
            <v>Lilydale</v>
          </cell>
          <cell r="O16" t="str">
            <v>NSW</v>
          </cell>
          <cell r="P16">
            <v>2460</v>
          </cell>
          <cell r="Q16" t="str">
            <v>0270103304</v>
          </cell>
          <cell r="R16" t="str">
            <v>0270101905</v>
          </cell>
          <cell r="S16" t="str">
            <v>elden.cane@lilydalepharmacy.example.net</v>
          </cell>
          <cell r="T16" t="str">
            <v>HAC0000000052</v>
          </cell>
          <cell r="U16" t="str">
            <v>8003629900040409</v>
          </cell>
          <cell r="V16" t="str">
            <v>2448771H</v>
          </cell>
        </row>
        <row r="17">
          <cell r="A17" t="str">
            <v>Pharmacist</v>
          </cell>
          <cell r="B17" t="str">
            <v xml:space="preserve">8003614900051424 </v>
          </cell>
          <cell r="C17">
            <v>2515</v>
          </cell>
          <cell r="D17" t="str">
            <v>Pharmacists</v>
          </cell>
          <cell r="E17">
            <v>251513</v>
          </cell>
          <cell r="F17" t="str">
            <v>Pharmacist</v>
          </cell>
          <cell r="G17"/>
          <cell r="H17"/>
          <cell r="I17" t="str">
            <v>PETERSON</v>
          </cell>
          <cell r="J17" t="str">
            <v>Megan</v>
          </cell>
          <cell r="K17" t="str">
            <v>Female</v>
          </cell>
          <cell r="L17">
            <v>27438</v>
          </cell>
          <cell r="M17" t="str">
            <v>82 Desleigh Cir</v>
          </cell>
          <cell r="N17" t="str">
            <v>Appin</v>
          </cell>
          <cell r="O17" t="str">
            <v>NSW</v>
          </cell>
          <cell r="P17">
            <v>2560</v>
          </cell>
          <cell r="Q17" t="str">
            <v>0270104346</v>
          </cell>
          <cell r="R17" t="str">
            <v>0270102318</v>
          </cell>
          <cell r="S17" t="str">
            <v>megan.peterson@appinpharmacy.example.com.au</v>
          </cell>
          <cell r="T17" t="str">
            <v>HAC0000000053</v>
          </cell>
          <cell r="U17" t="str">
            <v xml:space="preserve">8003629900040417 </v>
          </cell>
          <cell r="V17" t="str">
            <v>2448781F</v>
          </cell>
        </row>
        <row r="18">
          <cell r="A18" t="str">
            <v>Registered Nurse</v>
          </cell>
          <cell r="B18" t="str">
            <v xml:space="preserve">8003619900052108 </v>
          </cell>
          <cell r="C18">
            <v>2544</v>
          </cell>
          <cell r="D18" t="str">
            <v>Registered Nurses</v>
          </cell>
          <cell r="E18">
            <v>254499</v>
          </cell>
          <cell r="F18" t="str">
            <v>Registered Nurses nec</v>
          </cell>
          <cell r="G18"/>
          <cell r="H18"/>
          <cell r="I18" t="str">
            <v>FRASER</v>
          </cell>
          <cell r="J18" t="str">
            <v>Abbie</v>
          </cell>
          <cell r="K18" t="str">
            <v>Female</v>
          </cell>
          <cell r="L18">
            <v>33550</v>
          </cell>
          <cell r="M18" t="str">
            <v>199 Newhaven Tce</v>
          </cell>
          <cell r="N18" t="str">
            <v>Wallendbeen</v>
          </cell>
          <cell r="O18" t="str">
            <v>NSW</v>
          </cell>
          <cell r="P18">
            <v>2588</v>
          </cell>
          <cell r="Q18" t="str">
            <v>0270107486</v>
          </cell>
          <cell r="R18" t="str">
            <v>0270104474</v>
          </cell>
          <cell r="S18" t="str">
            <v>abbie.fraser@wallendbeenagedcare.example.net</v>
          </cell>
          <cell r="T18" t="str">
            <v>HAC0000000054</v>
          </cell>
          <cell r="U18" t="str">
            <v xml:space="preserve">8003629900040441 </v>
          </cell>
          <cell r="V18" t="str">
            <v>2448791B</v>
          </cell>
        </row>
        <row r="19">
          <cell r="A19" t="str">
            <v>Registered Nurse</v>
          </cell>
          <cell r="B19" t="str">
            <v xml:space="preserve">8003616566718857 </v>
          </cell>
          <cell r="C19">
            <v>2544</v>
          </cell>
          <cell r="D19" t="str">
            <v>Registered Nurses</v>
          </cell>
          <cell r="E19">
            <v>254499</v>
          </cell>
          <cell r="F19" t="str">
            <v>Registered Nurses nec</v>
          </cell>
          <cell r="G19"/>
          <cell r="H19"/>
          <cell r="I19" t="str">
            <v>SHEPHARD</v>
          </cell>
          <cell r="J19" t="str">
            <v>Lizabeth</v>
          </cell>
          <cell r="K19" t="str">
            <v>Female</v>
          </cell>
          <cell r="L19">
            <v>34551</v>
          </cell>
          <cell r="M19" t="str">
            <v>108 Greenwood Esp</v>
          </cell>
          <cell r="N19" t="str">
            <v>Kensington</v>
          </cell>
          <cell r="O19" t="str">
            <v>NSW</v>
          </cell>
          <cell r="P19">
            <v>2033</v>
          </cell>
          <cell r="Q19" t="str">
            <v>0270105481</v>
          </cell>
          <cell r="R19" t="str">
            <v>0270109373</v>
          </cell>
          <cell r="S19" t="str">
            <v>lizabeth.shephard@kensingtonph.example.net</v>
          </cell>
          <cell r="T19" t="str">
            <v>HAC0000000055</v>
          </cell>
          <cell r="U19" t="str">
            <v xml:space="preserve">8003626566706927 </v>
          </cell>
          <cell r="V19" t="str">
            <v>2448801W</v>
          </cell>
        </row>
        <row r="20">
          <cell r="A20" t="str">
            <v>Registered Nurse</v>
          </cell>
          <cell r="B20" t="str">
            <v xml:space="preserve">8003618233385029 </v>
          </cell>
          <cell r="C20">
            <v>2544</v>
          </cell>
          <cell r="D20" t="str">
            <v>Registered Nurses</v>
          </cell>
          <cell r="E20">
            <v>254499</v>
          </cell>
          <cell r="F20" t="str">
            <v>Registered Nurses nec</v>
          </cell>
          <cell r="G20"/>
          <cell r="H20"/>
          <cell r="I20" t="str">
            <v>MILGATE</v>
          </cell>
          <cell r="J20" t="str">
            <v>Leisa</v>
          </cell>
          <cell r="K20" t="str">
            <v>Female</v>
          </cell>
          <cell r="L20">
            <v>28554</v>
          </cell>
          <cell r="M20" t="str">
            <v>61 Central Ave</v>
          </cell>
          <cell r="N20" t="str">
            <v>Mount Mitchell</v>
          </cell>
          <cell r="O20" t="str">
            <v>NSW</v>
          </cell>
          <cell r="P20">
            <v>2365</v>
          </cell>
          <cell r="Q20" t="str">
            <v>0270100010</v>
          </cell>
          <cell r="R20" t="str">
            <v>0270100697</v>
          </cell>
          <cell r="S20" t="str">
            <v>leisa.milgate@mountmitchellph.example.com.au</v>
          </cell>
          <cell r="T20" t="str">
            <v>HAC0000000056</v>
          </cell>
          <cell r="U20" t="str">
            <v xml:space="preserve">8003623233373330 </v>
          </cell>
          <cell r="V20" t="str">
            <v>2448811T</v>
          </cell>
        </row>
        <row r="21">
          <cell r="A21" t="str">
            <v>Registered Nurse</v>
          </cell>
          <cell r="B21" t="str">
            <v xml:space="preserve">8003611566718536 </v>
          </cell>
          <cell r="C21">
            <v>2544</v>
          </cell>
          <cell r="D21" t="str">
            <v>Registered Nurses</v>
          </cell>
          <cell r="E21">
            <v>254499</v>
          </cell>
          <cell r="F21" t="str">
            <v>Registered Nurses nec</v>
          </cell>
          <cell r="G21"/>
          <cell r="H21"/>
          <cell r="I21" t="str">
            <v>ROBERTS</v>
          </cell>
          <cell r="J21" t="str">
            <v>Benjamin</v>
          </cell>
          <cell r="K21" t="str">
            <v>Male</v>
          </cell>
          <cell r="L21">
            <v>34761</v>
          </cell>
          <cell r="M21" t="str">
            <v>77 Arthur Pnt</v>
          </cell>
          <cell r="N21" t="str">
            <v>Mossy Point</v>
          </cell>
          <cell r="O21" t="str">
            <v>NSW</v>
          </cell>
          <cell r="P21">
            <v>2537</v>
          </cell>
          <cell r="Q21" t="str">
            <v>0270109517</v>
          </cell>
          <cell r="R21" t="str">
            <v>0270102665</v>
          </cell>
          <cell r="S21" t="str">
            <v>benjamin.roberts@mossypointmc.example.net</v>
          </cell>
          <cell r="T21" t="str">
            <v>HAC0000000057</v>
          </cell>
          <cell r="U21" t="str">
            <v xml:space="preserve">8003629900040425 </v>
          </cell>
          <cell r="V21" t="str">
            <v>2448821L</v>
          </cell>
        </row>
        <row r="22">
          <cell r="A22" t="str">
            <v>Registered Nurse</v>
          </cell>
          <cell r="B22" t="str">
            <v xml:space="preserve">8003619900052124 </v>
          </cell>
          <cell r="C22">
            <v>2544</v>
          </cell>
          <cell r="D22" t="str">
            <v>Registered Nurses</v>
          </cell>
          <cell r="E22">
            <v>254499</v>
          </cell>
          <cell r="F22" t="str">
            <v>Registered Nurses nec</v>
          </cell>
          <cell r="G22"/>
          <cell r="H22"/>
          <cell r="I22" t="str">
            <v>PATRICK</v>
          </cell>
          <cell r="J22" t="str">
            <v>Fletcher</v>
          </cell>
          <cell r="K22" t="str">
            <v>Male</v>
          </cell>
          <cell r="L22">
            <v>29955</v>
          </cell>
          <cell r="M22" t="str">
            <v>56 Glendon Rvr</v>
          </cell>
          <cell r="N22" t="str">
            <v>Bungabbee</v>
          </cell>
          <cell r="O22" t="str">
            <v>NSW</v>
          </cell>
          <cell r="P22">
            <v>2480</v>
          </cell>
          <cell r="Q22" t="str">
            <v>0270107085</v>
          </cell>
          <cell r="R22" t="str">
            <v>0270107832</v>
          </cell>
          <cell r="S22" t="str">
            <v>fletcher.patrick@bungabbeemc.example.com.au</v>
          </cell>
          <cell r="T22" t="str">
            <v>HAC0000000058</v>
          </cell>
          <cell r="U22" t="str">
            <v>8003624900039170</v>
          </cell>
          <cell r="V22" t="str">
            <v>2448831K</v>
          </cell>
        </row>
        <row r="23">
          <cell r="A23" t="str">
            <v>Radiographer</v>
          </cell>
          <cell r="B23" t="str">
            <v xml:space="preserve">8003616566718865 </v>
          </cell>
          <cell r="C23">
            <v>2512</v>
          </cell>
          <cell r="D23" t="str">
            <v>Medical Imaging Professionals</v>
          </cell>
          <cell r="E23">
            <v>251211</v>
          </cell>
          <cell r="F23" t="str">
            <v>Medical Diagnostic Radiographer</v>
          </cell>
          <cell r="G23"/>
          <cell r="H23"/>
          <cell r="I23" t="str">
            <v>TENNANT</v>
          </cell>
          <cell r="J23" t="str">
            <v>Carlyn</v>
          </cell>
          <cell r="K23" t="str">
            <v>Female</v>
          </cell>
          <cell r="L23">
            <v>29900</v>
          </cell>
          <cell r="M23" t="str">
            <v>145 Jamieson St</v>
          </cell>
          <cell r="N23" t="str">
            <v>Koolewong</v>
          </cell>
          <cell r="O23" t="str">
            <v>NSW</v>
          </cell>
          <cell r="P23">
            <v>2256</v>
          </cell>
          <cell r="Q23" t="str">
            <v>0270102380</v>
          </cell>
          <cell r="R23" t="str">
            <v>0270108103</v>
          </cell>
          <cell r="S23" t="str">
            <v>carlyn.tennant@example.com.au</v>
          </cell>
          <cell r="T23" t="str">
            <v>HAC0000000059</v>
          </cell>
          <cell r="V23" t="str">
            <v>2448841J</v>
          </cell>
        </row>
        <row r="24">
          <cell r="A24" t="str">
            <v>Radiologist</v>
          </cell>
          <cell r="B24" t="str">
            <v xml:space="preserve">8003613233384817 </v>
          </cell>
          <cell r="C24">
            <v>2539</v>
          </cell>
          <cell r="D24" t="str">
            <v>Other Medical Practitioners</v>
          </cell>
          <cell r="E24">
            <v>253917</v>
          </cell>
          <cell r="F24" t="str">
            <v>Diagnostic and Interventional Radiologist</v>
          </cell>
          <cell r="G24"/>
          <cell r="H24"/>
          <cell r="I24" t="str">
            <v>BARRETT</v>
          </cell>
          <cell r="J24" t="str">
            <v>Carey</v>
          </cell>
          <cell r="K24" t="str">
            <v>Not Stated/Inadequately Described</v>
          </cell>
          <cell r="L24">
            <v>34633</v>
          </cell>
          <cell r="M24" t="str">
            <v>149 Airport Pde</v>
          </cell>
          <cell r="N24" t="str">
            <v>Frenchs Forest East</v>
          </cell>
          <cell r="O24" t="str">
            <v>NSW</v>
          </cell>
          <cell r="P24">
            <v>2086</v>
          </cell>
          <cell r="Q24" t="str">
            <v>0270107743</v>
          </cell>
          <cell r="R24" t="str">
            <v>0270105140</v>
          </cell>
          <cell r="S24" t="str">
            <v>carey.barrett@frenchsforesteastrd.example.net</v>
          </cell>
          <cell r="T24" t="str">
            <v>HAC0000000060</v>
          </cell>
          <cell r="U24" t="str">
            <v xml:space="preserve">8003626566706935 </v>
          </cell>
          <cell r="V24" t="str">
            <v>2448851H</v>
          </cell>
        </row>
        <row r="25">
          <cell r="A25" t="str">
            <v>Radiologist</v>
          </cell>
          <cell r="B25" t="str">
            <v xml:space="preserve">8003619900052132 </v>
          </cell>
          <cell r="C25">
            <v>2539</v>
          </cell>
          <cell r="D25" t="str">
            <v>Other Medical Practitioners</v>
          </cell>
          <cell r="E25">
            <v>253917</v>
          </cell>
          <cell r="F25" t="str">
            <v>Diagnostic and Interventional Radiologist</v>
          </cell>
          <cell r="G25"/>
          <cell r="H25"/>
          <cell r="I25" t="str">
            <v>OSBORNE</v>
          </cell>
          <cell r="J25" t="str">
            <v>Bonny</v>
          </cell>
          <cell r="K25" t="str">
            <v>Female</v>
          </cell>
          <cell r="L25">
            <v>27102</v>
          </cell>
          <cell r="M25" t="str">
            <v>64 Maple Esp</v>
          </cell>
          <cell r="N25" t="str">
            <v>Fishermans Reach</v>
          </cell>
          <cell r="O25" t="str">
            <v>NSW</v>
          </cell>
          <cell r="P25">
            <v>2441</v>
          </cell>
          <cell r="Q25" t="str">
            <v>0270101620</v>
          </cell>
          <cell r="R25" t="str">
            <v>0270102933</v>
          </cell>
          <cell r="S25" t="str">
            <v>bonny.osborne@fishermansreachrd.example.com.au</v>
          </cell>
          <cell r="T25" t="str">
            <v>HAC0000000061</v>
          </cell>
          <cell r="U25" t="str">
            <v>8003623233373348</v>
          </cell>
          <cell r="V25" t="str">
            <v>2448861F</v>
          </cell>
        </row>
        <row r="26">
          <cell r="A26" t="str">
            <v>Surgeon</v>
          </cell>
          <cell r="B26" t="str">
            <v xml:space="preserve">8003611566718551 </v>
          </cell>
          <cell r="C26">
            <v>2535</v>
          </cell>
          <cell r="D26" t="str">
            <v>Surgeons</v>
          </cell>
          <cell r="E26">
            <v>253511</v>
          </cell>
          <cell r="F26" t="str">
            <v>Surgeon (General)</v>
          </cell>
          <cell r="G26"/>
          <cell r="H26"/>
          <cell r="I26" t="str">
            <v>MACKENZIE</v>
          </cell>
          <cell r="J26" t="str">
            <v>Cinda</v>
          </cell>
          <cell r="K26" t="str">
            <v>Female</v>
          </cell>
          <cell r="L26">
            <v>21948</v>
          </cell>
          <cell r="M26" t="str">
            <v>114 Bay Rd</v>
          </cell>
          <cell r="N26" t="str">
            <v>Kensington</v>
          </cell>
          <cell r="O26" t="str">
            <v>NSW</v>
          </cell>
          <cell r="P26">
            <v>2033</v>
          </cell>
          <cell r="Q26" t="str">
            <v>0270102023</v>
          </cell>
          <cell r="R26" t="str">
            <v>0270101628</v>
          </cell>
          <cell r="S26" t="str">
            <v>cinda.mackenzie@kensingtonph.example.net</v>
          </cell>
          <cell r="T26" t="str">
            <v>HAC0000000062</v>
          </cell>
          <cell r="U26" t="str">
            <v xml:space="preserve">8003626566706927 </v>
          </cell>
          <cell r="V26" t="str">
            <v>2448871B</v>
          </cell>
        </row>
        <row r="27">
          <cell r="A27" t="str">
            <v>Surgeon</v>
          </cell>
          <cell r="B27" t="str">
            <v xml:space="preserve">8003619900052140 </v>
          </cell>
          <cell r="C27">
            <v>2535</v>
          </cell>
          <cell r="D27" t="str">
            <v>Surgeons</v>
          </cell>
          <cell r="E27">
            <v>253511</v>
          </cell>
          <cell r="F27" t="str">
            <v>Surgeon (General)</v>
          </cell>
          <cell r="G27"/>
          <cell r="H27"/>
          <cell r="I27" t="str">
            <v>GUTHRIE</v>
          </cell>
          <cell r="J27" t="str">
            <v>Daine</v>
          </cell>
          <cell r="K27" t="str">
            <v>Female</v>
          </cell>
          <cell r="L27">
            <v>31296</v>
          </cell>
          <cell r="M27" t="str">
            <v>28 King Lane</v>
          </cell>
          <cell r="N27" t="str">
            <v>Mount Mitchell</v>
          </cell>
          <cell r="O27" t="str">
            <v>NSW</v>
          </cell>
          <cell r="P27">
            <v>2365</v>
          </cell>
          <cell r="Q27" t="str">
            <v>0270101609</v>
          </cell>
          <cell r="R27" t="str">
            <v>0270109079</v>
          </cell>
          <cell r="S27" t="str">
            <v>daine.guthrie@mountmitchellph.example.com.au</v>
          </cell>
          <cell r="T27" t="str">
            <v>HAC0000000063</v>
          </cell>
          <cell r="U27" t="str">
            <v xml:space="preserve">8003623233373330 </v>
          </cell>
          <cell r="V27" t="str">
            <v>2448881A</v>
          </cell>
        </row>
        <row r="28">
          <cell r="A28" t="str">
            <v>Counsellor</v>
          </cell>
          <cell r="B28" t="str">
            <v xml:space="preserve">8003618233385037 </v>
          </cell>
          <cell r="C28">
            <v>2721</v>
          </cell>
          <cell r="D28" t="str">
            <v>Counsellors</v>
          </cell>
          <cell r="E28">
            <v>272199</v>
          </cell>
          <cell r="F28" t="str">
            <v>Counsellor</v>
          </cell>
          <cell r="G28"/>
          <cell r="H28"/>
          <cell r="I28" t="str">
            <v>GORTON</v>
          </cell>
          <cell r="J28" t="str">
            <v>Dante</v>
          </cell>
          <cell r="K28" t="str">
            <v>Not Stated/Inadequately Described</v>
          </cell>
          <cell r="L28">
            <v>24442</v>
          </cell>
          <cell r="M28" t="str">
            <v>169 East St</v>
          </cell>
          <cell r="N28" t="str">
            <v>Rand</v>
          </cell>
          <cell r="O28" t="str">
            <v>NSW</v>
          </cell>
          <cell r="P28">
            <v>2642</v>
          </cell>
          <cell r="Q28" t="str">
            <v>0270103284</v>
          </cell>
          <cell r="R28" t="str">
            <v>0270107247</v>
          </cell>
          <cell r="S28" t="str">
            <v>dante.gorton@example.com</v>
          </cell>
          <cell r="T28" t="str">
            <v>HAC0000000064</v>
          </cell>
          <cell r="V28" t="str">
            <v>2448891Y</v>
          </cell>
        </row>
        <row r="29">
          <cell r="A29" t="str">
            <v>Dental therapist</v>
          </cell>
          <cell r="B29" t="str">
            <v xml:space="preserve">8003618233385045 </v>
          </cell>
          <cell r="C29">
            <v>4112</v>
          </cell>
          <cell r="D29" t="str">
            <v>Dental Hygienists, Technicians and Therapists</v>
          </cell>
          <cell r="E29">
            <v>411214</v>
          </cell>
          <cell r="F29" t="str">
            <v>Dental Therapist</v>
          </cell>
          <cell r="G29"/>
          <cell r="H29"/>
          <cell r="I29" t="str">
            <v>STREET</v>
          </cell>
          <cell r="J29" t="str">
            <v>Dorian</v>
          </cell>
          <cell r="K29" t="str">
            <v>Not Stated/Inadequately Described</v>
          </cell>
          <cell r="L29">
            <v>21691</v>
          </cell>
          <cell r="M29" t="str">
            <v>159 Wolverene Dr</v>
          </cell>
          <cell r="N29" t="str">
            <v>Corinella</v>
          </cell>
          <cell r="O29" t="str">
            <v>NSW</v>
          </cell>
          <cell r="P29">
            <v>2871</v>
          </cell>
          <cell r="Q29" t="str">
            <v>0270109572</v>
          </cell>
          <cell r="R29" t="str">
            <v>0270101010</v>
          </cell>
          <cell r="S29" t="str">
            <v>dorian.street@example.com.au</v>
          </cell>
          <cell r="T29" t="str">
            <v>HAC0000000065</v>
          </cell>
          <cell r="V29" t="str">
            <v>2448901L</v>
          </cell>
        </row>
        <row r="30">
          <cell r="A30" t="str">
            <v>Diagnostic radiographer</v>
          </cell>
          <cell r="B30" t="str">
            <v xml:space="preserve">8003613233384841 </v>
          </cell>
          <cell r="C30">
            <v>2512</v>
          </cell>
          <cell r="D30" t="str">
            <v>Medical Imaging Professionals</v>
          </cell>
          <cell r="E30">
            <v>251211</v>
          </cell>
          <cell r="F30" t="str">
            <v>Medical Diagnostic Radiographer</v>
          </cell>
          <cell r="G30"/>
          <cell r="H30"/>
          <cell r="I30" t="str">
            <v>GATES</v>
          </cell>
          <cell r="J30" t="str">
            <v>Glenda</v>
          </cell>
          <cell r="K30" t="str">
            <v>Female</v>
          </cell>
          <cell r="L30">
            <v>35720</v>
          </cell>
          <cell r="M30" t="str">
            <v>169 John Cct</v>
          </cell>
          <cell r="N30" t="str">
            <v>Cundle Flat</v>
          </cell>
          <cell r="O30" t="str">
            <v>NSW</v>
          </cell>
          <cell r="P30">
            <v>2424</v>
          </cell>
          <cell r="Q30" t="str">
            <v>0270107263</v>
          </cell>
          <cell r="R30" t="str">
            <v>0270109835</v>
          </cell>
          <cell r="S30" t="str">
            <v>glenda.gates@example.net</v>
          </cell>
          <cell r="T30" t="str">
            <v>HAC0000000066</v>
          </cell>
          <cell r="V30" t="str">
            <v>2448911K</v>
          </cell>
        </row>
        <row r="31">
          <cell r="A31" t="str">
            <v>Exercise physiologist</v>
          </cell>
          <cell r="B31" t="str">
            <v xml:space="preserve">8003613233384858 </v>
          </cell>
          <cell r="C31">
            <v>2522</v>
          </cell>
          <cell r="D31" t="str">
            <v>Complementary Health Therapists</v>
          </cell>
          <cell r="E31">
            <v>252299</v>
          </cell>
          <cell r="F31" t="str">
            <v>Complementary Health Therapist</v>
          </cell>
          <cell r="G31" t="str">
            <v>252299-11</v>
          </cell>
          <cell r="H31" t="str">
            <v>Exercise Physiologist</v>
          </cell>
          <cell r="I31" t="str">
            <v>GORDON</v>
          </cell>
          <cell r="J31" t="str">
            <v>Tad</v>
          </cell>
          <cell r="K31" t="str">
            <v>Male</v>
          </cell>
          <cell r="L31">
            <v>23980</v>
          </cell>
          <cell r="M31" t="str">
            <v>163 Copper Cnr</v>
          </cell>
          <cell r="N31" t="str">
            <v>Dangelong</v>
          </cell>
          <cell r="O31" t="str">
            <v>NSW</v>
          </cell>
          <cell r="P31">
            <v>2630</v>
          </cell>
          <cell r="Q31" t="str">
            <v>0270106132</v>
          </cell>
          <cell r="R31" t="str">
            <v>0270101155</v>
          </cell>
          <cell r="S31" t="str">
            <v>tad.gordon@example.com</v>
          </cell>
          <cell r="T31" t="str">
            <v>HAC0000000067</v>
          </cell>
          <cell r="V31" t="str">
            <v>2448921J</v>
          </cell>
        </row>
        <row r="32">
          <cell r="A32" t="str">
            <v>Gynaecologist</v>
          </cell>
          <cell r="B32" t="str">
            <v xml:space="preserve">8003613233384866 </v>
          </cell>
          <cell r="C32">
            <v>2539</v>
          </cell>
          <cell r="D32" t="str">
            <v>Other Medical Practitioners</v>
          </cell>
          <cell r="E32">
            <v>253913</v>
          </cell>
          <cell r="F32" t="str">
            <v>Obstetrician and Gynaecologist</v>
          </cell>
          <cell r="G32"/>
          <cell r="H32"/>
          <cell r="I32" t="str">
            <v>LOSCH</v>
          </cell>
          <cell r="J32" t="str">
            <v>Sallie</v>
          </cell>
          <cell r="K32" t="str">
            <v>Female</v>
          </cell>
          <cell r="L32">
            <v>26199</v>
          </cell>
          <cell r="M32" t="str">
            <v>93 Elizabeth Cl</v>
          </cell>
          <cell r="N32" t="str">
            <v>Marlowe</v>
          </cell>
          <cell r="O32" t="str">
            <v>NSW</v>
          </cell>
          <cell r="P32">
            <v>2622</v>
          </cell>
          <cell r="Q32" t="str">
            <v>0270104128</v>
          </cell>
          <cell r="R32" t="str">
            <v>0270102825</v>
          </cell>
          <cell r="S32" t="str">
            <v>sallie.losch@example.com.au</v>
          </cell>
          <cell r="T32" t="str">
            <v>HAC0000000068</v>
          </cell>
          <cell r="V32" t="str">
            <v>2448931H</v>
          </cell>
        </row>
        <row r="33">
          <cell r="A33" t="str">
            <v>Myotherapist</v>
          </cell>
          <cell r="B33" t="str">
            <v xml:space="preserve">8003616566718873 </v>
          </cell>
          <cell r="C33">
            <v>2522</v>
          </cell>
          <cell r="D33" t="str">
            <v>Complementary Health Therapists</v>
          </cell>
          <cell r="E33">
            <v>252299</v>
          </cell>
          <cell r="F33" t="str">
            <v>Complementary Health Therapist</v>
          </cell>
          <cell r="G33" t="str">
            <v>252299-16</v>
          </cell>
          <cell r="H33" t="str">
            <v>Myotherapist</v>
          </cell>
          <cell r="I33" t="str">
            <v>GILCHRIST</v>
          </cell>
          <cell r="J33" t="str">
            <v>Daniel</v>
          </cell>
          <cell r="K33" t="str">
            <v>Not Stated/Inadequately Described</v>
          </cell>
          <cell r="L33">
            <v>23450</v>
          </cell>
          <cell r="M33" t="str">
            <v>112 Innovation Pl</v>
          </cell>
          <cell r="N33" t="str">
            <v>Yarravel</v>
          </cell>
          <cell r="O33" t="str">
            <v>NSW</v>
          </cell>
          <cell r="P33">
            <v>2440</v>
          </cell>
          <cell r="Q33" t="str">
            <v>0270108522</v>
          </cell>
          <cell r="R33" t="str">
            <v>0270101111</v>
          </cell>
          <cell r="S33" t="str">
            <v>daniel.gilchrist@example.net</v>
          </cell>
          <cell r="T33" t="str">
            <v>HAC0000000069</v>
          </cell>
          <cell r="V33" t="str">
            <v>2448941F</v>
          </cell>
        </row>
        <row r="34">
          <cell r="A34" t="str">
            <v>Nuclear medicine technologist</v>
          </cell>
          <cell r="B34" t="str">
            <v xml:space="preserve">8003613233384882 </v>
          </cell>
          <cell r="C34">
            <v>2512</v>
          </cell>
          <cell r="D34" t="str">
            <v>Medical Imaging Professionals</v>
          </cell>
          <cell r="E34">
            <v>251213</v>
          </cell>
          <cell r="F34" t="str">
            <v>Nuclear Medicine Technologist</v>
          </cell>
          <cell r="G34"/>
          <cell r="H34"/>
          <cell r="I34" t="str">
            <v>THORN</v>
          </cell>
          <cell r="J34" t="str">
            <v>Tonya</v>
          </cell>
          <cell r="K34" t="str">
            <v>Female</v>
          </cell>
          <cell r="L34">
            <v>19000</v>
          </cell>
          <cell r="M34" t="str">
            <v>79 Dalys Jnc</v>
          </cell>
          <cell r="N34" t="str">
            <v>Wermatong</v>
          </cell>
          <cell r="O34" t="str">
            <v>NSW</v>
          </cell>
          <cell r="P34">
            <v>2720</v>
          </cell>
          <cell r="Q34" t="str">
            <v>0270101851</v>
          </cell>
          <cell r="R34" t="str">
            <v>0270102596</v>
          </cell>
          <cell r="S34" t="str">
            <v>tonya.thorn@example.com</v>
          </cell>
          <cell r="T34" t="str">
            <v>HAC0000000070</v>
          </cell>
          <cell r="V34" t="str">
            <v>2448951B</v>
          </cell>
        </row>
        <row r="35">
          <cell r="A35" t="str">
            <v>Physiotherapist</v>
          </cell>
          <cell r="B35" t="str">
            <v xml:space="preserve">8003616566718899 </v>
          </cell>
          <cell r="C35">
            <v>2525</v>
          </cell>
          <cell r="D35" t="str">
            <v>Physiotherapists</v>
          </cell>
          <cell r="E35">
            <v>252511</v>
          </cell>
          <cell r="F35" t="str">
            <v>Physiotherapist</v>
          </cell>
          <cell r="G35"/>
          <cell r="H35"/>
          <cell r="I35" t="str">
            <v>PARKER</v>
          </cell>
          <cell r="J35" t="str">
            <v>Elijah</v>
          </cell>
          <cell r="K35" t="str">
            <v>Male</v>
          </cell>
          <cell r="L35">
            <v>23060</v>
          </cell>
          <cell r="M35" t="str">
            <v>59 Elenore Rd</v>
          </cell>
          <cell r="N35" t="str">
            <v>Westdale</v>
          </cell>
          <cell r="O35" t="str">
            <v>NSW</v>
          </cell>
          <cell r="P35">
            <v>2340</v>
          </cell>
          <cell r="Q35" t="str">
            <v>0270107993</v>
          </cell>
          <cell r="R35" t="str">
            <v>0270100476</v>
          </cell>
          <cell r="S35" t="str">
            <v>elijah.parker@example.com.au</v>
          </cell>
          <cell r="T35" t="str">
            <v>HAC0000000071</v>
          </cell>
          <cell r="V35" t="str">
            <v>2448961A</v>
          </cell>
        </row>
        <row r="36">
          <cell r="A36" t="str">
            <v>Ophthalmologist</v>
          </cell>
          <cell r="B36" t="str">
            <v xml:space="preserve">8003619900052165 </v>
          </cell>
          <cell r="C36">
            <v>2539</v>
          </cell>
          <cell r="D36" t="str">
            <v>Other Medical Practitioners</v>
          </cell>
          <cell r="E36">
            <v>253914</v>
          </cell>
          <cell r="F36" t="str">
            <v>Ophthalmologist</v>
          </cell>
          <cell r="G36"/>
          <cell r="H36"/>
          <cell r="I36" t="str">
            <v>JENKINS</v>
          </cell>
          <cell r="J36" t="str">
            <v>Miranda</v>
          </cell>
          <cell r="K36" t="str">
            <v>Intersex or Indeterminate</v>
          </cell>
          <cell r="L36">
            <v>35257</v>
          </cell>
          <cell r="M36" t="str">
            <v>132 Copper Ave</v>
          </cell>
          <cell r="N36" t="str">
            <v>Tarlo</v>
          </cell>
          <cell r="O36" t="str">
            <v>NSW</v>
          </cell>
          <cell r="P36">
            <v>2580</v>
          </cell>
          <cell r="Q36" t="str">
            <v>0270109536</v>
          </cell>
          <cell r="R36" t="str">
            <v>0270104646</v>
          </cell>
          <cell r="S36" t="str">
            <v>miranda.jenkins@example.net</v>
          </cell>
          <cell r="T36" t="str">
            <v>HAC0000000072</v>
          </cell>
          <cell r="V36" t="str">
            <v>2448971Y</v>
          </cell>
        </row>
        <row r="37">
          <cell r="A37" t="str">
            <v>Radiation therapist</v>
          </cell>
          <cell r="B37" t="str">
            <v xml:space="preserve">8003613233384890 </v>
          </cell>
          <cell r="C37">
            <v>2512</v>
          </cell>
          <cell r="D37" t="str">
            <v>Medical Imaging Professionals</v>
          </cell>
          <cell r="E37">
            <v>251212</v>
          </cell>
          <cell r="F37" t="str">
            <v>Medical Radiation Therapist</v>
          </cell>
          <cell r="G37"/>
          <cell r="H37"/>
          <cell r="I37" t="str">
            <v>FOWLER</v>
          </cell>
          <cell r="J37" t="str">
            <v>Christy</v>
          </cell>
          <cell r="K37" t="str">
            <v>Intersex or Indeterminate</v>
          </cell>
          <cell r="L37">
            <v>30449</v>
          </cell>
          <cell r="M37" t="str">
            <v>164 Sylvania Jnc</v>
          </cell>
          <cell r="N37" t="str">
            <v>Canley Heights</v>
          </cell>
          <cell r="O37" t="str">
            <v>NSW</v>
          </cell>
          <cell r="P37">
            <v>2166</v>
          </cell>
          <cell r="Q37" t="str">
            <v>0270101357</v>
          </cell>
          <cell r="R37" t="str">
            <v>0270109152</v>
          </cell>
          <cell r="S37" t="str">
            <v>christy.fowler@example.com</v>
          </cell>
          <cell r="T37" t="str">
            <v>HAC0000000073</v>
          </cell>
          <cell r="V37" t="str">
            <v>2448981X</v>
          </cell>
        </row>
      </sheetData>
      <sheetData sheetId="3">
        <row r="2">
          <cell r="A2" t="str">
            <v>Aged Care Nurse</v>
          </cell>
          <cell r="B2" t="str">
            <v xml:space="preserve">8003614900051473 </v>
          </cell>
          <cell r="C2">
            <v>2544</v>
          </cell>
          <cell r="D2" t="str">
            <v>Registered Nurses</v>
          </cell>
          <cell r="E2">
            <v>254499</v>
          </cell>
          <cell r="F2" t="str">
            <v>Registered Nurses nec</v>
          </cell>
          <cell r="G2"/>
          <cell r="H2"/>
          <cell r="I2" t="str">
            <v>ROSS</v>
          </cell>
          <cell r="J2" t="str">
            <v>Moses</v>
          </cell>
          <cell r="K2" t="str">
            <v>Male</v>
          </cell>
          <cell r="L2">
            <v>30739</v>
          </cell>
          <cell r="M2" t="str">
            <v>76 New Ave</v>
          </cell>
          <cell r="N2" t="str">
            <v>Rowsley</v>
          </cell>
          <cell r="O2" t="str">
            <v>VIC</v>
          </cell>
          <cell r="P2">
            <v>3340</v>
          </cell>
          <cell r="Q2" t="str">
            <v>0370106439</v>
          </cell>
          <cell r="R2" t="str">
            <v>0370108861</v>
          </cell>
          <cell r="S2" t="str">
            <v>moses.ross@rowsleyagedcare.example.com.au</v>
          </cell>
          <cell r="T2" t="str">
            <v>HAC0000000074</v>
          </cell>
          <cell r="U2" t="str">
            <v xml:space="preserve">8003624900039220 </v>
          </cell>
          <cell r="V2" t="str">
            <v>2448991W</v>
          </cell>
        </row>
        <row r="3">
          <cell r="A3" t="str">
            <v>Cardiologist</v>
          </cell>
          <cell r="B3" t="str">
            <v xml:space="preserve">8003618233385086 </v>
          </cell>
          <cell r="C3">
            <v>2533</v>
          </cell>
          <cell r="D3" t="str">
            <v>Specialist Medical Practitioners</v>
          </cell>
          <cell r="E3">
            <v>253312</v>
          </cell>
          <cell r="F3" t="str">
            <v>Cardiologist</v>
          </cell>
          <cell r="G3"/>
          <cell r="H3"/>
          <cell r="I3" t="str">
            <v>SUTHERLAND</v>
          </cell>
          <cell r="J3" t="str">
            <v>Sallie</v>
          </cell>
          <cell r="K3" t="str">
            <v>Intersex or Indeterminate</v>
          </cell>
          <cell r="L3">
            <v>20254</v>
          </cell>
          <cell r="M3" t="str">
            <v>112 Law Ct</v>
          </cell>
          <cell r="N3" t="str">
            <v>Murrabit</v>
          </cell>
          <cell r="O3" t="str">
            <v>VIC</v>
          </cell>
          <cell r="P3">
            <v>3579</v>
          </cell>
          <cell r="Q3" t="str">
            <v>0370102880</v>
          </cell>
          <cell r="R3" t="str">
            <v>0370107718</v>
          </cell>
          <cell r="S3" t="str">
            <v>sallie.sutherland@murrabitph.example.com.au</v>
          </cell>
          <cell r="T3" t="str">
            <v>HAC0000000075</v>
          </cell>
          <cell r="U3" t="str">
            <v xml:space="preserve">8003626566706976 </v>
          </cell>
          <cell r="V3" t="str">
            <v>2449001X</v>
          </cell>
        </row>
        <row r="4">
          <cell r="A4" t="str">
            <v>Emergency medicine physician</v>
          </cell>
          <cell r="B4" t="str">
            <v xml:space="preserve">8003614900051481 </v>
          </cell>
          <cell r="C4">
            <v>2539</v>
          </cell>
          <cell r="D4" t="str">
            <v>Other Medical Practitioners</v>
          </cell>
          <cell r="E4">
            <v>253912</v>
          </cell>
          <cell r="F4" t="str">
            <v>Emergency Medicine Specialist/Emergency Physician</v>
          </cell>
          <cell r="G4"/>
          <cell r="H4"/>
          <cell r="I4" t="str">
            <v>HICKSON</v>
          </cell>
          <cell r="J4" t="str">
            <v>Ngoc</v>
          </cell>
          <cell r="K4" t="str">
            <v>Intersex or Indeterminate</v>
          </cell>
          <cell r="L4">
            <v>22110</v>
          </cell>
          <cell r="M4" t="str">
            <v>80 Forrest Cir</v>
          </cell>
          <cell r="N4" t="str">
            <v>Mount Glasgow</v>
          </cell>
          <cell r="O4" t="str">
            <v>VIC</v>
          </cell>
          <cell r="P4">
            <v>3371</v>
          </cell>
          <cell r="Q4" t="str">
            <v>0370107540</v>
          </cell>
          <cell r="R4" t="str">
            <v>0370108586</v>
          </cell>
          <cell r="S4" t="str">
            <v>ngoc.hickson@mountglasgowemergency.example.com.au</v>
          </cell>
          <cell r="T4" t="str">
            <v>HAC0000000076</v>
          </cell>
          <cell r="U4" t="str">
            <v xml:space="preserve">8003621566706076 </v>
          </cell>
          <cell r="V4" t="str">
            <v>2449011W</v>
          </cell>
        </row>
        <row r="5">
          <cell r="A5" t="str">
            <v>General Practitioner</v>
          </cell>
          <cell r="B5" t="str">
            <v xml:space="preserve">8003611566718593 </v>
          </cell>
          <cell r="C5">
            <v>2531</v>
          </cell>
          <cell r="D5" t="str">
            <v>Medical Practitioner</v>
          </cell>
          <cell r="E5">
            <v>253111</v>
          </cell>
          <cell r="F5" t="str">
            <v>General Practitioner</v>
          </cell>
          <cell r="G5"/>
          <cell r="H5"/>
          <cell r="I5" t="str">
            <v>MOSS</v>
          </cell>
          <cell r="J5" t="str">
            <v>Jaime</v>
          </cell>
          <cell r="K5" t="str">
            <v>Female</v>
          </cell>
          <cell r="L5">
            <v>19641</v>
          </cell>
          <cell r="M5" t="str">
            <v>154 Elenore Rd</v>
          </cell>
          <cell r="N5" t="str">
            <v>Milnes Bridge</v>
          </cell>
          <cell r="O5" t="str">
            <v>VIC</v>
          </cell>
          <cell r="P5">
            <v>3579</v>
          </cell>
          <cell r="Q5" t="str">
            <v>0370102172</v>
          </cell>
          <cell r="R5" t="str">
            <v>0370104168</v>
          </cell>
          <cell r="S5" t="str">
            <v>jaime.moss@milnesbridgemc.example.com.au</v>
          </cell>
          <cell r="T5" t="str">
            <v>HAC0000000077</v>
          </cell>
          <cell r="U5" t="str">
            <v xml:space="preserve">8003628233373180 </v>
          </cell>
          <cell r="V5" t="str">
            <v>2449021T</v>
          </cell>
        </row>
        <row r="6">
          <cell r="A6" t="str">
            <v>General Practitioner</v>
          </cell>
          <cell r="B6" t="str">
            <v xml:space="preserve">8003614900051499 </v>
          </cell>
          <cell r="C6">
            <v>2531</v>
          </cell>
          <cell r="D6" t="str">
            <v>Medical Practitioner</v>
          </cell>
          <cell r="E6">
            <v>253111</v>
          </cell>
          <cell r="F6" t="str">
            <v>General Practitioner</v>
          </cell>
          <cell r="G6"/>
          <cell r="H6"/>
          <cell r="I6" t="str">
            <v>LUMB</v>
          </cell>
          <cell r="J6" t="str">
            <v>Mary</v>
          </cell>
          <cell r="K6" t="str">
            <v>Female</v>
          </cell>
          <cell r="L6">
            <v>37150</v>
          </cell>
          <cell r="M6" t="str">
            <v>176 Rail Hts</v>
          </cell>
          <cell r="N6" t="str">
            <v>Joyces Creek</v>
          </cell>
          <cell r="O6" t="str">
            <v>VIC</v>
          </cell>
          <cell r="P6">
            <v>3462</v>
          </cell>
          <cell r="Q6" t="str">
            <v>0370105176</v>
          </cell>
          <cell r="R6" t="str">
            <v>0370107270</v>
          </cell>
          <cell r="S6" t="str">
            <v>mary.lumb@joycescreekmc.example.net</v>
          </cell>
          <cell r="T6" t="str">
            <v>HAC0000000078</v>
          </cell>
          <cell r="U6" t="str">
            <v>8003624900039212</v>
          </cell>
          <cell r="V6" t="str">
            <v>2449031L</v>
          </cell>
        </row>
        <row r="7">
          <cell r="A7" t="str">
            <v>Midwife</v>
          </cell>
          <cell r="B7" t="str">
            <v xml:space="preserve">8003611566718601 </v>
          </cell>
          <cell r="C7">
            <v>2541</v>
          </cell>
          <cell r="D7" t="str">
            <v>Midwives</v>
          </cell>
          <cell r="E7">
            <v>254111</v>
          </cell>
          <cell r="F7" t="str">
            <v>Midwife</v>
          </cell>
          <cell r="G7"/>
          <cell r="H7"/>
          <cell r="I7" t="str">
            <v>SPIERS</v>
          </cell>
          <cell r="J7" t="str">
            <v>Erich</v>
          </cell>
          <cell r="K7" t="str">
            <v>Not Stated/Inadequately Described</v>
          </cell>
          <cell r="L7">
            <v>22821</v>
          </cell>
          <cell r="M7" t="str">
            <v>198 Sylvania Hts</v>
          </cell>
          <cell r="N7" t="str">
            <v>Langkoop</v>
          </cell>
          <cell r="O7" t="str">
            <v>VIC</v>
          </cell>
          <cell r="P7">
            <v>3318</v>
          </cell>
          <cell r="Q7" t="str">
            <v>0370104951</v>
          </cell>
          <cell r="R7" t="str">
            <v>0370100387</v>
          </cell>
          <cell r="S7" t="str">
            <v>erich.spiers@example.net</v>
          </cell>
          <cell r="T7" t="str">
            <v>HAC0000000079</v>
          </cell>
          <cell r="V7" t="str">
            <v>2449041K</v>
          </cell>
        </row>
        <row r="8">
          <cell r="A8" t="str">
            <v>Nurse practitioner</v>
          </cell>
          <cell r="B8" t="str">
            <v xml:space="preserve">8003619900052199 </v>
          </cell>
          <cell r="C8">
            <v>2544</v>
          </cell>
          <cell r="D8" t="str">
            <v>Registered Nurses</v>
          </cell>
          <cell r="E8">
            <v>254411</v>
          </cell>
          <cell r="F8" t="str">
            <v>Nurse Practitioner</v>
          </cell>
          <cell r="G8"/>
          <cell r="H8"/>
          <cell r="I8" t="str">
            <v>THORPE</v>
          </cell>
          <cell r="J8" t="str">
            <v>Mia</v>
          </cell>
          <cell r="K8" t="str">
            <v>Female</v>
          </cell>
          <cell r="L8">
            <v>31237</v>
          </cell>
          <cell r="M8" t="str">
            <v>160 Compton Way</v>
          </cell>
          <cell r="N8" t="str">
            <v>Rowsley</v>
          </cell>
          <cell r="O8" t="str">
            <v>VIC</v>
          </cell>
          <cell r="P8">
            <v>3340</v>
          </cell>
          <cell r="Q8" t="str">
            <v>0370102785</v>
          </cell>
          <cell r="R8" t="str">
            <v>0370101774</v>
          </cell>
          <cell r="S8" t="str">
            <v>mia.thorpe@rowsleyagedcare.example.com.au</v>
          </cell>
          <cell r="T8" t="str">
            <v>HAC0000000080</v>
          </cell>
          <cell r="U8" t="str">
            <v xml:space="preserve">8003624900039220 </v>
          </cell>
          <cell r="V8" t="str">
            <v>2449051J</v>
          </cell>
        </row>
        <row r="9">
          <cell r="A9" t="str">
            <v>Nurse practitioner</v>
          </cell>
          <cell r="B9" t="str">
            <v xml:space="preserve">8003614900051507 </v>
          </cell>
          <cell r="C9">
            <v>2544</v>
          </cell>
          <cell r="D9" t="str">
            <v>Registered Nurses</v>
          </cell>
          <cell r="E9">
            <v>254411</v>
          </cell>
          <cell r="F9" t="str">
            <v>Nurse Practitioner</v>
          </cell>
          <cell r="G9"/>
          <cell r="H9"/>
          <cell r="I9" t="str">
            <v>HILTON</v>
          </cell>
          <cell r="J9" t="str">
            <v>Jaclyn</v>
          </cell>
          <cell r="K9" t="str">
            <v>Female</v>
          </cell>
          <cell r="L9">
            <v>31390</v>
          </cell>
          <cell r="M9" t="str">
            <v>24 Sylvania Pnt</v>
          </cell>
          <cell r="N9" t="str">
            <v>Murrabit</v>
          </cell>
          <cell r="O9" t="str">
            <v>VIC</v>
          </cell>
          <cell r="P9">
            <v>3579</v>
          </cell>
          <cell r="Q9" t="str">
            <v>0370105916</v>
          </cell>
          <cell r="R9" t="str">
            <v>0370107940</v>
          </cell>
          <cell r="S9" t="str">
            <v>jaclyn.hilton@murrabitph.example.com.au</v>
          </cell>
          <cell r="T9" t="str">
            <v>HAC0000000081</v>
          </cell>
          <cell r="U9" t="str">
            <v xml:space="preserve">8003626566706976 </v>
          </cell>
          <cell r="V9" t="str">
            <v>2449061H</v>
          </cell>
        </row>
        <row r="10">
          <cell r="A10" t="str">
            <v>Nurse practitioner</v>
          </cell>
          <cell r="B10" t="str">
            <v xml:space="preserve">8003619900052207 </v>
          </cell>
          <cell r="C10">
            <v>2544</v>
          </cell>
          <cell r="D10" t="str">
            <v>Registered Nurses</v>
          </cell>
          <cell r="E10">
            <v>254411</v>
          </cell>
          <cell r="F10" t="str">
            <v>Nurse Practitioner</v>
          </cell>
          <cell r="G10"/>
          <cell r="H10"/>
          <cell r="I10" t="str">
            <v>HEALY</v>
          </cell>
          <cell r="J10" t="str">
            <v>Damian</v>
          </cell>
          <cell r="K10" t="str">
            <v>Not Stated/Inadequately Described</v>
          </cell>
          <cell r="L10">
            <v>27950</v>
          </cell>
          <cell r="M10" t="str">
            <v>153 Pine Rdge</v>
          </cell>
          <cell r="N10" t="str">
            <v>Wannon</v>
          </cell>
          <cell r="O10" t="str">
            <v>VIC</v>
          </cell>
          <cell r="P10">
            <v>3301</v>
          </cell>
          <cell r="Q10" t="str">
            <v>0370105863</v>
          </cell>
          <cell r="R10" t="str">
            <v>0370104884</v>
          </cell>
          <cell r="S10" t="str">
            <v>damian.healy@wannonph.example.net</v>
          </cell>
          <cell r="T10" t="str">
            <v>HAC0000000082</v>
          </cell>
          <cell r="U10" t="str">
            <v xml:space="preserve">8003624900039188 </v>
          </cell>
          <cell r="V10" t="str">
            <v>2449071F</v>
          </cell>
        </row>
        <row r="11">
          <cell r="A11" t="str">
            <v>Paediatrician</v>
          </cell>
          <cell r="B11" t="str">
            <v xml:space="preserve">8003616566718949 </v>
          </cell>
          <cell r="C11">
            <v>2533</v>
          </cell>
          <cell r="D11" t="str">
            <v>Specialist Medical Practitioners</v>
          </cell>
          <cell r="E11">
            <v>253321</v>
          </cell>
          <cell r="F11" t="str">
            <v>Paediatrician</v>
          </cell>
          <cell r="G11"/>
          <cell r="H11"/>
          <cell r="I11" t="str">
            <v>CORBETT</v>
          </cell>
          <cell r="J11" t="str">
            <v>Clementine</v>
          </cell>
          <cell r="K11" t="str">
            <v>Female</v>
          </cell>
          <cell r="L11">
            <v>31219</v>
          </cell>
          <cell r="M11" t="str">
            <v>9 Cresson Jnc</v>
          </cell>
          <cell r="N11" t="str">
            <v>Maddingley</v>
          </cell>
          <cell r="O11" t="str">
            <v>VIC</v>
          </cell>
          <cell r="P11">
            <v>3340</v>
          </cell>
          <cell r="Q11" t="str">
            <v>0370107840</v>
          </cell>
          <cell r="R11" t="str">
            <v>0370106516</v>
          </cell>
          <cell r="S11" t="str">
            <v>clementine.corbett@example.com</v>
          </cell>
          <cell r="T11" t="str">
            <v>HAC0000000083</v>
          </cell>
          <cell r="V11" t="str">
            <v>2449081B</v>
          </cell>
        </row>
        <row r="12">
          <cell r="A12" t="str">
            <v>Pathologist</v>
          </cell>
          <cell r="B12" t="str">
            <v xml:space="preserve">8003616566718956 </v>
          </cell>
          <cell r="C12">
            <v>2539</v>
          </cell>
          <cell r="D12" t="str">
            <v>Other Medical Practitioners</v>
          </cell>
          <cell r="E12">
            <v>253915</v>
          </cell>
          <cell r="F12" t="str">
            <v>Pathologist</v>
          </cell>
          <cell r="G12"/>
          <cell r="H12"/>
          <cell r="I12" t="str">
            <v>HOLLANDS</v>
          </cell>
          <cell r="J12" t="str">
            <v>Beryl</v>
          </cell>
          <cell r="K12" t="str">
            <v>Intersex or Indeterminate</v>
          </cell>
          <cell r="L12">
            <v>29570</v>
          </cell>
          <cell r="M12" t="str">
            <v>10 Cheddar Qy</v>
          </cell>
          <cell r="N12" t="str">
            <v>Bridgewater On Loddon</v>
          </cell>
          <cell r="O12" t="str">
            <v>VIC</v>
          </cell>
          <cell r="P12">
            <v>3516</v>
          </cell>
          <cell r="Q12" t="str">
            <v>0370109685</v>
          </cell>
          <cell r="R12" t="str">
            <v>0370108221</v>
          </cell>
          <cell r="S12" t="str">
            <v>beryl.hollands@bridgewaterpathology.example.net</v>
          </cell>
          <cell r="T12" t="str">
            <v>HAC0000000084</v>
          </cell>
          <cell r="U12" t="str">
            <v xml:space="preserve">8003624900039196 </v>
          </cell>
          <cell r="V12" t="str">
            <v>2449091A</v>
          </cell>
        </row>
        <row r="13">
          <cell r="A13" t="str">
            <v>Pathologist</v>
          </cell>
          <cell r="B13" t="str">
            <v xml:space="preserve">8003611566718619 </v>
          </cell>
          <cell r="C13">
            <v>2539</v>
          </cell>
          <cell r="D13" t="str">
            <v>Other Medical Practitioners</v>
          </cell>
          <cell r="E13">
            <v>253915</v>
          </cell>
          <cell r="F13" t="str">
            <v>Pathologist</v>
          </cell>
          <cell r="G13"/>
          <cell r="H13"/>
          <cell r="I13" t="str">
            <v>HART</v>
          </cell>
          <cell r="J13" t="str">
            <v>Clifton</v>
          </cell>
          <cell r="K13" t="str">
            <v>Not Stated/Inadequately Described</v>
          </cell>
          <cell r="L13">
            <v>28706</v>
          </cell>
          <cell r="M13" t="str">
            <v>141 Woodstock Esp</v>
          </cell>
          <cell r="N13" t="str">
            <v>Trentham</v>
          </cell>
          <cell r="O13" t="str">
            <v>VIC</v>
          </cell>
          <cell r="P13">
            <v>3458</v>
          </cell>
          <cell r="Q13" t="str">
            <v>0370106223</v>
          </cell>
          <cell r="R13" t="str">
            <v>0370105245</v>
          </cell>
          <cell r="S13" t="str">
            <v>clifton.hart@trenthampathology.example.net</v>
          </cell>
          <cell r="T13" t="str">
            <v>HAC0000000085</v>
          </cell>
          <cell r="U13" t="str">
            <v>8003626566707024</v>
          </cell>
          <cell r="V13" t="str">
            <v>2449101T</v>
          </cell>
        </row>
        <row r="14">
          <cell r="A14" t="str">
            <v>Pharmacist</v>
          </cell>
          <cell r="B14" t="str">
            <v xml:space="preserve">8003611566718635 </v>
          </cell>
          <cell r="C14">
            <v>2515</v>
          </cell>
          <cell r="D14" t="str">
            <v>Pharmacists</v>
          </cell>
          <cell r="E14">
            <v>251513</v>
          </cell>
          <cell r="F14" t="str">
            <v>Pharmacist</v>
          </cell>
          <cell r="G14"/>
          <cell r="H14"/>
          <cell r="I14" t="str">
            <v>HOWELL</v>
          </cell>
          <cell r="J14" t="str">
            <v>Natalia</v>
          </cell>
          <cell r="K14" t="str">
            <v>Female</v>
          </cell>
          <cell r="L14">
            <v>22185</v>
          </cell>
          <cell r="M14" t="str">
            <v>143 Long Pde</v>
          </cell>
          <cell r="N14" t="str">
            <v>Pine View</v>
          </cell>
          <cell r="O14" t="str">
            <v>VIC</v>
          </cell>
          <cell r="P14">
            <v>3579</v>
          </cell>
          <cell r="Q14" t="str">
            <v>0370100469</v>
          </cell>
          <cell r="R14" t="str">
            <v>0370107192</v>
          </cell>
          <cell r="S14" t="str">
            <v>natalia.howell@reception.pineviewpharmacy.example.com.au</v>
          </cell>
          <cell r="T14" t="str">
            <v>HAC0000000086</v>
          </cell>
          <cell r="U14" t="str">
            <v>8003628233373172</v>
          </cell>
          <cell r="V14" t="str">
            <v>2449111L</v>
          </cell>
        </row>
        <row r="15">
          <cell r="A15" t="str">
            <v>Pharmacist</v>
          </cell>
          <cell r="B15" t="str">
            <v xml:space="preserve">8003611566718643 </v>
          </cell>
          <cell r="C15">
            <v>2515</v>
          </cell>
          <cell r="D15" t="str">
            <v>Pharmacists</v>
          </cell>
          <cell r="E15">
            <v>251513</v>
          </cell>
          <cell r="F15" t="str">
            <v>Pharmacist</v>
          </cell>
          <cell r="G15"/>
          <cell r="H15"/>
          <cell r="I15" t="str">
            <v>COUGHLIN</v>
          </cell>
          <cell r="J15" t="str">
            <v>Tonda</v>
          </cell>
          <cell r="K15" t="str">
            <v>Intersex or Indeterminate</v>
          </cell>
          <cell r="L15">
            <v>19193</v>
          </cell>
          <cell r="M15" t="str">
            <v>110 Copper Pde</v>
          </cell>
          <cell r="N15" t="str">
            <v>Launching Place</v>
          </cell>
          <cell r="O15" t="str">
            <v>VIC</v>
          </cell>
          <cell r="P15">
            <v>3139</v>
          </cell>
          <cell r="Q15" t="str">
            <v>0370105078</v>
          </cell>
          <cell r="R15" t="str">
            <v>0370104486</v>
          </cell>
          <cell r="S15" t="str">
            <v>tonda.coughlin@launchingplacepharmacy.example.net</v>
          </cell>
          <cell r="T15" t="str">
            <v>HAC0000000087</v>
          </cell>
          <cell r="U15" t="str">
            <v xml:space="preserve">8003624900039204 </v>
          </cell>
          <cell r="V15" t="str">
            <v>2449121K</v>
          </cell>
        </row>
        <row r="16">
          <cell r="A16" t="str">
            <v>Registered Nurse</v>
          </cell>
          <cell r="B16" t="str">
            <v xml:space="preserve">8003619900052231 </v>
          </cell>
          <cell r="C16">
            <v>2544</v>
          </cell>
          <cell r="D16" t="str">
            <v>Registered Nurses</v>
          </cell>
          <cell r="E16">
            <v>254499</v>
          </cell>
          <cell r="F16" t="str">
            <v>Registered Nurses nec</v>
          </cell>
          <cell r="G16"/>
          <cell r="H16"/>
          <cell r="I16" t="str">
            <v>GOODWIN</v>
          </cell>
          <cell r="J16" t="str">
            <v>Aida</v>
          </cell>
          <cell r="K16" t="str">
            <v>Female</v>
          </cell>
          <cell r="L16">
            <v>25272</v>
          </cell>
          <cell r="M16" t="str">
            <v>120 William Cct</v>
          </cell>
          <cell r="N16" t="str">
            <v>Rowsley</v>
          </cell>
          <cell r="O16" t="str">
            <v>VIC</v>
          </cell>
          <cell r="P16">
            <v>3340</v>
          </cell>
          <cell r="Q16" t="str">
            <v>0370104445</v>
          </cell>
          <cell r="R16" t="str">
            <v>0370106388</v>
          </cell>
          <cell r="S16" t="str">
            <v>aida.goodwin@rowsleyagedcare.example.com.au</v>
          </cell>
          <cell r="T16" t="str">
            <v>HAC0000000088</v>
          </cell>
          <cell r="U16" t="str">
            <v xml:space="preserve">8003624900039220 </v>
          </cell>
          <cell r="V16" t="str">
            <v>2449131J</v>
          </cell>
        </row>
        <row r="17">
          <cell r="A17" t="str">
            <v>Registered Nurse</v>
          </cell>
          <cell r="B17" t="str">
            <v xml:space="preserve">8003619900052249 </v>
          </cell>
          <cell r="C17">
            <v>2544</v>
          </cell>
          <cell r="D17" t="str">
            <v>Registered Nurses</v>
          </cell>
          <cell r="E17">
            <v>254499</v>
          </cell>
          <cell r="F17" t="str">
            <v>Registered Nurses nec</v>
          </cell>
          <cell r="G17"/>
          <cell r="H17"/>
          <cell r="I17" t="str">
            <v>LEECH</v>
          </cell>
          <cell r="J17" t="str">
            <v>Darnell</v>
          </cell>
          <cell r="K17" t="str">
            <v>Male</v>
          </cell>
          <cell r="L17">
            <v>23674</v>
          </cell>
          <cell r="M17" t="str">
            <v>63 Council Ct</v>
          </cell>
          <cell r="N17" t="str">
            <v>Murrabit</v>
          </cell>
          <cell r="O17" t="str">
            <v>VIC</v>
          </cell>
          <cell r="P17">
            <v>3579</v>
          </cell>
          <cell r="Q17" t="str">
            <v>0370106250</v>
          </cell>
          <cell r="R17" t="str">
            <v>0370106494</v>
          </cell>
          <cell r="S17" t="str">
            <v>darnell.leech@murrabitph.example.com.au</v>
          </cell>
          <cell r="T17" t="str">
            <v>HAC0000000089</v>
          </cell>
          <cell r="U17" t="str">
            <v xml:space="preserve">8003626566706976 </v>
          </cell>
          <cell r="V17" t="str">
            <v>2449141H</v>
          </cell>
        </row>
        <row r="18">
          <cell r="A18" t="str">
            <v>Registered Nurse</v>
          </cell>
          <cell r="B18" t="str">
            <v xml:space="preserve">8003619900052256 </v>
          </cell>
          <cell r="C18">
            <v>2544</v>
          </cell>
          <cell r="D18" t="str">
            <v>Registered Nurses</v>
          </cell>
          <cell r="E18">
            <v>254499</v>
          </cell>
          <cell r="F18" t="str">
            <v>Registered Nurses nec</v>
          </cell>
          <cell r="G18"/>
          <cell r="H18"/>
          <cell r="I18" t="str">
            <v>CHAMBERS</v>
          </cell>
          <cell r="J18" t="str">
            <v>Greg</v>
          </cell>
          <cell r="K18" t="str">
            <v>Not Stated/Inadequately Described</v>
          </cell>
          <cell r="L18">
            <v>36833</v>
          </cell>
          <cell r="M18" t="str">
            <v>171 Dean Pnt</v>
          </cell>
          <cell r="N18" t="str">
            <v>Wannon</v>
          </cell>
          <cell r="O18" t="str">
            <v>VIC</v>
          </cell>
          <cell r="P18">
            <v>3301</v>
          </cell>
          <cell r="Q18" t="str">
            <v>0370100833</v>
          </cell>
          <cell r="R18" t="str">
            <v>0370101498</v>
          </cell>
          <cell r="S18" t="str">
            <v>greg.chambers@wannonph.example.net</v>
          </cell>
          <cell r="T18" t="str">
            <v>HAC0000000090</v>
          </cell>
          <cell r="U18" t="str">
            <v xml:space="preserve">8003624900039188 </v>
          </cell>
          <cell r="V18" t="str">
            <v>2449151F</v>
          </cell>
        </row>
        <row r="19">
          <cell r="A19" t="str">
            <v>Registered Nurse</v>
          </cell>
          <cell r="B19" t="str">
            <v xml:space="preserve">8003613233384924 </v>
          </cell>
          <cell r="C19">
            <v>2544</v>
          </cell>
          <cell r="D19" t="str">
            <v>Registered Nurses</v>
          </cell>
          <cell r="E19">
            <v>254499</v>
          </cell>
          <cell r="F19" t="str">
            <v>Registered Nurses nec</v>
          </cell>
          <cell r="G19"/>
          <cell r="H19"/>
          <cell r="I19" t="str">
            <v>SHEA</v>
          </cell>
          <cell r="J19" t="str">
            <v>Ingrid</v>
          </cell>
          <cell r="K19" t="str">
            <v>Intersex or Indeterminate</v>
          </cell>
          <cell r="L19">
            <v>29707</v>
          </cell>
          <cell r="M19" t="str">
            <v>171 Belby Rvr</v>
          </cell>
          <cell r="N19" t="str">
            <v>Milnes Bridge</v>
          </cell>
          <cell r="O19" t="str">
            <v>VIC</v>
          </cell>
          <cell r="P19">
            <v>3579</v>
          </cell>
          <cell r="Q19" t="str">
            <v>0370106969</v>
          </cell>
          <cell r="R19" t="str">
            <v>0370106690</v>
          </cell>
          <cell r="S19" t="str">
            <v>ingrid.shea@milnesbridgemc.example.com.au</v>
          </cell>
          <cell r="T19" t="str">
            <v>HAC0000000091</v>
          </cell>
          <cell r="U19" t="str">
            <v xml:space="preserve">8003628233373180 </v>
          </cell>
          <cell r="V19" t="str">
            <v>2449161B</v>
          </cell>
        </row>
        <row r="20">
          <cell r="A20" t="str">
            <v>Registered Nurse</v>
          </cell>
          <cell r="B20" t="str">
            <v xml:space="preserve">8003611566718650 </v>
          </cell>
          <cell r="C20">
            <v>2544</v>
          </cell>
          <cell r="D20" t="str">
            <v>Registered Nurses</v>
          </cell>
          <cell r="E20">
            <v>254499</v>
          </cell>
          <cell r="F20" t="str">
            <v>Registered Nurses nec</v>
          </cell>
          <cell r="G20"/>
          <cell r="H20"/>
          <cell r="I20" t="str">
            <v>GIDLEY</v>
          </cell>
          <cell r="J20" t="str">
            <v>Dee</v>
          </cell>
          <cell r="K20" t="str">
            <v>Female</v>
          </cell>
          <cell r="L20">
            <v>19576</v>
          </cell>
          <cell r="M20" t="str">
            <v>136 Silver Cnr</v>
          </cell>
          <cell r="N20" t="str">
            <v>Joyces Creek</v>
          </cell>
          <cell r="O20" t="str">
            <v>VIC</v>
          </cell>
          <cell r="P20">
            <v>3462</v>
          </cell>
          <cell r="Q20" t="str">
            <v>0370105357</v>
          </cell>
          <cell r="R20" t="str">
            <v>0370103780</v>
          </cell>
          <cell r="S20" t="str">
            <v>dee.gidley@joycescreekmc.example.net</v>
          </cell>
          <cell r="T20" t="str">
            <v>HAC0000000092</v>
          </cell>
          <cell r="U20" t="str">
            <v xml:space="preserve">8003624900039212 </v>
          </cell>
          <cell r="V20" t="str">
            <v>2449171A</v>
          </cell>
        </row>
        <row r="21">
          <cell r="A21" t="str">
            <v>Radiographer</v>
          </cell>
          <cell r="B21" t="str">
            <v xml:space="preserve">8003616566718998 </v>
          </cell>
          <cell r="C21">
            <v>2512</v>
          </cell>
          <cell r="D21" t="str">
            <v>Medical Imaging Professionals</v>
          </cell>
          <cell r="E21">
            <v>251211</v>
          </cell>
          <cell r="F21" t="str">
            <v>Medical Diagnostic Radiographer</v>
          </cell>
          <cell r="G21"/>
          <cell r="H21"/>
          <cell r="I21" t="str">
            <v>SHORT</v>
          </cell>
          <cell r="J21" t="str">
            <v>Miranda</v>
          </cell>
          <cell r="K21" t="str">
            <v>Intersex or Indeterminate</v>
          </cell>
          <cell r="L21">
            <v>19550</v>
          </cell>
          <cell r="M21" t="str">
            <v>134 King Ave</v>
          </cell>
          <cell r="N21" t="str">
            <v>Mckenzie Creek</v>
          </cell>
          <cell r="O21" t="str">
            <v>VIC</v>
          </cell>
          <cell r="P21">
            <v>3401</v>
          </cell>
          <cell r="Q21" t="str">
            <v>0370101194</v>
          </cell>
          <cell r="R21" t="str">
            <v>0370104083</v>
          </cell>
          <cell r="S21" t="str">
            <v>miranda.short@example.com.au</v>
          </cell>
          <cell r="T21" t="str">
            <v>HAC0000000093</v>
          </cell>
          <cell r="V21" t="str">
            <v>2449181Y</v>
          </cell>
        </row>
        <row r="22">
          <cell r="A22" t="str">
            <v>Radiologist</v>
          </cell>
          <cell r="B22" t="str">
            <v xml:space="preserve">8003616566719012 </v>
          </cell>
          <cell r="C22">
            <v>2539</v>
          </cell>
          <cell r="D22" t="str">
            <v>Other Medical Practitioners</v>
          </cell>
          <cell r="E22">
            <v>253917</v>
          </cell>
          <cell r="F22" t="str">
            <v>Diagnostic and Interventional Radiologist</v>
          </cell>
          <cell r="G22"/>
          <cell r="H22"/>
          <cell r="I22" t="str">
            <v>BURDETT</v>
          </cell>
          <cell r="J22" t="str">
            <v>Palmer</v>
          </cell>
          <cell r="K22" t="str">
            <v>Not Stated/Inadequately Described</v>
          </cell>
          <cell r="L22">
            <v>31789</v>
          </cell>
          <cell r="M22" t="str">
            <v>31 Museum Pde</v>
          </cell>
          <cell r="N22" t="str">
            <v>Douglas</v>
          </cell>
          <cell r="O22" t="str">
            <v>VIC</v>
          </cell>
          <cell r="P22">
            <v>3401</v>
          </cell>
          <cell r="Q22" t="str">
            <v>0370101180</v>
          </cell>
          <cell r="R22" t="str">
            <v>0370107892</v>
          </cell>
          <cell r="S22" t="str">
            <v>palmer.burdett@douglasradiology.example.com.au</v>
          </cell>
          <cell r="T22" t="str">
            <v>HAC0000000094</v>
          </cell>
          <cell r="U22" t="str">
            <v xml:space="preserve">8003629900040482 </v>
          </cell>
          <cell r="V22" t="str">
            <v>2449191X</v>
          </cell>
        </row>
        <row r="23">
          <cell r="A23" t="str">
            <v>Radiologist</v>
          </cell>
          <cell r="B23" t="str">
            <v xml:space="preserve">8003613233384932 </v>
          </cell>
          <cell r="C23">
            <v>2539</v>
          </cell>
          <cell r="D23" t="str">
            <v>Other Medical Practitioners</v>
          </cell>
          <cell r="E23">
            <v>253917</v>
          </cell>
          <cell r="F23" t="str">
            <v>Diagnostic and Interventional Radiologist</v>
          </cell>
          <cell r="G23"/>
          <cell r="H23"/>
          <cell r="I23" t="str">
            <v>MCCARTHY</v>
          </cell>
          <cell r="J23" t="str">
            <v>Kate</v>
          </cell>
          <cell r="K23" t="str">
            <v>Intersex or Indeterminate</v>
          </cell>
          <cell r="L23">
            <v>24936</v>
          </cell>
          <cell r="M23" t="str">
            <v>183 Victoria Pl</v>
          </cell>
          <cell r="N23" t="str">
            <v>Mckenzie Creek</v>
          </cell>
          <cell r="O23" t="str">
            <v>VIC</v>
          </cell>
          <cell r="P23">
            <v>3401</v>
          </cell>
          <cell r="Q23" t="str">
            <v>0370108107</v>
          </cell>
          <cell r="R23" t="str">
            <v>0370101004</v>
          </cell>
          <cell r="S23" t="str">
            <v>kate.mccarthy@mckenziecreekradiology.example.com.au</v>
          </cell>
          <cell r="T23" t="str">
            <v>HAC0000000095</v>
          </cell>
          <cell r="U23" t="str">
            <v>8003626566706992</v>
          </cell>
          <cell r="V23" t="str">
            <v>2449201K</v>
          </cell>
        </row>
        <row r="24">
          <cell r="A24" t="str">
            <v>Surgeon</v>
          </cell>
          <cell r="B24" t="str">
            <v xml:space="preserve">8003616566719020 </v>
          </cell>
          <cell r="C24">
            <v>2535</v>
          </cell>
          <cell r="D24" t="str">
            <v>Surgeons</v>
          </cell>
          <cell r="E24">
            <v>253511</v>
          </cell>
          <cell r="F24" t="str">
            <v>Surgeon (General)</v>
          </cell>
          <cell r="G24"/>
          <cell r="H24"/>
          <cell r="I24" t="str">
            <v>FRYER</v>
          </cell>
          <cell r="J24" t="str">
            <v>Chau</v>
          </cell>
          <cell r="K24" t="str">
            <v>Female</v>
          </cell>
          <cell r="L24">
            <v>33547</v>
          </cell>
          <cell r="M24" t="str">
            <v>107 West Cr</v>
          </cell>
          <cell r="N24" t="str">
            <v>Murrabit</v>
          </cell>
          <cell r="O24" t="str">
            <v>VIC</v>
          </cell>
          <cell r="P24">
            <v>3579</v>
          </cell>
          <cell r="Q24" t="str">
            <v>0370108625</v>
          </cell>
          <cell r="R24" t="str">
            <v>0370104383</v>
          </cell>
          <cell r="S24" t="str">
            <v>chau.fryer@murrabitph.example.com.au</v>
          </cell>
          <cell r="T24" t="str">
            <v>HAC0000000096</v>
          </cell>
          <cell r="U24" t="str">
            <v>8003626566706976</v>
          </cell>
          <cell r="V24" t="str">
            <v>2449211J</v>
          </cell>
        </row>
        <row r="25">
          <cell r="A25" t="str">
            <v>Surgeon</v>
          </cell>
          <cell r="B25" t="str">
            <v xml:space="preserve">8003614900051531 </v>
          </cell>
          <cell r="C25">
            <v>2535</v>
          </cell>
          <cell r="D25" t="str">
            <v>Surgeons</v>
          </cell>
          <cell r="E25">
            <v>253511</v>
          </cell>
          <cell r="F25" t="str">
            <v>Surgeon (General)</v>
          </cell>
          <cell r="G25"/>
          <cell r="H25"/>
          <cell r="I25" t="str">
            <v>LAMERTON</v>
          </cell>
          <cell r="J25" t="str">
            <v>Betsy</v>
          </cell>
          <cell r="K25" t="str">
            <v>Intersex or Indeterminate</v>
          </cell>
          <cell r="L25">
            <v>25889</v>
          </cell>
          <cell r="M25" t="str">
            <v>98 Rail Hts</v>
          </cell>
          <cell r="N25" t="str">
            <v>Wannon</v>
          </cell>
          <cell r="O25" t="str">
            <v>VIC</v>
          </cell>
          <cell r="P25">
            <v>3301</v>
          </cell>
          <cell r="Q25" t="str">
            <v>0370109715</v>
          </cell>
          <cell r="R25" t="str">
            <v>0370105595</v>
          </cell>
          <cell r="S25" t="str">
            <v>betsy.lamerton@wannonph.example.net</v>
          </cell>
          <cell r="T25" t="str">
            <v>HAC0000000097</v>
          </cell>
          <cell r="U25" t="str">
            <v>8003624900039188</v>
          </cell>
          <cell r="V25" t="str">
            <v>2449221H</v>
          </cell>
        </row>
        <row r="26">
          <cell r="A26" t="str">
            <v>Dentist</v>
          </cell>
          <cell r="B26" t="str">
            <v xml:space="preserve">8003619900052272 </v>
          </cell>
          <cell r="C26">
            <v>2523</v>
          </cell>
          <cell r="D26" t="str">
            <v>Dental Practitioners</v>
          </cell>
          <cell r="E26">
            <v>252312</v>
          </cell>
          <cell r="F26" t="str">
            <v>Dental Practitioner</v>
          </cell>
          <cell r="G26"/>
          <cell r="H26"/>
          <cell r="I26" t="str">
            <v>QUINN</v>
          </cell>
          <cell r="J26" t="str">
            <v>Aisha</v>
          </cell>
          <cell r="K26" t="str">
            <v>Female</v>
          </cell>
          <cell r="L26">
            <v>20862</v>
          </cell>
          <cell r="M26" t="str">
            <v>84 Barrack Way</v>
          </cell>
          <cell r="N26" t="str">
            <v>Blackburn South</v>
          </cell>
          <cell r="O26" t="str">
            <v>VIC</v>
          </cell>
          <cell r="P26">
            <v>3130</v>
          </cell>
          <cell r="Q26" t="str">
            <v>0370103567</v>
          </cell>
          <cell r="R26" t="str">
            <v>0370106135</v>
          </cell>
          <cell r="S26" t="str">
            <v>aisha.quinn@example.com</v>
          </cell>
          <cell r="T26" t="str">
            <v>HAC0000000098</v>
          </cell>
          <cell r="V26" t="str">
            <v>2449231F</v>
          </cell>
          <cell r="W26">
            <v>8017170</v>
          </cell>
        </row>
        <row r="27">
          <cell r="A27" t="str">
            <v>Gastroenterologist</v>
          </cell>
          <cell r="B27" t="str">
            <v xml:space="preserve">8003616566719038 </v>
          </cell>
          <cell r="C27">
            <v>2533</v>
          </cell>
          <cell r="D27" t="str">
            <v>Specialist Medical Practitioners</v>
          </cell>
          <cell r="E27">
            <v>253316</v>
          </cell>
          <cell r="F27" t="str">
            <v>Gastroenterologist</v>
          </cell>
          <cell r="G27"/>
          <cell r="H27"/>
          <cell r="I27" t="str">
            <v>ROCHE</v>
          </cell>
          <cell r="J27" t="str">
            <v>Louis</v>
          </cell>
          <cell r="K27" t="str">
            <v>Male</v>
          </cell>
          <cell r="L27">
            <v>29701</v>
          </cell>
          <cell r="M27" t="str">
            <v>90 Gold Ave</v>
          </cell>
          <cell r="N27" t="str">
            <v>Piavella</v>
          </cell>
          <cell r="O27" t="str">
            <v>VIC</v>
          </cell>
          <cell r="P27">
            <v>3572</v>
          </cell>
          <cell r="Q27" t="str">
            <v>0370107957</v>
          </cell>
          <cell r="R27" t="str">
            <v>0370103815</v>
          </cell>
          <cell r="S27" t="str">
            <v>louis.roche@example.com.au</v>
          </cell>
          <cell r="T27" t="str">
            <v>HAC0000000099</v>
          </cell>
          <cell r="V27" t="str">
            <v>2449241B</v>
          </cell>
        </row>
        <row r="28">
          <cell r="A28" t="str">
            <v>Nuclear medicine scientist</v>
          </cell>
          <cell r="B28" t="str">
            <v xml:space="preserve">8003616566719046 </v>
          </cell>
          <cell r="C28">
            <v>2539</v>
          </cell>
          <cell r="D28" t="str">
            <v>Other Medical Practitioners</v>
          </cell>
          <cell r="E28">
            <v>253917</v>
          </cell>
          <cell r="F28" t="str">
            <v>Diagnostic and Interventional Radiologist</v>
          </cell>
          <cell r="G28" t="str">
            <v>253917-3</v>
          </cell>
          <cell r="H28" t="str">
            <v>Nuclear Medicine Specialist</v>
          </cell>
          <cell r="J28" t="str">
            <v>Chi</v>
          </cell>
          <cell r="K28" t="str">
            <v>Not Stated/Inadequately Described</v>
          </cell>
          <cell r="L28">
            <v>33295</v>
          </cell>
          <cell r="M28" t="str">
            <v>142 State Ave</v>
          </cell>
          <cell r="N28" t="str">
            <v>Areegra</v>
          </cell>
          <cell r="O28" t="str">
            <v>VIC</v>
          </cell>
          <cell r="P28">
            <v>3480</v>
          </cell>
          <cell r="Q28" t="str">
            <v>0370108366</v>
          </cell>
          <cell r="R28" t="str">
            <v>0370102167</v>
          </cell>
          <cell r="S28" t="str">
            <v>chi.baldwin@example.net</v>
          </cell>
          <cell r="T28" t="str">
            <v>HAC00000000100</v>
          </cell>
          <cell r="V28" t="str">
            <v>2449251A</v>
          </cell>
        </row>
        <row r="29">
          <cell r="A29" t="str">
            <v>Podiatrist</v>
          </cell>
          <cell r="B29" t="str">
            <v xml:space="preserve">8003613233384957 </v>
          </cell>
          <cell r="C29">
            <v>2526</v>
          </cell>
          <cell r="D29" t="str">
            <v>Podiatrists</v>
          </cell>
          <cell r="E29">
            <v>252611</v>
          </cell>
          <cell r="F29" t="str">
            <v>Podiatrist</v>
          </cell>
          <cell r="G29"/>
          <cell r="H29"/>
          <cell r="I29" t="str">
            <v>LAVENDER</v>
          </cell>
          <cell r="J29" t="str">
            <v>Lavelle</v>
          </cell>
          <cell r="K29" t="str">
            <v>Female</v>
          </cell>
          <cell r="L29">
            <v>23237</v>
          </cell>
          <cell r="M29" t="str">
            <v>174 Princess Pde</v>
          </cell>
          <cell r="N29" t="str">
            <v>Mandurang South</v>
          </cell>
          <cell r="O29" t="str">
            <v>VIC</v>
          </cell>
          <cell r="P29">
            <v>3551</v>
          </cell>
          <cell r="Q29" t="str">
            <v>0370105723</v>
          </cell>
          <cell r="R29" t="str">
            <v>0370101398</v>
          </cell>
          <cell r="S29" t="str">
            <v>lavelle.lavender@example.com</v>
          </cell>
          <cell r="T29" t="str">
            <v>HAC00000000101</v>
          </cell>
          <cell r="V29" t="str">
            <v>2449261Y</v>
          </cell>
        </row>
        <row r="30">
          <cell r="A30" t="str">
            <v>Osteopath</v>
          </cell>
          <cell r="B30" t="str">
            <v xml:space="preserve">8003619900052280 </v>
          </cell>
          <cell r="C30">
            <v>2521</v>
          </cell>
          <cell r="D30" t="str">
            <v>Chiropractors and Osteopaths</v>
          </cell>
          <cell r="E30">
            <v>252112</v>
          </cell>
          <cell r="F30" t="str">
            <v>Osteopath</v>
          </cell>
          <cell r="G30"/>
          <cell r="H30"/>
          <cell r="I30" t="str">
            <v>THOMPSON</v>
          </cell>
          <cell r="J30" t="str">
            <v>Karly</v>
          </cell>
          <cell r="K30" t="str">
            <v>Intersex or Indeterminate</v>
          </cell>
          <cell r="L30">
            <v>23017</v>
          </cell>
          <cell r="M30" t="str">
            <v>106 Glendon Cr</v>
          </cell>
          <cell r="N30" t="str">
            <v>Dederang</v>
          </cell>
          <cell r="O30" t="str">
            <v>VIC</v>
          </cell>
          <cell r="P30">
            <v>3691</v>
          </cell>
          <cell r="Q30" t="str">
            <v>0370105543</v>
          </cell>
          <cell r="R30" t="str">
            <v>0370106299</v>
          </cell>
          <cell r="S30" t="str">
            <v>karly.thompson@example.com.au</v>
          </cell>
          <cell r="T30" t="str">
            <v>HAC00000000102</v>
          </cell>
          <cell r="V30" t="str">
            <v>2449271X</v>
          </cell>
        </row>
        <row r="31">
          <cell r="A31" t="str">
            <v>Sport and exercise physician</v>
          </cell>
          <cell r="B31" t="str">
            <v xml:space="preserve">8003611566718676 </v>
          </cell>
          <cell r="C31">
            <v>2522</v>
          </cell>
          <cell r="D31" t="str">
            <v>Complementary Health Therapists</v>
          </cell>
          <cell r="E31">
            <v>252299</v>
          </cell>
          <cell r="F31" t="str">
            <v>Complementary Health Therapist</v>
          </cell>
          <cell r="G31" t="str">
            <v>252299-11</v>
          </cell>
          <cell r="H31" t="str">
            <v>Exercise Physiologist</v>
          </cell>
          <cell r="I31" t="str">
            <v>SHEEHAN</v>
          </cell>
          <cell r="J31" t="str">
            <v>Ginger</v>
          </cell>
          <cell r="K31" t="str">
            <v>Female</v>
          </cell>
          <cell r="L31">
            <v>23749</v>
          </cell>
          <cell r="M31" t="str">
            <v>45 Hendrix Ct</v>
          </cell>
          <cell r="N31" t="str">
            <v>Swanwater West</v>
          </cell>
          <cell r="O31" t="str">
            <v>VIC</v>
          </cell>
          <cell r="P31">
            <v>3480</v>
          </cell>
          <cell r="Q31" t="str">
            <v>0370105022</v>
          </cell>
          <cell r="R31" t="str">
            <v>0370105958</v>
          </cell>
          <cell r="S31" t="str">
            <v>ginger.sheehan@example.net</v>
          </cell>
          <cell r="T31" t="str">
            <v>HAC00000000103</v>
          </cell>
          <cell r="V31" t="str">
            <v>2449281W</v>
          </cell>
        </row>
      </sheetData>
      <sheetData sheetId="4">
        <row r="2">
          <cell r="A2" t="str">
            <v>Aboriginal and Torres Strait Islander Health Practitioner</v>
          </cell>
          <cell r="B2" t="str">
            <v xml:space="preserve">8003619900052298 </v>
          </cell>
          <cell r="C2">
            <v>4115</v>
          </cell>
          <cell r="D2" t="str">
            <v>Indigenous Health Worker</v>
          </cell>
          <cell r="E2">
            <v>411511</v>
          </cell>
          <cell r="F2" t="str">
            <v>Aboriginal and Torres Strait Health Worker</v>
          </cell>
          <cell r="G2"/>
          <cell r="H2"/>
          <cell r="I2" t="str">
            <v>D'ARCY</v>
          </cell>
          <cell r="J2" t="str">
            <v>Stella</v>
          </cell>
          <cell r="K2" t="str">
            <v>Female</v>
          </cell>
          <cell r="L2">
            <v>18888</v>
          </cell>
          <cell r="M2" t="str">
            <v>143 Gateway Esp</v>
          </cell>
          <cell r="N2" t="str">
            <v>Balbarrup</v>
          </cell>
          <cell r="O2" t="str">
            <v>WA</v>
          </cell>
          <cell r="P2">
            <v>6258</v>
          </cell>
          <cell r="Q2" t="str">
            <v>0870104566</v>
          </cell>
          <cell r="R2">
            <v>870104651</v>
          </cell>
          <cell r="S2" t="str">
            <v>stella.d'arcy@balbarruppractice.example.net</v>
          </cell>
          <cell r="T2" t="str">
            <v>HAC00000000104</v>
          </cell>
          <cell r="U2" t="str">
            <v xml:space="preserve">8003629900040557 </v>
          </cell>
          <cell r="V2" t="str">
            <v>2449291T</v>
          </cell>
        </row>
        <row r="3">
          <cell r="A3" t="str">
            <v>General Practitioner</v>
          </cell>
          <cell r="B3" t="str">
            <v xml:space="preserve">8003614900051556 </v>
          </cell>
          <cell r="C3">
            <v>2531</v>
          </cell>
          <cell r="D3" t="str">
            <v>Medical Practitioner</v>
          </cell>
          <cell r="E3">
            <v>253111</v>
          </cell>
          <cell r="F3" t="str">
            <v>General Practitioner</v>
          </cell>
          <cell r="G3"/>
          <cell r="H3"/>
          <cell r="I3" t="str">
            <v>HARDING</v>
          </cell>
          <cell r="J3" t="str">
            <v>Diana</v>
          </cell>
          <cell r="K3" t="str">
            <v>Intersex or Indeterminate</v>
          </cell>
          <cell r="L3">
            <v>24149</v>
          </cell>
          <cell r="M3" t="str">
            <v>90 Sebastien St</v>
          </cell>
          <cell r="N3" t="str">
            <v>Lake Wells</v>
          </cell>
          <cell r="O3" t="str">
            <v>WA</v>
          </cell>
          <cell r="P3">
            <v>6440</v>
          </cell>
          <cell r="Q3" t="str">
            <v>0870109563</v>
          </cell>
          <cell r="R3" t="str">
            <v>0870105620</v>
          </cell>
          <cell r="S3" t="str">
            <v>diana.harding@lakewellsmp.example.com.au</v>
          </cell>
          <cell r="T3" t="str">
            <v>HAC00000000105</v>
          </cell>
          <cell r="U3" t="str">
            <v xml:space="preserve">8003623233373439 </v>
          </cell>
          <cell r="V3" t="str">
            <v>2449301H</v>
          </cell>
        </row>
        <row r="4">
          <cell r="A4" t="str">
            <v>General Practitioner</v>
          </cell>
          <cell r="B4" t="str">
            <v xml:space="preserve">8003614900051564 </v>
          </cell>
          <cell r="C4">
            <v>2531</v>
          </cell>
          <cell r="D4" t="str">
            <v>Medical Practitioner</v>
          </cell>
          <cell r="E4">
            <v>253111</v>
          </cell>
          <cell r="F4" t="str">
            <v>General Practitioner</v>
          </cell>
          <cell r="G4"/>
          <cell r="H4"/>
          <cell r="I4" t="str">
            <v>JONES</v>
          </cell>
          <cell r="J4" t="str">
            <v>Blanch</v>
          </cell>
          <cell r="K4" t="str">
            <v>Intersex or Indeterminate</v>
          </cell>
          <cell r="L4">
            <v>28522</v>
          </cell>
          <cell r="M4" t="str">
            <v>84 Desleigh Cnr</v>
          </cell>
          <cell r="N4" t="str">
            <v>Quinninup</v>
          </cell>
          <cell r="O4" t="str">
            <v>WA</v>
          </cell>
          <cell r="P4">
            <v>6258</v>
          </cell>
          <cell r="Q4" t="str">
            <v>0870109248</v>
          </cell>
          <cell r="R4" t="str">
            <v>0870106446</v>
          </cell>
          <cell r="S4" t="str">
            <v>blanch.jones@quinninupmc.example.net</v>
          </cell>
          <cell r="T4" t="str">
            <v>HAC00000000106</v>
          </cell>
          <cell r="U4" t="str">
            <v>8003629900040532</v>
          </cell>
          <cell r="V4" t="str">
            <v>2449311F</v>
          </cell>
        </row>
        <row r="5">
          <cell r="A5" t="str">
            <v>Midwife</v>
          </cell>
          <cell r="B5" t="str">
            <v xml:space="preserve">8003616566719061 </v>
          </cell>
          <cell r="C5">
            <v>2541</v>
          </cell>
          <cell r="D5" t="str">
            <v>Midwives</v>
          </cell>
          <cell r="E5">
            <v>254111</v>
          </cell>
          <cell r="F5" t="str">
            <v>Midwife</v>
          </cell>
          <cell r="G5"/>
          <cell r="H5"/>
          <cell r="I5" t="str">
            <v>MARKELL</v>
          </cell>
          <cell r="J5" t="str">
            <v>Luke</v>
          </cell>
          <cell r="K5" t="str">
            <v>Male</v>
          </cell>
          <cell r="L5">
            <v>34517</v>
          </cell>
          <cell r="M5" t="str">
            <v>78 Abba Pnt</v>
          </cell>
          <cell r="N5" t="str">
            <v>Sandy Gully</v>
          </cell>
          <cell r="O5" t="str">
            <v>WA</v>
          </cell>
          <cell r="P5">
            <v>6535</v>
          </cell>
          <cell r="Q5" t="str">
            <v>0870101944</v>
          </cell>
          <cell r="R5" t="str">
            <v>0870106264</v>
          </cell>
          <cell r="S5" t="str">
            <v>luke.markell@example.com</v>
          </cell>
          <cell r="T5" t="str">
            <v>HAC00000000107</v>
          </cell>
          <cell r="V5" t="str">
            <v>2449321B</v>
          </cell>
        </row>
        <row r="6">
          <cell r="A6" t="str">
            <v>Nurse practitioner</v>
          </cell>
          <cell r="B6" t="str">
            <v xml:space="preserve">8003618233385169 </v>
          </cell>
          <cell r="C6">
            <v>2544</v>
          </cell>
          <cell r="D6" t="str">
            <v>Registered Nurses</v>
          </cell>
          <cell r="E6">
            <v>254411</v>
          </cell>
          <cell r="F6" t="str">
            <v>Nurse Practitioner</v>
          </cell>
          <cell r="G6"/>
          <cell r="H6"/>
          <cell r="I6" t="str">
            <v>OSMOND</v>
          </cell>
          <cell r="J6" t="str">
            <v>Deadra</v>
          </cell>
          <cell r="K6" t="str">
            <v>Female</v>
          </cell>
          <cell r="L6">
            <v>36449</v>
          </cell>
          <cell r="M6" t="str">
            <v>100 Newhaven Way</v>
          </cell>
          <cell r="N6" t="str">
            <v>Bunbury</v>
          </cell>
          <cell r="O6" t="str">
            <v>WA</v>
          </cell>
          <cell r="P6">
            <v>6230</v>
          </cell>
          <cell r="Q6" t="str">
            <v>0870104604</v>
          </cell>
          <cell r="R6" t="str">
            <v>0870108164</v>
          </cell>
          <cell r="S6" t="str">
            <v>deadra.osmond@bunburyph.example.net</v>
          </cell>
          <cell r="T6" t="str">
            <v>HAC00000000108</v>
          </cell>
          <cell r="U6" t="str">
            <v>8003624900039246</v>
          </cell>
          <cell r="V6" t="str">
            <v>2449331A</v>
          </cell>
          <cell r="W6">
            <v>8017213</v>
          </cell>
        </row>
        <row r="7">
          <cell r="A7" t="str">
            <v>Nurse practitioner</v>
          </cell>
          <cell r="B7" t="str">
            <v xml:space="preserve">8003613233384999 </v>
          </cell>
          <cell r="C7">
            <v>2544</v>
          </cell>
          <cell r="D7" t="str">
            <v>Registered Nurses</v>
          </cell>
          <cell r="E7">
            <v>254411</v>
          </cell>
          <cell r="F7" t="str">
            <v>Nurse Practitioner</v>
          </cell>
          <cell r="G7"/>
          <cell r="H7"/>
          <cell r="I7" t="str">
            <v>GAYNOR</v>
          </cell>
          <cell r="J7" t="str">
            <v>Phil</v>
          </cell>
          <cell r="K7" t="str">
            <v>Not Stated/Inadequately Described</v>
          </cell>
          <cell r="L7">
            <v>36938</v>
          </cell>
          <cell r="M7" t="str">
            <v>185 Constitution Cr</v>
          </cell>
          <cell r="N7" t="str">
            <v>Morgantown</v>
          </cell>
          <cell r="O7" t="str">
            <v>WA</v>
          </cell>
          <cell r="P7">
            <v>6701</v>
          </cell>
          <cell r="Q7" t="str">
            <v>0870100972</v>
          </cell>
          <cell r="R7" t="str">
            <v>0870101574</v>
          </cell>
          <cell r="S7" t="str">
            <v>phil.gaynor@morgantownph.example.com.au</v>
          </cell>
          <cell r="T7" t="str">
            <v>HAC00000000109</v>
          </cell>
          <cell r="U7" t="str">
            <v xml:space="preserve">8003629900040516 </v>
          </cell>
          <cell r="V7" t="str">
            <v>2449341Y</v>
          </cell>
        </row>
        <row r="8">
          <cell r="A8" t="str">
            <v>Paediatrician</v>
          </cell>
          <cell r="B8" t="str">
            <v xml:space="preserve">8003613233385004 </v>
          </cell>
          <cell r="C8">
            <v>2533</v>
          </cell>
          <cell r="D8" t="str">
            <v>Specialist Medical Practitioners</v>
          </cell>
          <cell r="E8">
            <v>253321</v>
          </cell>
          <cell r="F8" t="str">
            <v>Paediatrician</v>
          </cell>
          <cell r="G8"/>
          <cell r="H8"/>
          <cell r="I8" t="str">
            <v>BOWDEN</v>
          </cell>
          <cell r="J8" t="str">
            <v>Paula</v>
          </cell>
          <cell r="K8" t="str">
            <v>Female</v>
          </cell>
          <cell r="L8">
            <v>26894</v>
          </cell>
          <cell r="M8" t="str">
            <v>99 John Rvr</v>
          </cell>
          <cell r="N8" t="str">
            <v>Warrenup</v>
          </cell>
          <cell r="O8" t="str">
            <v>WA</v>
          </cell>
          <cell r="P8">
            <v>6330</v>
          </cell>
          <cell r="Q8" t="str">
            <v>0870106704</v>
          </cell>
          <cell r="R8" t="str">
            <v>0870100851</v>
          </cell>
          <cell r="S8" t="str">
            <v>paula.bowden@example.com</v>
          </cell>
          <cell r="T8" t="str">
            <v>HAC00000000110</v>
          </cell>
          <cell r="V8" t="str">
            <v>2449351X</v>
          </cell>
        </row>
        <row r="9">
          <cell r="A9" t="str">
            <v>Pathologist</v>
          </cell>
          <cell r="B9" t="str">
            <v xml:space="preserve">8003611566718684 </v>
          </cell>
          <cell r="C9">
            <v>2539</v>
          </cell>
          <cell r="D9" t="str">
            <v>Other Medical Practitioners</v>
          </cell>
          <cell r="E9">
            <v>253915</v>
          </cell>
          <cell r="F9" t="str">
            <v>Pathologist</v>
          </cell>
          <cell r="G9"/>
          <cell r="H9"/>
          <cell r="I9" t="str">
            <v>KHOURI</v>
          </cell>
          <cell r="J9" t="str">
            <v>Stewart</v>
          </cell>
          <cell r="K9" t="str">
            <v>Not Stated/Inadequately Described</v>
          </cell>
          <cell r="L9">
            <v>27274</v>
          </cell>
          <cell r="M9" t="str">
            <v>127 Delaware Pnt</v>
          </cell>
          <cell r="N9" t="str">
            <v>Kununurra</v>
          </cell>
          <cell r="O9" t="str">
            <v>WA</v>
          </cell>
          <cell r="P9">
            <v>6743</v>
          </cell>
          <cell r="Q9" t="str">
            <v>0870100955</v>
          </cell>
          <cell r="R9" t="str">
            <v>0870103544</v>
          </cell>
          <cell r="S9" t="str">
            <v>stewart.khouri@kununurrapathology.example.com.au</v>
          </cell>
          <cell r="T9" t="str">
            <v>HAC00000000111</v>
          </cell>
          <cell r="U9" t="str">
            <v>8003624900039261</v>
          </cell>
          <cell r="V9" t="str">
            <v>2449361W</v>
          </cell>
        </row>
        <row r="10">
          <cell r="A10" t="str">
            <v>Pharmacist</v>
          </cell>
          <cell r="B10" t="str">
            <v xml:space="preserve">8003611566718692 </v>
          </cell>
          <cell r="C10">
            <v>2515</v>
          </cell>
          <cell r="D10" t="str">
            <v>Pharmacists</v>
          </cell>
          <cell r="E10">
            <v>251513</v>
          </cell>
          <cell r="F10" t="str">
            <v>Pharmacist</v>
          </cell>
          <cell r="G10"/>
          <cell r="H10"/>
          <cell r="I10" t="str">
            <v>MCLENNAN</v>
          </cell>
          <cell r="J10" t="str">
            <v>Miguel</v>
          </cell>
          <cell r="K10" t="str">
            <v>Not Stated/Inadequately Described</v>
          </cell>
          <cell r="L10">
            <v>36061</v>
          </cell>
          <cell r="M10" t="str">
            <v>199 Hermann Est</v>
          </cell>
          <cell r="N10" t="str">
            <v>Mcbeath</v>
          </cell>
          <cell r="O10" t="str">
            <v>WA</v>
          </cell>
          <cell r="P10">
            <v>6770</v>
          </cell>
          <cell r="Q10" t="str">
            <v>0870101653</v>
          </cell>
          <cell r="R10" t="str">
            <v>0870108835</v>
          </cell>
          <cell r="S10" t="str">
            <v>miguel.mclennan@mcbeathpharmacy.example.net</v>
          </cell>
          <cell r="T10" t="str">
            <v>HAC00000000112</v>
          </cell>
          <cell r="U10" t="str">
            <v xml:space="preserve">8003626566707040 </v>
          </cell>
          <cell r="V10" t="str">
            <v>2449371T</v>
          </cell>
        </row>
        <row r="11">
          <cell r="A11" t="str">
            <v>Registered Nurse</v>
          </cell>
          <cell r="B11" t="str">
            <v xml:space="preserve">8003618233385185 </v>
          </cell>
          <cell r="C11">
            <v>2544</v>
          </cell>
          <cell r="D11" t="str">
            <v>Registered Nurses</v>
          </cell>
          <cell r="E11">
            <v>254499</v>
          </cell>
          <cell r="F11" t="str">
            <v>Registered Nurses nec</v>
          </cell>
          <cell r="G11"/>
          <cell r="H11"/>
          <cell r="I11" t="str">
            <v>DENT</v>
          </cell>
          <cell r="J11" t="str">
            <v>Aldo</v>
          </cell>
          <cell r="K11" t="str">
            <v>Male</v>
          </cell>
          <cell r="L11">
            <v>20429</v>
          </cell>
          <cell r="M11" t="str">
            <v>3 Glider Gdns</v>
          </cell>
          <cell r="N11" t="str">
            <v>Bunbury</v>
          </cell>
          <cell r="O11" t="str">
            <v>WA</v>
          </cell>
          <cell r="P11">
            <v>6230</v>
          </cell>
          <cell r="Q11" t="str">
            <v>0870107077</v>
          </cell>
          <cell r="R11" t="str">
            <v>0870100158</v>
          </cell>
          <cell r="S11" t="str">
            <v>aldo.dent@bunburyph.example.net</v>
          </cell>
          <cell r="T11" t="str">
            <v>HAC00000000113</v>
          </cell>
          <cell r="U11" t="str">
            <v>8003624900039246</v>
          </cell>
          <cell r="V11" t="str">
            <v>2449381L</v>
          </cell>
        </row>
        <row r="12">
          <cell r="A12" t="str">
            <v>Registered Nurse</v>
          </cell>
          <cell r="B12" t="str">
            <v xml:space="preserve">8003611566718700 </v>
          </cell>
          <cell r="C12">
            <v>2544</v>
          </cell>
          <cell r="D12" t="str">
            <v>Registered Nurses</v>
          </cell>
          <cell r="E12">
            <v>254499</v>
          </cell>
          <cell r="F12" t="str">
            <v>Registered Nurses nec</v>
          </cell>
          <cell r="G12"/>
          <cell r="H12"/>
          <cell r="I12" t="str">
            <v>COOKE</v>
          </cell>
          <cell r="J12" t="str">
            <v>Arthur</v>
          </cell>
          <cell r="K12" t="str">
            <v>Not Stated/Inadequately Described</v>
          </cell>
          <cell r="L12">
            <v>33108</v>
          </cell>
          <cell r="M12" t="str">
            <v>119 State Esp</v>
          </cell>
          <cell r="N12" t="str">
            <v>Morgantown</v>
          </cell>
          <cell r="O12" t="str">
            <v>WA</v>
          </cell>
          <cell r="P12">
            <v>6701</v>
          </cell>
          <cell r="Q12" t="str">
            <v>0870102901</v>
          </cell>
          <cell r="R12" t="str">
            <v>0870106277</v>
          </cell>
          <cell r="S12" t="str">
            <v>arthur.cooke@morgantownph.example.com.au</v>
          </cell>
          <cell r="T12" t="str">
            <v>HAC00000000114</v>
          </cell>
          <cell r="U12" t="str">
            <v>8003629900040516</v>
          </cell>
          <cell r="V12" t="str">
            <v>2449391K</v>
          </cell>
        </row>
        <row r="13">
          <cell r="A13" t="str">
            <v>Registered Nurse</v>
          </cell>
          <cell r="B13" t="str">
            <v xml:space="preserve">8003616566719079 </v>
          </cell>
          <cell r="C13">
            <v>2544</v>
          </cell>
          <cell r="D13" t="str">
            <v>Registered Nurses</v>
          </cell>
          <cell r="E13">
            <v>254499</v>
          </cell>
          <cell r="F13" t="str">
            <v>Registered Nurses nec</v>
          </cell>
          <cell r="G13"/>
          <cell r="H13"/>
          <cell r="I13" t="str">
            <v>LUMB</v>
          </cell>
          <cell r="J13" t="str">
            <v>Lovie</v>
          </cell>
          <cell r="K13" t="str">
            <v>Intersex or Indeterminate</v>
          </cell>
          <cell r="L13">
            <v>21147</v>
          </cell>
          <cell r="M13" t="str">
            <v>117 Shall Cct</v>
          </cell>
          <cell r="N13" t="str">
            <v>Lake Wells</v>
          </cell>
          <cell r="O13" t="str">
            <v>WA</v>
          </cell>
          <cell r="P13">
            <v>6440</v>
          </cell>
          <cell r="Q13" t="str">
            <v>0870107705</v>
          </cell>
          <cell r="R13" t="str">
            <v>0870108813</v>
          </cell>
          <cell r="S13" t="str">
            <v>lovie.lumb@lakewellsmp.example.com.au</v>
          </cell>
          <cell r="T13" t="str">
            <v>HAC00000000115</v>
          </cell>
          <cell r="U13" t="str">
            <v>8003623233373439</v>
          </cell>
          <cell r="V13" t="str">
            <v>2449401B</v>
          </cell>
        </row>
        <row r="14">
          <cell r="A14" t="str">
            <v>Registered Nurse</v>
          </cell>
          <cell r="B14" t="str">
            <v xml:space="preserve">8003618233385193 </v>
          </cell>
          <cell r="C14">
            <v>2544</v>
          </cell>
          <cell r="D14" t="str">
            <v>Registered Nurses</v>
          </cell>
          <cell r="E14">
            <v>254499</v>
          </cell>
          <cell r="F14" t="str">
            <v>Registered Nurses nec</v>
          </cell>
          <cell r="G14"/>
          <cell r="H14"/>
          <cell r="I14" t="str">
            <v>CLARE</v>
          </cell>
          <cell r="J14" t="str">
            <v>Evonne</v>
          </cell>
          <cell r="K14" t="str">
            <v>Intersex or Indeterminate</v>
          </cell>
          <cell r="L14">
            <v>22605</v>
          </cell>
          <cell r="M14" t="str">
            <v>117 Newhaven Way</v>
          </cell>
          <cell r="N14" t="str">
            <v>Quinninup</v>
          </cell>
          <cell r="O14" t="str">
            <v>WA</v>
          </cell>
          <cell r="P14">
            <v>6258</v>
          </cell>
          <cell r="Q14" t="str">
            <v>0870104737</v>
          </cell>
          <cell r="R14" t="str">
            <v>0870104737</v>
          </cell>
          <cell r="S14" t="str">
            <v>evonne.clare@quinninupmc.example.net</v>
          </cell>
          <cell r="T14" t="str">
            <v>HAC00000000116</v>
          </cell>
          <cell r="U14" t="str">
            <v xml:space="preserve">8003629900040532 </v>
          </cell>
          <cell r="V14" t="str">
            <v>2449411A</v>
          </cell>
        </row>
        <row r="15">
          <cell r="A15" t="str">
            <v>Registered Nurse</v>
          </cell>
          <cell r="B15" t="str">
            <v xml:space="preserve">8003619900052314 </v>
          </cell>
          <cell r="C15">
            <v>2544</v>
          </cell>
          <cell r="D15" t="str">
            <v>Registered Nurses</v>
          </cell>
          <cell r="E15">
            <v>254499</v>
          </cell>
          <cell r="F15" t="str">
            <v>Registered Nurses nec</v>
          </cell>
          <cell r="G15"/>
          <cell r="H15"/>
          <cell r="I15" t="str">
            <v>POWER</v>
          </cell>
          <cell r="J15" t="str">
            <v>Linda</v>
          </cell>
          <cell r="K15" t="str">
            <v>Female</v>
          </cell>
          <cell r="L15">
            <v>35010</v>
          </cell>
          <cell r="M15" t="str">
            <v>49 Delaware Dr</v>
          </cell>
          <cell r="N15" t="str">
            <v>Balbarrup</v>
          </cell>
          <cell r="O15" t="str">
            <v>WA</v>
          </cell>
          <cell r="P15">
            <v>6258</v>
          </cell>
          <cell r="Q15" t="str">
            <v>0870106410</v>
          </cell>
          <cell r="R15" t="str">
            <v>0870102541</v>
          </cell>
          <cell r="S15" t="str">
            <v>linda.power@balbarruppractice.example.net</v>
          </cell>
          <cell r="T15" t="str">
            <v>HAC00000000117</v>
          </cell>
          <cell r="U15" t="str">
            <v xml:space="preserve">8003629900040557 </v>
          </cell>
          <cell r="V15" t="str">
            <v>2449421Y</v>
          </cell>
        </row>
        <row r="16">
          <cell r="A16" t="str">
            <v>Radiographer</v>
          </cell>
          <cell r="B16" t="str">
            <v xml:space="preserve">8003618233385201 </v>
          </cell>
          <cell r="C16">
            <v>2512</v>
          </cell>
          <cell r="D16" t="str">
            <v>Medical Imaging Professionals</v>
          </cell>
          <cell r="E16">
            <v>251211</v>
          </cell>
          <cell r="F16" t="str">
            <v>Medical Diagnostic Radiographer</v>
          </cell>
          <cell r="G16"/>
          <cell r="H16"/>
          <cell r="I16" t="str">
            <v>GILMORE</v>
          </cell>
          <cell r="J16" t="str">
            <v>Ann</v>
          </cell>
          <cell r="K16" t="str">
            <v>Intersex or Indeterminate</v>
          </cell>
          <cell r="L16">
            <v>28571</v>
          </cell>
          <cell r="M16" t="str">
            <v>32 Valley Rvr</v>
          </cell>
          <cell r="N16" t="str">
            <v>Throssell</v>
          </cell>
          <cell r="O16" t="str">
            <v>WA</v>
          </cell>
          <cell r="P16">
            <v>6401</v>
          </cell>
          <cell r="Q16" t="str">
            <v>0870106137</v>
          </cell>
          <cell r="R16" t="str">
            <v>0870100360</v>
          </cell>
          <cell r="S16" t="str">
            <v>ann.gilmore@example.net</v>
          </cell>
          <cell r="T16" t="str">
            <v>HAC00000000118</v>
          </cell>
          <cell r="V16" t="str">
            <v>2449431X</v>
          </cell>
        </row>
        <row r="17">
          <cell r="A17" t="str">
            <v>Radiologist</v>
          </cell>
          <cell r="B17" t="str">
            <v xml:space="preserve">8003616566719087 </v>
          </cell>
          <cell r="C17">
            <v>2539</v>
          </cell>
          <cell r="D17" t="str">
            <v>Other Medical Practitioners</v>
          </cell>
          <cell r="E17">
            <v>253917</v>
          </cell>
          <cell r="F17" t="str">
            <v>Diagnostic and Interventional Radiologist</v>
          </cell>
          <cell r="G17"/>
          <cell r="H17"/>
          <cell r="I17" t="str">
            <v>GIDLEY</v>
          </cell>
          <cell r="J17" t="str">
            <v>Aubrey</v>
          </cell>
          <cell r="K17" t="str">
            <v>Not Stated/Inadequately Described</v>
          </cell>
          <cell r="L17">
            <v>24018</v>
          </cell>
          <cell r="M17" t="str">
            <v>196 Zorro St</v>
          </cell>
          <cell r="N17" t="str">
            <v>Koolanooka</v>
          </cell>
          <cell r="O17" t="str">
            <v>WA</v>
          </cell>
          <cell r="P17">
            <v>6623</v>
          </cell>
          <cell r="Q17" t="str">
            <v>0870100011</v>
          </cell>
          <cell r="R17" t="str">
            <v>0870109836</v>
          </cell>
          <cell r="S17" t="str">
            <v>aubrey.gidley@koolanookaradiology.example.net</v>
          </cell>
          <cell r="T17" t="str">
            <v>HAC00000000119</v>
          </cell>
          <cell r="U17" t="str">
            <v>8003628233373206</v>
          </cell>
          <cell r="V17" t="str">
            <v>2449441W</v>
          </cell>
        </row>
        <row r="18">
          <cell r="A18" t="str">
            <v>Surgeon</v>
          </cell>
          <cell r="B18" t="str">
            <v xml:space="preserve">8003613233385053 </v>
          </cell>
          <cell r="C18">
            <v>2535</v>
          </cell>
          <cell r="D18" t="str">
            <v>Surgeons</v>
          </cell>
          <cell r="E18">
            <v>253511</v>
          </cell>
          <cell r="F18" t="str">
            <v>Surgeon (General)</v>
          </cell>
          <cell r="G18"/>
          <cell r="H18"/>
          <cell r="I18" t="str">
            <v>POTTER</v>
          </cell>
          <cell r="J18" t="str">
            <v>Lamar</v>
          </cell>
          <cell r="K18" t="str">
            <v>Not Stated/Inadequately Described</v>
          </cell>
          <cell r="L18">
            <v>26750</v>
          </cell>
          <cell r="M18" t="str">
            <v>58 Copper Rdge</v>
          </cell>
          <cell r="N18" t="str">
            <v>Bunbury</v>
          </cell>
          <cell r="O18" t="str">
            <v>WA</v>
          </cell>
          <cell r="P18">
            <v>6230</v>
          </cell>
          <cell r="Q18" t="str">
            <v>0870108363</v>
          </cell>
          <cell r="R18" t="str">
            <v>0870108641</v>
          </cell>
          <cell r="S18" t="str">
            <v>lamar.potter@bunburyph.example.net</v>
          </cell>
          <cell r="T18" t="str">
            <v>HAC00000000120</v>
          </cell>
          <cell r="U18" t="str">
            <v xml:space="preserve">8003624900039246 </v>
          </cell>
          <cell r="V18" t="str">
            <v>2449451T</v>
          </cell>
        </row>
        <row r="19">
          <cell r="A19" t="str">
            <v>Surgeon</v>
          </cell>
          <cell r="B19" t="str">
            <v xml:space="preserve">8003614900051622 </v>
          </cell>
          <cell r="C19">
            <v>2535</v>
          </cell>
          <cell r="D19" t="str">
            <v>Surgeons</v>
          </cell>
          <cell r="E19">
            <v>253511</v>
          </cell>
          <cell r="F19" t="str">
            <v>Surgeon (General)</v>
          </cell>
          <cell r="G19"/>
          <cell r="H19"/>
          <cell r="I19" t="str">
            <v>BROOKSBY</v>
          </cell>
          <cell r="J19" t="str">
            <v>Caterina</v>
          </cell>
          <cell r="K19" t="str">
            <v>Female</v>
          </cell>
          <cell r="L19">
            <v>26498</v>
          </cell>
          <cell r="M19" t="str">
            <v>50 Elgin Qy</v>
          </cell>
          <cell r="N19" t="str">
            <v>Morgantown</v>
          </cell>
          <cell r="O19" t="str">
            <v>WA</v>
          </cell>
          <cell r="P19">
            <v>6701</v>
          </cell>
          <cell r="Q19" t="str">
            <v>0870104899</v>
          </cell>
          <cell r="R19" t="str">
            <v>0870104826</v>
          </cell>
          <cell r="S19" t="str">
            <v>caterina.brooksby@morgantownph.example.com.au</v>
          </cell>
          <cell r="T19" t="str">
            <v>HAC00000000121</v>
          </cell>
          <cell r="U19" t="str">
            <v>8003629900040516</v>
          </cell>
          <cell r="V19" t="str">
            <v>2449461L</v>
          </cell>
        </row>
        <row r="20">
          <cell r="A20" t="str">
            <v>Dermatologist</v>
          </cell>
          <cell r="B20" t="str">
            <v xml:space="preserve">8003616566719103 </v>
          </cell>
          <cell r="C20">
            <v>2539</v>
          </cell>
          <cell r="D20" t="str">
            <v>Other Medical Practitioners</v>
          </cell>
          <cell r="E20">
            <v>253911</v>
          </cell>
          <cell r="F20" t="str">
            <v>Dermatologist</v>
          </cell>
          <cell r="G20"/>
          <cell r="H20"/>
          <cell r="I20" t="str">
            <v>DELANEY</v>
          </cell>
          <cell r="J20" t="str">
            <v>Ned</v>
          </cell>
          <cell r="K20" t="str">
            <v>Not Stated/Inadequately Described</v>
          </cell>
          <cell r="L20">
            <v>19961</v>
          </cell>
          <cell r="M20" t="str">
            <v>65 Versace Esp</v>
          </cell>
          <cell r="N20" t="str">
            <v>The Lakes</v>
          </cell>
          <cell r="O20" t="str">
            <v>WA</v>
          </cell>
          <cell r="P20">
            <v>6556</v>
          </cell>
          <cell r="Q20" t="str">
            <v>0870106521</v>
          </cell>
          <cell r="R20" t="str">
            <v>0870102805</v>
          </cell>
          <cell r="S20" t="str">
            <v>ned.delaney@example.com</v>
          </cell>
          <cell r="T20" t="str">
            <v>HAC00000000122</v>
          </cell>
          <cell r="V20" t="str">
            <v>2449471K</v>
          </cell>
        </row>
        <row r="21">
          <cell r="A21" t="str">
            <v>Diagnostic radiographer</v>
          </cell>
          <cell r="B21" t="str">
            <v xml:space="preserve">8003613233385079 </v>
          </cell>
          <cell r="C21">
            <v>2512</v>
          </cell>
          <cell r="D21" t="str">
            <v>Medical Imaging Professionals</v>
          </cell>
          <cell r="E21">
            <v>251211</v>
          </cell>
          <cell r="F21" t="str">
            <v>Medical Diagnostic Radiographer</v>
          </cell>
          <cell r="G21"/>
          <cell r="H21"/>
          <cell r="I21" t="str">
            <v>ORITZ</v>
          </cell>
          <cell r="J21" t="str">
            <v>Abbie</v>
          </cell>
          <cell r="K21" t="str">
            <v>Intersex or Indeterminate</v>
          </cell>
          <cell r="L21">
            <v>25562</v>
          </cell>
          <cell r="M21" t="str">
            <v>72 Rail Pnt</v>
          </cell>
          <cell r="N21" t="str">
            <v>Bruce Rock</v>
          </cell>
          <cell r="O21" t="str">
            <v>WA</v>
          </cell>
          <cell r="P21">
            <v>6418</v>
          </cell>
          <cell r="Q21" t="str">
            <v>0870107732</v>
          </cell>
          <cell r="R21" t="str">
            <v>0870103912</v>
          </cell>
          <cell r="S21" t="str">
            <v>abbie.oritz@example.com.au</v>
          </cell>
          <cell r="T21" t="str">
            <v>HAC00000000123</v>
          </cell>
          <cell r="V21" t="str">
            <v>2449481J</v>
          </cell>
        </row>
        <row r="22">
          <cell r="A22" t="str">
            <v>Gastroenterologist</v>
          </cell>
          <cell r="B22" t="str">
            <v xml:space="preserve">8003614900051648 </v>
          </cell>
          <cell r="C22">
            <v>2533</v>
          </cell>
          <cell r="D22" t="str">
            <v>Specialist Medical Practitioners</v>
          </cell>
          <cell r="E22">
            <v>253316</v>
          </cell>
          <cell r="F22" t="str">
            <v>Gastroenterologist</v>
          </cell>
          <cell r="G22"/>
          <cell r="H22"/>
          <cell r="I22" t="str">
            <v>MILLER</v>
          </cell>
          <cell r="J22" t="str">
            <v>Kittie</v>
          </cell>
          <cell r="K22" t="str">
            <v>Intersex or Indeterminate</v>
          </cell>
          <cell r="L22">
            <v>21739</v>
          </cell>
          <cell r="M22" t="str">
            <v>147 Forrest Ave</v>
          </cell>
          <cell r="N22" t="str">
            <v>Wooramel</v>
          </cell>
          <cell r="O22" t="str">
            <v>WA</v>
          </cell>
          <cell r="P22">
            <v>6701</v>
          </cell>
          <cell r="Q22" t="str">
            <v>0870103863</v>
          </cell>
          <cell r="R22" t="str">
            <v>0870105157</v>
          </cell>
          <cell r="S22" t="str">
            <v>kittie.miller@example.net</v>
          </cell>
          <cell r="T22" t="str">
            <v>HAC00000000124</v>
          </cell>
          <cell r="V22" t="str">
            <v>2449491H</v>
          </cell>
        </row>
        <row r="23">
          <cell r="A23" t="str">
            <v>Medical radiation practitioner</v>
          </cell>
          <cell r="B23" t="str">
            <v xml:space="preserve">8003613233385087 </v>
          </cell>
          <cell r="C23">
            <v>2512</v>
          </cell>
          <cell r="D23" t="str">
            <v>Medical Imaging Professionals</v>
          </cell>
          <cell r="E23">
            <v>251212</v>
          </cell>
          <cell r="F23" t="str">
            <v>Medical Radiation Therapist</v>
          </cell>
          <cell r="G23"/>
          <cell r="H23"/>
          <cell r="I23" t="str">
            <v>LEEDS</v>
          </cell>
          <cell r="J23" t="str">
            <v>Roger</v>
          </cell>
          <cell r="K23" t="str">
            <v>Not Stated/Inadequately Described</v>
          </cell>
          <cell r="L23">
            <v>22606</v>
          </cell>
          <cell r="M23" t="str">
            <v>140 Toby Rdge</v>
          </cell>
          <cell r="N23" t="str">
            <v>Jerdacuttup</v>
          </cell>
          <cell r="O23" t="str">
            <v>WA</v>
          </cell>
          <cell r="P23">
            <v>6346</v>
          </cell>
          <cell r="Q23" t="str">
            <v>0870102607</v>
          </cell>
          <cell r="R23" t="str">
            <v>0870102607</v>
          </cell>
          <cell r="S23" t="str">
            <v>roger.leeds@example.com</v>
          </cell>
          <cell r="T23" t="str">
            <v>HAC00000000125</v>
          </cell>
          <cell r="V23" t="str">
            <v>2449501Y</v>
          </cell>
        </row>
        <row r="24">
          <cell r="A24" t="str">
            <v>Psychologist</v>
          </cell>
          <cell r="B24" t="str">
            <v xml:space="preserve">8003613233385095 </v>
          </cell>
          <cell r="C24">
            <v>2723</v>
          </cell>
          <cell r="D24" t="str">
            <v>Psychologists</v>
          </cell>
          <cell r="E24">
            <v>272311</v>
          </cell>
          <cell r="F24" t="str">
            <v>Clinical Psychologist</v>
          </cell>
          <cell r="G24"/>
          <cell r="H24"/>
          <cell r="I24" t="str">
            <v>MCNAUGHTON</v>
          </cell>
          <cell r="J24" t="str">
            <v>Chante</v>
          </cell>
          <cell r="K24" t="str">
            <v>Female</v>
          </cell>
          <cell r="L24">
            <v>30362</v>
          </cell>
          <cell r="M24" t="str">
            <v>94 Hermann Est</v>
          </cell>
          <cell r="N24" t="str">
            <v>Henderson</v>
          </cell>
          <cell r="O24" t="str">
            <v>WA</v>
          </cell>
          <cell r="P24">
            <v>6166</v>
          </cell>
          <cell r="Q24" t="str">
            <v>0870105668</v>
          </cell>
          <cell r="R24" t="str">
            <v>0870100433</v>
          </cell>
          <cell r="S24" t="str">
            <v>chante.mcnaughton@example.com.au</v>
          </cell>
          <cell r="T24" t="str">
            <v>HAC00000000126</v>
          </cell>
          <cell r="V24" t="str">
            <v>2449511X</v>
          </cell>
        </row>
        <row r="25">
          <cell r="A25" t="str">
            <v>Optometrist</v>
          </cell>
          <cell r="B25" t="str">
            <v xml:space="preserve">8003619900052330 </v>
          </cell>
          <cell r="C25">
            <v>2514</v>
          </cell>
          <cell r="D25" t="str">
            <v>Optometrists and Orthoptists</v>
          </cell>
          <cell r="E25">
            <v>251411</v>
          </cell>
          <cell r="F25" t="str">
            <v>Optometrist</v>
          </cell>
          <cell r="G25"/>
          <cell r="H25"/>
          <cell r="I25" t="str">
            <v>COULTER</v>
          </cell>
          <cell r="J25" t="str">
            <v>Rosalina</v>
          </cell>
          <cell r="K25" t="str">
            <v>Female</v>
          </cell>
          <cell r="L25">
            <v>29672</v>
          </cell>
          <cell r="M25" t="str">
            <v>146 Central Cl</v>
          </cell>
          <cell r="N25" t="str">
            <v>Broomehill</v>
          </cell>
          <cell r="O25" t="str">
            <v>WA</v>
          </cell>
          <cell r="P25">
            <v>6318</v>
          </cell>
          <cell r="Q25" t="str">
            <v>0870100576</v>
          </cell>
          <cell r="R25" t="str">
            <v>0870104506</v>
          </cell>
          <cell r="S25" t="str">
            <v>rosalina.coulter@example.net</v>
          </cell>
          <cell r="T25" t="str">
            <v>HAC00000000127</v>
          </cell>
          <cell r="V25" t="str">
            <v>2449521W</v>
          </cell>
          <cell r="W25">
            <v>8017255</v>
          </cell>
        </row>
        <row r="26">
          <cell r="A26" t="str">
            <v>Respiratory and sleep medicine physician</v>
          </cell>
          <cell r="B26" t="str">
            <v xml:space="preserve">8003616566719129 </v>
          </cell>
          <cell r="C26">
            <v>2533</v>
          </cell>
          <cell r="D26" t="str">
            <v>Specialist Medical Practitioners</v>
          </cell>
          <cell r="E26">
            <v>253399</v>
          </cell>
          <cell r="F26" t="str">
            <v>Specialist Physicians nec</v>
          </cell>
          <cell r="G26" t="str">
            <v>253399-11</v>
          </cell>
          <cell r="H26" t="str">
            <v>Sleep Medicine Specialist</v>
          </cell>
          <cell r="I26" t="str">
            <v>HICKMAN</v>
          </cell>
          <cell r="J26" t="str">
            <v>Sally</v>
          </cell>
          <cell r="K26" t="str">
            <v>Intersex or Indeterminate</v>
          </cell>
          <cell r="L26">
            <v>28766</v>
          </cell>
          <cell r="M26" t="str">
            <v>67 Verdanna Esp</v>
          </cell>
          <cell r="N26" t="str">
            <v>Bunjil</v>
          </cell>
          <cell r="O26" t="str">
            <v>WA</v>
          </cell>
          <cell r="P26">
            <v>6623</v>
          </cell>
          <cell r="Q26" t="str">
            <v>0870109819</v>
          </cell>
          <cell r="R26" t="str">
            <v>0870108791</v>
          </cell>
          <cell r="S26" t="str">
            <v>sally.hickman@example.com</v>
          </cell>
          <cell r="T26" t="str">
            <v>HAC00000000128</v>
          </cell>
          <cell r="V26" t="str">
            <v>2449531T</v>
          </cell>
        </row>
      </sheetData>
      <sheetData sheetId="5">
        <row r="2">
          <cell r="A2" t="str">
            <v>Aboriginal and Torres Strait Islander Health Practitioner</v>
          </cell>
          <cell r="B2" t="str">
            <v xml:space="preserve">8003619900052348 </v>
          </cell>
          <cell r="C2">
            <v>4115</v>
          </cell>
          <cell r="D2" t="str">
            <v>Indigenous Health Worker</v>
          </cell>
          <cell r="E2">
            <v>411511</v>
          </cell>
          <cell r="F2" t="str">
            <v>Aboriginal and Torres Strait Health Worker</v>
          </cell>
          <cell r="G2"/>
          <cell r="H2"/>
          <cell r="I2" t="str">
            <v>GILLIES</v>
          </cell>
          <cell r="J2" t="str">
            <v>Han</v>
          </cell>
          <cell r="K2" t="str">
            <v>Female</v>
          </cell>
          <cell r="L2">
            <v>33007</v>
          </cell>
          <cell r="M2" t="str">
            <v>87 Museum Tce</v>
          </cell>
          <cell r="N2" t="str">
            <v>Annie River</v>
          </cell>
          <cell r="O2" t="str">
            <v>NT</v>
          </cell>
          <cell r="P2" t="str">
            <v>0822</v>
          </cell>
          <cell r="Q2" t="str">
            <v>0870102508</v>
          </cell>
          <cell r="R2" t="str">
            <v>0870102122</v>
          </cell>
          <cell r="S2" t="str">
            <v>han.gillies@annieriverpractice.example.com.au</v>
          </cell>
          <cell r="T2" t="str">
            <v>HAC00000000129</v>
          </cell>
          <cell r="U2" t="str">
            <v xml:space="preserve">8003621566706142 </v>
          </cell>
          <cell r="V2" t="str">
            <v>2449541L</v>
          </cell>
        </row>
        <row r="3">
          <cell r="A3" t="str">
            <v>General Practitioner</v>
          </cell>
          <cell r="B3" t="str">
            <v xml:space="preserve">8003614900051655 </v>
          </cell>
          <cell r="C3">
            <v>2531</v>
          </cell>
          <cell r="D3" t="str">
            <v>Medical Practitioner</v>
          </cell>
          <cell r="E3">
            <v>253111</v>
          </cell>
          <cell r="F3" t="str">
            <v>General Practitioner</v>
          </cell>
          <cell r="G3"/>
          <cell r="H3"/>
          <cell r="I3" t="str">
            <v>GUTHRIE</v>
          </cell>
          <cell r="J3" t="str">
            <v>Aaron</v>
          </cell>
          <cell r="K3" t="str">
            <v>Not Stated/Inadequately Described</v>
          </cell>
          <cell r="L3">
            <v>36899</v>
          </cell>
          <cell r="M3" t="str">
            <v>33 Desleigh Ave</v>
          </cell>
          <cell r="N3" t="str">
            <v>Alice Springs</v>
          </cell>
          <cell r="O3" t="str">
            <v>NT</v>
          </cell>
          <cell r="P3" t="str">
            <v>0872</v>
          </cell>
          <cell r="Q3" t="str">
            <v>0870103214</v>
          </cell>
          <cell r="R3" t="str">
            <v>0870107584</v>
          </cell>
          <cell r="S3" t="str">
            <v>aaron.guthrie@alicespringsmp.example.com.au</v>
          </cell>
          <cell r="T3" t="str">
            <v>HAC00000000130</v>
          </cell>
          <cell r="U3" t="str">
            <v xml:space="preserve">8003624900039287 </v>
          </cell>
          <cell r="V3" t="str">
            <v>2449551K</v>
          </cell>
        </row>
        <row r="4">
          <cell r="A4" t="str">
            <v>General Practitioner</v>
          </cell>
          <cell r="B4" t="str">
            <v xml:space="preserve">8003611566718742 </v>
          </cell>
          <cell r="C4">
            <v>2531</v>
          </cell>
          <cell r="D4" t="str">
            <v>Medical Practitioner</v>
          </cell>
          <cell r="E4">
            <v>253111</v>
          </cell>
          <cell r="F4" t="str">
            <v>General Practitioner</v>
          </cell>
          <cell r="G4"/>
          <cell r="H4"/>
          <cell r="I4" t="str">
            <v>FAINT</v>
          </cell>
          <cell r="J4" t="str">
            <v>Darryl</v>
          </cell>
          <cell r="K4" t="str">
            <v>Male</v>
          </cell>
          <cell r="L4">
            <v>22543</v>
          </cell>
          <cell r="M4" t="str">
            <v>86 Greenwood Tce</v>
          </cell>
          <cell r="N4" t="str">
            <v>Cullen Bay</v>
          </cell>
          <cell r="O4" t="str">
            <v>NT</v>
          </cell>
          <cell r="P4" t="str">
            <v>0820</v>
          </cell>
          <cell r="Q4" t="str">
            <v>0870107546</v>
          </cell>
          <cell r="R4" t="str">
            <v>0870101515</v>
          </cell>
          <cell r="S4" t="str">
            <v>darryl.faint@cullenbay.example.net</v>
          </cell>
          <cell r="T4" t="str">
            <v>HAC00000000131</v>
          </cell>
          <cell r="U4" t="str">
            <v xml:space="preserve">8003624900039295 </v>
          </cell>
          <cell r="V4" t="str">
            <v>2449561J</v>
          </cell>
        </row>
        <row r="5">
          <cell r="A5" t="str">
            <v>Midwife</v>
          </cell>
          <cell r="B5" t="str">
            <v xml:space="preserve">8003614900051663 </v>
          </cell>
          <cell r="C5">
            <v>2541</v>
          </cell>
          <cell r="D5" t="str">
            <v>Midwives</v>
          </cell>
          <cell r="E5">
            <v>254111</v>
          </cell>
          <cell r="F5" t="str">
            <v>Midwife</v>
          </cell>
          <cell r="G5"/>
          <cell r="H5"/>
          <cell r="I5" t="str">
            <v>BRADLEY</v>
          </cell>
          <cell r="J5" t="str">
            <v>Lucrecia</v>
          </cell>
          <cell r="K5" t="str">
            <v>Intersex or Indeterminate</v>
          </cell>
          <cell r="L5">
            <v>18734</v>
          </cell>
          <cell r="M5" t="str">
            <v>189 Walden Rdge</v>
          </cell>
          <cell r="N5" t="str">
            <v>Papunya</v>
          </cell>
          <cell r="O5" t="str">
            <v>NT</v>
          </cell>
          <cell r="P5" t="str">
            <v>0872</v>
          </cell>
          <cell r="Q5" t="str">
            <v>0870104427</v>
          </cell>
          <cell r="R5" t="str">
            <v>0870102445</v>
          </cell>
          <cell r="S5" t="str">
            <v>lucrecia.bradley@example.com</v>
          </cell>
          <cell r="T5" t="str">
            <v>HAC00000000132</v>
          </cell>
          <cell r="V5" t="str">
            <v>2449571H</v>
          </cell>
        </row>
        <row r="6">
          <cell r="A6" t="str">
            <v>Nephrologist</v>
          </cell>
          <cell r="B6" t="str">
            <v xml:space="preserve">8003613233385129 </v>
          </cell>
          <cell r="C6">
            <v>2533</v>
          </cell>
          <cell r="D6" t="str">
            <v>Specialist Medical Practitioners</v>
          </cell>
          <cell r="E6">
            <v>253322</v>
          </cell>
          <cell r="F6" t="str">
            <v>Renal Medicine Specialist/Nephrologist/Renal Medicine Physician</v>
          </cell>
          <cell r="G6"/>
          <cell r="H6"/>
          <cell r="I6" t="str">
            <v>MACKAY</v>
          </cell>
          <cell r="J6" t="str">
            <v>Darleen</v>
          </cell>
          <cell r="K6" t="str">
            <v>Intersex or Indeterminate</v>
          </cell>
          <cell r="L6">
            <v>33812</v>
          </cell>
          <cell r="M6" t="str">
            <v>130 Pine Jnc</v>
          </cell>
          <cell r="N6" t="str">
            <v>Docker River</v>
          </cell>
          <cell r="O6" t="str">
            <v>NT</v>
          </cell>
          <cell r="P6" t="str">
            <v>0872</v>
          </cell>
          <cell r="Q6" t="str">
            <v>0870108018</v>
          </cell>
          <cell r="R6" t="str">
            <v>0870102137</v>
          </cell>
          <cell r="S6" t="str">
            <v>darleen.mackay@example.com.au</v>
          </cell>
          <cell r="T6" t="str">
            <v>HAC00000000133</v>
          </cell>
          <cell r="V6" t="str">
            <v>2449581F</v>
          </cell>
        </row>
        <row r="7">
          <cell r="A7" t="str">
            <v>Nurse practitioner</v>
          </cell>
          <cell r="B7" t="str">
            <v xml:space="preserve">8003618233385250 </v>
          </cell>
          <cell r="C7">
            <v>2544</v>
          </cell>
          <cell r="D7" t="str">
            <v>Registered Nurses</v>
          </cell>
          <cell r="E7">
            <v>254411</v>
          </cell>
          <cell r="F7" t="str">
            <v>Nurse Practitioner</v>
          </cell>
          <cell r="G7"/>
          <cell r="H7"/>
          <cell r="I7" t="str">
            <v>IRVINE</v>
          </cell>
          <cell r="J7" t="str">
            <v>Josephine</v>
          </cell>
          <cell r="K7" t="str">
            <v>Female</v>
          </cell>
          <cell r="L7">
            <v>28302</v>
          </cell>
          <cell r="M7" t="str">
            <v>70 Warrego Pl</v>
          </cell>
          <cell r="N7" t="str">
            <v>Pine Creek</v>
          </cell>
          <cell r="O7" t="str">
            <v>NT</v>
          </cell>
          <cell r="P7" t="str">
            <v>0847</v>
          </cell>
          <cell r="Q7" t="str">
            <v>0870109422</v>
          </cell>
          <cell r="R7" t="str">
            <v>0870101074</v>
          </cell>
          <cell r="S7" t="str">
            <v>josephine.irvine@pinecreekph.example.net</v>
          </cell>
          <cell r="T7" t="str">
            <v>HAC00000000134</v>
          </cell>
          <cell r="U7" t="str">
            <v xml:space="preserve">8003621566706126 </v>
          </cell>
          <cell r="V7" t="str">
            <v>2449591B</v>
          </cell>
        </row>
        <row r="8">
          <cell r="A8" t="str">
            <v>Nurse practitioner</v>
          </cell>
          <cell r="B8" t="str">
            <v xml:space="preserve">8003613233385137 </v>
          </cell>
          <cell r="C8">
            <v>2544</v>
          </cell>
          <cell r="D8" t="str">
            <v>Registered Nurses</v>
          </cell>
          <cell r="E8">
            <v>254411</v>
          </cell>
          <cell r="F8" t="str">
            <v>Nurse Practitioner</v>
          </cell>
          <cell r="G8"/>
          <cell r="H8"/>
          <cell r="I8" t="str">
            <v>PERRY</v>
          </cell>
          <cell r="J8" t="str">
            <v>Rebekah</v>
          </cell>
          <cell r="K8" t="str">
            <v>Intersex or Indeterminate</v>
          </cell>
          <cell r="L8">
            <v>29874</v>
          </cell>
          <cell r="M8" t="str">
            <v>95 George Cnr</v>
          </cell>
          <cell r="N8" t="str">
            <v>Beswick</v>
          </cell>
          <cell r="O8" t="str">
            <v>NT</v>
          </cell>
          <cell r="P8" t="str">
            <v>0852</v>
          </cell>
          <cell r="Q8" t="str">
            <v>0870100546</v>
          </cell>
          <cell r="R8" t="str">
            <v>0870103715</v>
          </cell>
          <cell r="S8" t="str">
            <v>rebekah.perry@beswickph.example.com.au</v>
          </cell>
          <cell r="T8" t="str">
            <v>HAC00000000135</v>
          </cell>
          <cell r="U8" t="str">
            <v xml:space="preserve">8003628233373230 </v>
          </cell>
          <cell r="V8" t="str">
            <v>2449601W</v>
          </cell>
        </row>
        <row r="9">
          <cell r="A9" t="str">
            <v>Paediatrician</v>
          </cell>
          <cell r="B9" t="str">
            <v xml:space="preserve">8003619900052363 </v>
          </cell>
          <cell r="C9">
            <v>2533</v>
          </cell>
          <cell r="D9" t="str">
            <v>Specialist Medical Practitioners</v>
          </cell>
          <cell r="E9">
            <v>253321</v>
          </cell>
          <cell r="F9" t="str">
            <v>Paediatrician</v>
          </cell>
          <cell r="G9"/>
          <cell r="H9"/>
          <cell r="I9" t="str">
            <v>FISCHER</v>
          </cell>
          <cell r="J9" t="str">
            <v>Ahmed</v>
          </cell>
          <cell r="K9" t="str">
            <v>Male</v>
          </cell>
          <cell r="L9">
            <v>20927</v>
          </cell>
          <cell r="M9" t="str">
            <v>167 Council Esp</v>
          </cell>
          <cell r="N9" t="str">
            <v>Umpangara</v>
          </cell>
          <cell r="O9" t="str">
            <v>NT</v>
          </cell>
          <cell r="P9" t="str">
            <v>0872</v>
          </cell>
          <cell r="Q9" t="str">
            <v>0870103207</v>
          </cell>
          <cell r="R9" t="str">
            <v>0870108680</v>
          </cell>
          <cell r="S9" t="str">
            <v>ahmed.fischer@example.com.au</v>
          </cell>
          <cell r="T9" t="str">
            <v>HAC00000000136</v>
          </cell>
          <cell r="V9" t="str">
            <v>2449611T</v>
          </cell>
        </row>
        <row r="10">
          <cell r="A10" t="str">
            <v>Pathologist</v>
          </cell>
          <cell r="B10" t="str">
            <v xml:space="preserve">8003611566718759 </v>
          </cell>
          <cell r="C10">
            <v>2539</v>
          </cell>
          <cell r="D10" t="str">
            <v>Other Medical Practitioners</v>
          </cell>
          <cell r="E10">
            <v>253915</v>
          </cell>
          <cell r="F10" t="str">
            <v>Pathologist</v>
          </cell>
          <cell r="G10"/>
          <cell r="H10"/>
          <cell r="I10" t="str">
            <v>GIFFORD</v>
          </cell>
          <cell r="J10" t="str">
            <v>Cassidy</v>
          </cell>
          <cell r="K10" t="str">
            <v>Intersex or Indeterminate</v>
          </cell>
          <cell r="L10">
            <v>33867</v>
          </cell>
          <cell r="M10" t="str">
            <v>98 Gold Jnc</v>
          </cell>
          <cell r="N10" t="str">
            <v>Bayview</v>
          </cell>
          <cell r="O10" t="str">
            <v>NT</v>
          </cell>
          <cell r="P10" t="str">
            <v>0820</v>
          </cell>
          <cell r="Q10" t="str">
            <v>0870107360</v>
          </cell>
          <cell r="R10" t="str">
            <v>0870101874</v>
          </cell>
          <cell r="S10" t="str">
            <v>cassidy.gifford@bayviewpathology.example.com.au</v>
          </cell>
          <cell r="T10" t="str">
            <v>HAC00000000137</v>
          </cell>
          <cell r="U10" t="str">
            <v xml:space="preserve">8003626566707073 </v>
          </cell>
          <cell r="V10" t="str">
            <v>2449621L</v>
          </cell>
        </row>
        <row r="11">
          <cell r="A11" t="str">
            <v>Pharmacist</v>
          </cell>
          <cell r="B11" t="str">
            <v xml:space="preserve">8003614900051689 </v>
          </cell>
          <cell r="C11">
            <v>2515</v>
          </cell>
          <cell r="D11" t="str">
            <v>Pharmacists</v>
          </cell>
          <cell r="E11">
            <v>251513</v>
          </cell>
          <cell r="F11" t="str">
            <v>Pharmacist</v>
          </cell>
          <cell r="G11"/>
          <cell r="H11"/>
          <cell r="I11" t="str">
            <v>HARDING</v>
          </cell>
          <cell r="J11" t="str">
            <v>Clyde</v>
          </cell>
          <cell r="K11" t="str">
            <v>Not Stated/Inadequately Described</v>
          </cell>
          <cell r="L11">
            <v>31454</v>
          </cell>
          <cell r="M11" t="str">
            <v>1 Barn Cr</v>
          </cell>
          <cell r="N11" t="str">
            <v>Ludmilla</v>
          </cell>
          <cell r="O11" t="str">
            <v>NT</v>
          </cell>
          <cell r="P11" t="str">
            <v>0820</v>
          </cell>
          <cell r="Q11" t="str">
            <v>0870100513</v>
          </cell>
          <cell r="R11" t="str">
            <v>0870101207</v>
          </cell>
          <cell r="S11" t="str">
            <v>clyde.harding@ludmillapharmacy.example.net</v>
          </cell>
          <cell r="T11" t="str">
            <v>HAC00000000138</v>
          </cell>
          <cell r="U11" t="str">
            <v xml:space="preserve">8003623233373462 </v>
          </cell>
          <cell r="V11" t="str">
            <v>2449631K</v>
          </cell>
        </row>
        <row r="12">
          <cell r="A12" t="str">
            <v>Registered Nurse</v>
          </cell>
          <cell r="B12" t="str">
            <v xml:space="preserve">8003619900052389 </v>
          </cell>
          <cell r="C12">
            <v>2544</v>
          </cell>
          <cell r="D12" t="str">
            <v>Registered Nurses</v>
          </cell>
          <cell r="E12">
            <v>254499</v>
          </cell>
          <cell r="F12" t="str">
            <v>Registered Nurses nec</v>
          </cell>
          <cell r="G12"/>
          <cell r="H12"/>
          <cell r="I12" t="str">
            <v>BENNETT</v>
          </cell>
          <cell r="J12" t="str">
            <v>Amanda</v>
          </cell>
          <cell r="K12" t="str">
            <v>Female</v>
          </cell>
          <cell r="L12">
            <v>24483</v>
          </cell>
          <cell r="M12" t="str">
            <v>175 Silver Qy</v>
          </cell>
          <cell r="N12" t="str">
            <v>Pine Creek</v>
          </cell>
          <cell r="O12" t="str">
            <v>NT</v>
          </cell>
          <cell r="P12" t="str">
            <v>0847</v>
          </cell>
          <cell r="Q12" t="str">
            <v>0870103681</v>
          </cell>
          <cell r="R12" t="str">
            <v>0870100427</v>
          </cell>
          <cell r="S12" t="str">
            <v>amanda.bennett@pinecreekph.example.net</v>
          </cell>
          <cell r="T12" t="str">
            <v>HAC00000000139</v>
          </cell>
          <cell r="U12" t="str">
            <v xml:space="preserve">8003621566706126 </v>
          </cell>
          <cell r="V12" t="str">
            <v>2449641J</v>
          </cell>
        </row>
        <row r="13">
          <cell r="A13" t="str">
            <v>Registered Nurse</v>
          </cell>
          <cell r="B13" t="str">
            <v xml:space="preserve">8003613233385145 </v>
          </cell>
          <cell r="C13">
            <v>2544</v>
          </cell>
          <cell r="D13" t="str">
            <v>Registered Nurses</v>
          </cell>
          <cell r="E13">
            <v>254499</v>
          </cell>
          <cell r="F13" t="str">
            <v>Registered Nurses nec</v>
          </cell>
          <cell r="G13"/>
          <cell r="H13"/>
          <cell r="I13" t="str">
            <v>FELMINGHAM</v>
          </cell>
          <cell r="J13" t="str">
            <v>Marian</v>
          </cell>
          <cell r="K13" t="str">
            <v>Intersex or Indeterminate</v>
          </cell>
          <cell r="L13">
            <v>36305</v>
          </cell>
          <cell r="M13" t="str">
            <v>199 Freedom Hts</v>
          </cell>
          <cell r="N13" t="str">
            <v>Beswick</v>
          </cell>
          <cell r="O13" t="str">
            <v>NT</v>
          </cell>
          <cell r="P13" t="str">
            <v>0852</v>
          </cell>
          <cell r="Q13" t="str">
            <v>0870104595</v>
          </cell>
          <cell r="R13" t="str">
            <v>0870104659</v>
          </cell>
          <cell r="S13" t="str">
            <v>marian.felmingham@beswickph.example.com.au</v>
          </cell>
          <cell r="T13" t="str">
            <v>HAC00000000140</v>
          </cell>
          <cell r="U13" t="str">
            <v>8003628233373230</v>
          </cell>
          <cell r="V13" t="str">
            <v>2449651H</v>
          </cell>
        </row>
        <row r="14">
          <cell r="A14" t="str">
            <v>Registered Nurse</v>
          </cell>
          <cell r="B14" t="str">
            <v xml:space="preserve">8003619900052397 </v>
          </cell>
          <cell r="C14">
            <v>2544</v>
          </cell>
          <cell r="D14" t="str">
            <v>Registered Nurses</v>
          </cell>
          <cell r="E14">
            <v>254499</v>
          </cell>
          <cell r="F14" t="str">
            <v>Registered Nurses nec</v>
          </cell>
          <cell r="G14"/>
          <cell r="H14"/>
          <cell r="I14" t="str">
            <v>MARTIN</v>
          </cell>
          <cell r="J14" t="str">
            <v>Kirstie</v>
          </cell>
          <cell r="K14" t="str">
            <v>Female</v>
          </cell>
          <cell r="L14">
            <v>36933</v>
          </cell>
          <cell r="M14" t="str">
            <v>153 Dalys Rdge</v>
          </cell>
          <cell r="N14" t="str">
            <v>Alice Springs</v>
          </cell>
          <cell r="O14" t="str">
            <v>NT</v>
          </cell>
          <cell r="P14" t="str">
            <v>0872</v>
          </cell>
          <cell r="Q14" t="str">
            <v>0870101750</v>
          </cell>
          <cell r="R14" t="str">
            <v>0870103782</v>
          </cell>
          <cell r="S14" t="str">
            <v>kirstie.martin@alicespringsmp.example.com.au</v>
          </cell>
          <cell r="T14" t="str">
            <v>HAC00000000141</v>
          </cell>
          <cell r="U14" t="str">
            <v xml:space="preserve">8003624900039287 </v>
          </cell>
          <cell r="V14" t="str">
            <v>2449661F</v>
          </cell>
        </row>
        <row r="15">
          <cell r="A15" t="str">
            <v>Registered Nurse</v>
          </cell>
          <cell r="B15" t="str">
            <v xml:space="preserve">8003611566718775 </v>
          </cell>
          <cell r="C15">
            <v>2544</v>
          </cell>
          <cell r="D15" t="str">
            <v>Registered Nurses</v>
          </cell>
          <cell r="E15">
            <v>254499</v>
          </cell>
          <cell r="F15" t="str">
            <v>Registered Nurses nec</v>
          </cell>
          <cell r="G15"/>
          <cell r="H15"/>
          <cell r="I15" t="str">
            <v>MCCORMACK</v>
          </cell>
          <cell r="J15" t="str">
            <v>Annamaria</v>
          </cell>
          <cell r="K15" t="str">
            <v>Female</v>
          </cell>
          <cell r="L15">
            <v>26109</v>
          </cell>
          <cell r="M15" t="str">
            <v>123 Elizabeth Esp</v>
          </cell>
          <cell r="N15" t="str">
            <v>Cullen Bay</v>
          </cell>
          <cell r="O15" t="str">
            <v>NT</v>
          </cell>
          <cell r="P15" t="str">
            <v>0820</v>
          </cell>
          <cell r="Q15" t="str">
            <v>0870102156</v>
          </cell>
          <cell r="R15" t="str">
            <v>0870100050</v>
          </cell>
          <cell r="S15" t="str">
            <v>annamaria.mccormack@cullenbay.example.net</v>
          </cell>
          <cell r="T15" t="str">
            <v>HAC00000000142</v>
          </cell>
          <cell r="U15" t="str">
            <v xml:space="preserve">8003624900039295 </v>
          </cell>
          <cell r="V15" t="str">
            <v>2449671B</v>
          </cell>
        </row>
        <row r="16">
          <cell r="A16" t="str">
            <v>Registered Nurse</v>
          </cell>
          <cell r="B16" t="str">
            <v xml:space="preserve">8003613233385160 </v>
          </cell>
          <cell r="C16">
            <v>2544</v>
          </cell>
          <cell r="D16" t="str">
            <v>Registered Nurses</v>
          </cell>
          <cell r="E16">
            <v>254499</v>
          </cell>
          <cell r="F16" t="str">
            <v>Registered Nurses nec</v>
          </cell>
          <cell r="G16"/>
          <cell r="H16"/>
          <cell r="I16" t="str">
            <v>CRAIG</v>
          </cell>
          <cell r="J16" t="str">
            <v>Kenneth</v>
          </cell>
          <cell r="K16" t="str">
            <v>Male</v>
          </cell>
          <cell r="L16">
            <v>27896</v>
          </cell>
          <cell r="M16" t="str">
            <v>188 Yoga Cnr</v>
          </cell>
          <cell r="N16" t="str">
            <v>Annie River</v>
          </cell>
          <cell r="O16" t="str">
            <v>NT</v>
          </cell>
          <cell r="P16" t="str">
            <v>0822</v>
          </cell>
          <cell r="Q16" t="str">
            <v>0870109633</v>
          </cell>
          <cell r="R16" t="str">
            <v>0870107755</v>
          </cell>
          <cell r="S16" t="str">
            <v>kenneth.craig@annieriverpractice.example.com.au</v>
          </cell>
          <cell r="T16" t="str">
            <v>HAC00000000143</v>
          </cell>
          <cell r="U16" t="str">
            <v xml:space="preserve">8003621566706142 </v>
          </cell>
          <cell r="V16" t="str">
            <v>2449681A</v>
          </cell>
        </row>
        <row r="17">
          <cell r="A17" t="str">
            <v>Radiographer</v>
          </cell>
          <cell r="B17" t="str">
            <v xml:space="preserve">8003616566719152 </v>
          </cell>
          <cell r="C17">
            <v>2512</v>
          </cell>
          <cell r="D17" t="str">
            <v>Medical Imaging Professionals</v>
          </cell>
          <cell r="E17">
            <v>251211</v>
          </cell>
          <cell r="F17" t="str">
            <v>Medical Diagnostic Radiographer</v>
          </cell>
          <cell r="G17"/>
          <cell r="H17"/>
          <cell r="I17" t="str">
            <v>COULTER</v>
          </cell>
          <cell r="J17" t="str">
            <v>Francine</v>
          </cell>
          <cell r="K17" t="str">
            <v>Intersex or Indeterminate</v>
          </cell>
          <cell r="L17">
            <v>19944</v>
          </cell>
          <cell r="M17" t="str">
            <v>127 Woodstock Cl</v>
          </cell>
          <cell r="N17" t="str">
            <v>Pulumpa</v>
          </cell>
          <cell r="O17" t="str">
            <v>NT</v>
          </cell>
          <cell r="P17" t="str">
            <v>0822</v>
          </cell>
          <cell r="Q17" t="str">
            <v>0870100086</v>
          </cell>
          <cell r="R17" t="str">
            <v>0870100166</v>
          </cell>
          <cell r="S17" t="str">
            <v>francine.coulter@example.com</v>
          </cell>
          <cell r="T17" t="str">
            <v>HAC00000000144</v>
          </cell>
          <cell r="V17" t="str">
            <v>2449691Y</v>
          </cell>
        </row>
        <row r="18">
          <cell r="A18" t="str">
            <v>Radiologist</v>
          </cell>
          <cell r="B18" t="str">
            <v xml:space="preserve">8003616566719160 </v>
          </cell>
          <cell r="C18">
            <v>2539</v>
          </cell>
          <cell r="D18" t="str">
            <v>Other Medical Practitioners</v>
          </cell>
          <cell r="E18">
            <v>253917</v>
          </cell>
          <cell r="F18" t="str">
            <v>Diagnostic and Interventional Radiologist</v>
          </cell>
          <cell r="G18"/>
          <cell r="H18"/>
          <cell r="I18" t="str">
            <v>GARTSHORE</v>
          </cell>
          <cell r="J18" t="str">
            <v>Evelyn</v>
          </cell>
          <cell r="K18" t="str">
            <v>Intersex or Indeterminate</v>
          </cell>
          <cell r="L18">
            <v>22756</v>
          </cell>
          <cell r="M18" t="str">
            <v>162 Rail St</v>
          </cell>
          <cell r="N18" t="str">
            <v>Kaltukatjara</v>
          </cell>
          <cell r="O18" t="str">
            <v>NT</v>
          </cell>
          <cell r="P18" t="str">
            <v>0872</v>
          </cell>
          <cell r="Q18" t="str">
            <v>0870107521</v>
          </cell>
          <cell r="R18" t="str">
            <v>0870105336</v>
          </cell>
          <cell r="S18" t="str">
            <v>evelyn.gartshore@kaltukatjararadiology.example.net</v>
          </cell>
          <cell r="T18" t="str">
            <v>HAC00000000145</v>
          </cell>
          <cell r="U18" t="str">
            <v xml:space="preserve">8003628233373248 </v>
          </cell>
          <cell r="V18" t="str">
            <v>2449701L</v>
          </cell>
        </row>
        <row r="19">
          <cell r="A19" t="str">
            <v>Surgeon</v>
          </cell>
          <cell r="B19" t="str">
            <v xml:space="preserve">8003619900052421 </v>
          </cell>
          <cell r="C19">
            <v>2535</v>
          </cell>
          <cell r="D19" t="str">
            <v>Surgeons</v>
          </cell>
          <cell r="E19">
            <v>253511</v>
          </cell>
          <cell r="F19" t="str">
            <v>Surgeon (General)</v>
          </cell>
          <cell r="G19"/>
          <cell r="H19"/>
          <cell r="I19" t="str">
            <v>JENKINS</v>
          </cell>
          <cell r="J19" t="str">
            <v>Elisabeth</v>
          </cell>
          <cell r="K19" t="str">
            <v>Female</v>
          </cell>
          <cell r="L19">
            <v>35081</v>
          </cell>
          <cell r="M19" t="str">
            <v>124 Law Rvr</v>
          </cell>
          <cell r="N19" t="str">
            <v>Pine Creek</v>
          </cell>
          <cell r="O19" t="str">
            <v>NT</v>
          </cell>
          <cell r="P19" t="str">
            <v>0847</v>
          </cell>
          <cell r="Q19" t="str">
            <v>0870108784</v>
          </cell>
          <cell r="R19" t="str">
            <v>0870103941</v>
          </cell>
          <cell r="S19" t="str">
            <v>elisabeth.jenkins@pinecreekph.example.net</v>
          </cell>
          <cell r="T19" t="str">
            <v>HAC00000000146</v>
          </cell>
          <cell r="U19" t="str">
            <v xml:space="preserve">8003621566706126 </v>
          </cell>
          <cell r="V19" t="str">
            <v>2449711K</v>
          </cell>
        </row>
        <row r="20">
          <cell r="A20" t="str">
            <v>Surgeon</v>
          </cell>
          <cell r="B20" t="str">
            <v xml:space="preserve">8003619900052439 </v>
          </cell>
          <cell r="C20">
            <v>2535</v>
          </cell>
          <cell r="D20" t="str">
            <v>Surgeons</v>
          </cell>
          <cell r="E20">
            <v>253511</v>
          </cell>
          <cell r="F20" t="str">
            <v>Surgeon (General)</v>
          </cell>
          <cell r="G20"/>
          <cell r="H20"/>
          <cell r="I20" t="str">
            <v>DELANEY</v>
          </cell>
          <cell r="J20" t="str">
            <v>Azzie</v>
          </cell>
          <cell r="K20" t="str">
            <v>Intersex or Indeterminate</v>
          </cell>
          <cell r="L20">
            <v>33202</v>
          </cell>
          <cell r="M20" t="str">
            <v>4 New Esp</v>
          </cell>
          <cell r="N20" t="str">
            <v>Beswick</v>
          </cell>
          <cell r="O20" t="str">
            <v>NT</v>
          </cell>
          <cell r="P20" t="str">
            <v>0852</v>
          </cell>
          <cell r="Q20" t="str">
            <v>0870103019</v>
          </cell>
          <cell r="R20" t="str">
            <v>0870102596</v>
          </cell>
          <cell r="S20" t="str">
            <v>azzie.delaney@beswickph.example.com.au</v>
          </cell>
          <cell r="T20" t="str">
            <v>HAC00000000147</v>
          </cell>
          <cell r="U20" t="str">
            <v xml:space="preserve">8003628233373230 </v>
          </cell>
          <cell r="V20" t="str">
            <v>2449721J</v>
          </cell>
        </row>
        <row r="21">
          <cell r="A21" t="str">
            <v>Counsellor</v>
          </cell>
          <cell r="B21" t="str">
            <v xml:space="preserve">8003614900051721 </v>
          </cell>
          <cell r="C21">
            <v>2721</v>
          </cell>
          <cell r="D21" t="str">
            <v>Counsellors</v>
          </cell>
          <cell r="E21">
            <v>272199</v>
          </cell>
          <cell r="F21" t="str">
            <v>Counsellor</v>
          </cell>
          <cell r="G21"/>
          <cell r="H21"/>
          <cell r="I21" t="str">
            <v>POLGLASE</v>
          </cell>
          <cell r="J21" t="str">
            <v>Belen</v>
          </cell>
          <cell r="K21" t="str">
            <v>Intersex or Indeterminate</v>
          </cell>
          <cell r="L21">
            <v>29778</v>
          </cell>
          <cell r="M21" t="str">
            <v>15 Centenary Cnr</v>
          </cell>
          <cell r="N21" t="str">
            <v>Acacia Hills</v>
          </cell>
          <cell r="O21" t="str">
            <v>NT</v>
          </cell>
          <cell r="P21" t="str">
            <v>0822</v>
          </cell>
          <cell r="Q21" t="str">
            <v>0870102934</v>
          </cell>
          <cell r="R21" t="str">
            <v>0870106814</v>
          </cell>
          <cell r="S21" t="str">
            <v>belen.polglase@example.com.au</v>
          </cell>
          <cell r="T21" t="str">
            <v>HAC00000000148</v>
          </cell>
          <cell r="V21" t="str">
            <v>2449731H</v>
          </cell>
        </row>
        <row r="22">
          <cell r="A22" t="str">
            <v>Exercise physiologist</v>
          </cell>
          <cell r="B22" t="str">
            <v xml:space="preserve">8003614900051739 </v>
          </cell>
          <cell r="C22">
            <v>2522</v>
          </cell>
          <cell r="D22" t="str">
            <v>Complementary Health Therapists</v>
          </cell>
          <cell r="E22">
            <v>252299</v>
          </cell>
          <cell r="F22" t="str">
            <v>Complementary Health Therapist</v>
          </cell>
          <cell r="G22" t="str">
            <v>252299-11</v>
          </cell>
          <cell r="H22" t="str">
            <v>Exercise Physiologist</v>
          </cell>
          <cell r="I22" t="str">
            <v>LAZZARINI</v>
          </cell>
          <cell r="J22" t="str">
            <v>Frank</v>
          </cell>
          <cell r="K22" t="str">
            <v>Not Stated/Inadequately Described</v>
          </cell>
          <cell r="L22">
            <v>25607</v>
          </cell>
          <cell r="M22" t="str">
            <v>73 Warrego Cct</v>
          </cell>
          <cell r="N22" t="str">
            <v>Batchelor</v>
          </cell>
          <cell r="O22" t="str">
            <v>NT</v>
          </cell>
          <cell r="P22" t="str">
            <v>0845</v>
          </cell>
          <cell r="Q22" t="str">
            <v>0870101203</v>
          </cell>
          <cell r="R22" t="str">
            <v>0870101979</v>
          </cell>
          <cell r="S22" t="str">
            <v>frank.lazzarini@example.net</v>
          </cell>
          <cell r="T22" t="str">
            <v>HAC00000000149</v>
          </cell>
          <cell r="V22" t="str">
            <v>2449741F</v>
          </cell>
        </row>
        <row r="23">
          <cell r="A23" t="str">
            <v>Paramedic</v>
          </cell>
          <cell r="B23" t="str">
            <v xml:space="preserve">8003619900052447 </v>
          </cell>
          <cell r="C23">
            <v>4111</v>
          </cell>
          <cell r="D23" t="str">
            <v>Ambulance Officers and Paramedics</v>
          </cell>
          <cell r="E23">
            <v>411111</v>
          </cell>
          <cell r="F23" t="str">
            <v>Intensive Care Ambulance Paramedic</v>
          </cell>
          <cell r="G23"/>
          <cell r="H23"/>
          <cell r="I23" t="str">
            <v>CHALMERS</v>
          </cell>
          <cell r="J23" t="str">
            <v>Shani</v>
          </cell>
          <cell r="K23" t="str">
            <v>Female</v>
          </cell>
          <cell r="L23">
            <v>36407</v>
          </cell>
          <cell r="M23" t="str">
            <v>142 River Ct</v>
          </cell>
          <cell r="N23" t="str">
            <v>Erldunda</v>
          </cell>
          <cell r="O23" t="str">
            <v>NT</v>
          </cell>
          <cell r="P23" t="str">
            <v>0872</v>
          </cell>
          <cell r="Q23" t="str">
            <v>0870109383</v>
          </cell>
          <cell r="R23" t="str">
            <v>0870100746</v>
          </cell>
          <cell r="S23" t="str">
            <v>shani.chalmers@example.com</v>
          </cell>
          <cell r="T23" t="str">
            <v>HAC00000000150</v>
          </cell>
          <cell r="V23" t="str">
            <v>2449751B</v>
          </cell>
        </row>
        <row r="24">
          <cell r="A24" t="str">
            <v>Physiotherapist</v>
          </cell>
          <cell r="B24" t="str">
            <v xml:space="preserve">8003619900052454 </v>
          </cell>
          <cell r="C24">
            <v>2525</v>
          </cell>
          <cell r="D24" t="str">
            <v>Physiotherapists</v>
          </cell>
          <cell r="E24">
            <v>252511</v>
          </cell>
          <cell r="F24" t="str">
            <v>Physiotherapist</v>
          </cell>
          <cell r="G24"/>
          <cell r="H24"/>
          <cell r="I24" t="str">
            <v>D'ARCY</v>
          </cell>
          <cell r="J24" t="str">
            <v>Alexandra</v>
          </cell>
          <cell r="K24" t="str">
            <v>Intersex or Indeterminate</v>
          </cell>
          <cell r="L24">
            <v>21272</v>
          </cell>
          <cell r="M24" t="str">
            <v>62 Rome Est</v>
          </cell>
          <cell r="N24" t="str">
            <v>Southport</v>
          </cell>
          <cell r="O24" t="str">
            <v>NT</v>
          </cell>
          <cell r="P24" t="str">
            <v>0822</v>
          </cell>
          <cell r="Q24" t="str">
            <v>0870101063</v>
          </cell>
          <cell r="R24" t="str">
            <v>0870106127</v>
          </cell>
          <cell r="S24" t="str">
            <v>alexandra.d'arcy@example.com.au</v>
          </cell>
          <cell r="T24" t="str">
            <v>HAC00000000151</v>
          </cell>
          <cell r="V24" t="str">
            <v>2449761A</v>
          </cell>
        </row>
        <row r="25">
          <cell r="A25" t="str">
            <v>Psychologist</v>
          </cell>
          <cell r="B25" t="str">
            <v xml:space="preserve">8003618233385318 </v>
          </cell>
          <cell r="C25">
            <v>2723</v>
          </cell>
          <cell r="D25" t="str">
            <v>Psychologists</v>
          </cell>
          <cell r="E25">
            <v>272311</v>
          </cell>
          <cell r="F25" t="str">
            <v>Clinical Psychologist</v>
          </cell>
          <cell r="G25"/>
          <cell r="H25"/>
          <cell r="I25" t="str">
            <v>FLEMING</v>
          </cell>
          <cell r="J25" t="str">
            <v>Helga</v>
          </cell>
          <cell r="K25" t="str">
            <v>Intersex or Indeterminate</v>
          </cell>
          <cell r="L25">
            <v>32793</v>
          </cell>
          <cell r="M25" t="str">
            <v>192 Yoga Rvr</v>
          </cell>
          <cell r="N25" t="str">
            <v>Manbulloo</v>
          </cell>
          <cell r="O25" t="str">
            <v>NT</v>
          </cell>
          <cell r="P25" t="str">
            <v>0852</v>
          </cell>
          <cell r="Q25" t="str">
            <v>0870102094</v>
          </cell>
          <cell r="R25" t="str">
            <v>0870102904</v>
          </cell>
          <cell r="S25" t="str">
            <v>helga.fleming@example.net</v>
          </cell>
          <cell r="T25" t="str">
            <v>HAC00000000152</v>
          </cell>
          <cell r="V25" t="str">
            <v>2449771Y</v>
          </cell>
        </row>
        <row r="26">
          <cell r="A26" t="str">
            <v>Osteopath</v>
          </cell>
          <cell r="B26" t="str">
            <v xml:space="preserve">8003611566718791 </v>
          </cell>
          <cell r="C26">
            <v>2521</v>
          </cell>
          <cell r="D26" t="str">
            <v>Chiropractors and Osteopaths</v>
          </cell>
          <cell r="E26">
            <v>252112</v>
          </cell>
          <cell r="F26" t="str">
            <v>Osteopath</v>
          </cell>
          <cell r="G26"/>
          <cell r="H26"/>
          <cell r="I26" t="str">
            <v>COOK</v>
          </cell>
          <cell r="J26" t="str">
            <v>Natalie</v>
          </cell>
          <cell r="K26" t="str">
            <v>Intersex or Indeterminate</v>
          </cell>
          <cell r="L26">
            <v>26731</v>
          </cell>
          <cell r="M26" t="str">
            <v>48 Toby Cct</v>
          </cell>
          <cell r="N26" t="str">
            <v>Coconut Grove</v>
          </cell>
          <cell r="O26" t="str">
            <v>NT</v>
          </cell>
          <cell r="P26" t="str">
            <v>0810</v>
          </cell>
          <cell r="Q26" t="str">
            <v>0870105413</v>
          </cell>
          <cell r="R26" t="str">
            <v>0870107718</v>
          </cell>
          <cell r="S26" t="str">
            <v>natalie.cook@example.com</v>
          </cell>
          <cell r="T26" t="str">
            <v>HAC00000000153</v>
          </cell>
          <cell r="V26" t="str">
            <v>2449781X</v>
          </cell>
        </row>
      </sheetData>
      <sheetData sheetId="6">
        <row r="2">
          <cell r="A2" t="str">
            <v>General Practitioner</v>
          </cell>
          <cell r="B2" t="str">
            <v xml:space="preserve">8003613233385186 </v>
          </cell>
          <cell r="C2">
            <v>2531</v>
          </cell>
          <cell r="D2" t="str">
            <v>Medical Practitioner</v>
          </cell>
          <cell r="E2">
            <v>253111</v>
          </cell>
          <cell r="F2" t="str">
            <v>General Practitioner</v>
          </cell>
          <cell r="G2" t="str">
            <v>PACKHAM</v>
          </cell>
          <cell r="H2" t="str">
            <v>Delores</v>
          </cell>
          <cell r="I2" t="str">
            <v>Female</v>
          </cell>
          <cell r="J2">
            <v>30684</v>
          </cell>
          <cell r="K2" t="str">
            <v>2 Farmer Est</v>
          </cell>
          <cell r="L2" t="str">
            <v>Beltana</v>
          </cell>
          <cell r="M2" t="str">
            <v>SA</v>
          </cell>
          <cell r="N2">
            <v>5730</v>
          </cell>
          <cell r="O2" t="str">
            <v>0870107897</v>
          </cell>
          <cell r="P2" t="str">
            <v>0870108854</v>
          </cell>
          <cell r="Q2" t="str">
            <v>delores.packham@beltanamp.example.com.au</v>
          </cell>
          <cell r="R2" t="str">
            <v>HAC00000000154</v>
          </cell>
          <cell r="S2" t="str">
            <v>8003624900039329</v>
          </cell>
          <cell r="T2" t="str">
            <v>2449791W</v>
          </cell>
        </row>
        <row r="3">
          <cell r="A3" t="str">
            <v>Midwife</v>
          </cell>
          <cell r="B3" t="str">
            <v xml:space="preserve">8003619900052462 </v>
          </cell>
          <cell r="C3">
            <v>2541</v>
          </cell>
          <cell r="D3" t="str">
            <v>Midwives</v>
          </cell>
          <cell r="E3">
            <v>254111</v>
          </cell>
          <cell r="F3" t="str">
            <v>Midwife</v>
          </cell>
          <cell r="G3" t="str">
            <v>THORN</v>
          </cell>
          <cell r="H3" t="str">
            <v>Brittany</v>
          </cell>
          <cell r="I3" t="str">
            <v>Intersex or Indeterminate</v>
          </cell>
          <cell r="J3">
            <v>30786</v>
          </cell>
          <cell r="K3" t="str">
            <v>179 Mandarin Cir</v>
          </cell>
          <cell r="L3" t="str">
            <v>Rogues Point</v>
          </cell>
          <cell r="M3" t="str">
            <v>SA</v>
          </cell>
          <cell r="N3">
            <v>5571</v>
          </cell>
          <cell r="O3" t="str">
            <v>0870107643</v>
          </cell>
          <cell r="P3" t="str">
            <v>0870104343</v>
          </cell>
          <cell r="Q3" t="str">
            <v>brittany.thorn@example.com.au</v>
          </cell>
          <cell r="R3" t="str">
            <v>HAC00000000155</v>
          </cell>
          <cell r="T3" t="str">
            <v>2449801J</v>
          </cell>
        </row>
        <row r="4">
          <cell r="A4" t="str">
            <v>Nurse practitioner</v>
          </cell>
          <cell r="B4" t="str">
            <v xml:space="preserve">8003611566718817 </v>
          </cell>
          <cell r="C4">
            <v>2544</v>
          </cell>
          <cell r="D4" t="str">
            <v>Registered Nurses</v>
          </cell>
          <cell r="E4">
            <v>254411</v>
          </cell>
          <cell r="F4" t="str">
            <v>Nurse Practitioner</v>
          </cell>
          <cell r="G4" t="str">
            <v>ROWLAND</v>
          </cell>
          <cell r="H4" t="str">
            <v>Josh</v>
          </cell>
          <cell r="I4" t="str">
            <v>Not Stated/Inadequately Described</v>
          </cell>
          <cell r="J4">
            <v>18980</v>
          </cell>
          <cell r="K4" t="str">
            <v>33 Wolverene Rvr</v>
          </cell>
          <cell r="L4" t="str">
            <v>Leasingham</v>
          </cell>
          <cell r="M4" t="str">
            <v>SA</v>
          </cell>
          <cell r="N4">
            <v>5452</v>
          </cell>
          <cell r="O4" t="str">
            <v>0870100668</v>
          </cell>
          <cell r="P4" t="str">
            <v>0870103819</v>
          </cell>
          <cell r="Q4" t="str">
            <v>josh.rowland@leasinghamph.example.net</v>
          </cell>
          <cell r="R4" t="str">
            <v>HAC00000000156</v>
          </cell>
          <cell r="S4" t="str">
            <v xml:space="preserve">8003629900040581 </v>
          </cell>
          <cell r="T4" t="str">
            <v>2449811H</v>
          </cell>
        </row>
        <row r="5">
          <cell r="A5" t="str">
            <v>Nurse practitioner</v>
          </cell>
          <cell r="B5" t="str">
            <v xml:space="preserve">8003619900052470 </v>
          </cell>
          <cell r="C5">
            <v>2544</v>
          </cell>
          <cell r="D5" t="str">
            <v>Registered Nurses</v>
          </cell>
          <cell r="E5">
            <v>254411</v>
          </cell>
          <cell r="F5" t="str">
            <v>Nurse Practitioner</v>
          </cell>
          <cell r="G5" t="str">
            <v>DOYLE</v>
          </cell>
          <cell r="H5" t="str">
            <v>Hana</v>
          </cell>
          <cell r="I5" t="str">
            <v>Intersex or Indeterminate</v>
          </cell>
          <cell r="J5">
            <v>30266</v>
          </cell>
          <cell r="K5" t="str">
            <v>145 Zeppelin Tce</v>
          </cell>
          <cell r="L5" t="str">
            <v>Yunta</v>
          </cell>
          <cell r="M5" t="str">
            <v>SA</v>
          </cell>
          <cell r="N5">
            <v>5440</v>
          </cell>
          <cell r="O5" t="str">
            <v>0870100489</v>
          </cell>
          <cell r="P5" t="str">
            <v>0870109517</v>
          </cell>
          <cell r="Q5" t="str">
            <v>hana.doyle@yuntaph.example.com.au</v>
          </cell>
          <cell r="R5" t="str">
            <v>HAC00000000157</v>
          </cell>
          <cell r="S5" t="str">
            <v>8003623233373488</v>
          </cell>
          <cell r="T5" t="str">
            <v>2449821F</v>
          </cell>
        </row>
        <row r="6">
          <cell r="A6" t="str">
            <v>Paediatrician</v>
          </cell>
          <cell r="B6" t="str">
            <v xml:space="preserve">8003611566718825 </v>
          </cell>
          <cell r="C6">
            <v>2533</v>
          </cell>
          <cell r="D6" t="str">
            <v>Specialist Medical Practitioners</v>
          </cell>
          <cell r="E6">
            <v>253321</v>
          </cell>
          <cell r="F6" t="str">
            <v>Paediatrician</v>
          </cell>
          <cell r="G6" t="str">
            <v>ELLISON</v>
          </cell>
          <cell r="H6" t="str">
            <v>Shawn</v>
          </cell>
          <cell r="I6" t="str">
            <v>Intersex or Indeterminate</v>
          </cell>
          <cell r="J6">
            <v>20811</v>
          </cell>
          <cell r="K6" t="str">
            <v>8 Frits Tce</v>
          </cell>
          <cell r="L6" t="str">
            <v>South Brighton</v>
          </cell>
          <cell r="M6" t="str">
            <v>SA</v>
          </cell>
          <cell r="N6">
            <v>5048</v>
          </cell>
          <cell r="O6" t="str">
            <v>0870107614</v>
          </cell>
          <cell r="P6" t="str">
            <v>0870101098</v>
          </cell>
          <cell r="Q6" t="str">
            <v>shawn.ellison@example.com.au</v>
          </cell>
          <cell r="R6" t="str">
            <v>HAC00000000158</v>
          </cell>
          <cell r="T6" t="str">
            <v>2449831B</v>
          </cell>
        </row>
        <row r="7">
          <cell r="A7" t="str">
            <v>Pathologist</v>
          </cell>
          <cell r="B7" t="str">
            <v xml:space="preserve">8003616566719186 </v>
          </cell>
          <cell r="C7">
            <v>2539</v>
          </cell>
          <cell r="D7" t="str">
            <v>Other Medical Practitioners</v>
          </cell>
          <cell r="E7">
            <v>253915</v>
          </cell>
          <cell r="F7" t="str">
            <v>Pathologist</v>
          </cell>
          <cell r="G7" t="str">
            <v>DIXON</v>
          </cell>
          <cell r="H7" t="str">
            <v>Astrid</v>
          </cell>
          <cell r="I7" t="str">
            <v>Female</v>
          </cell>
          <cell r="J7">
            <v>18972</v>
          </cell>
          <cell r="K7" t="str">
            <v>196 Adelaide Cnr</v>
          </cell>
          <cell r="L7" t="str">
            <v>Woodcroft</v>
          </cell>
          <cell r="M7" t="str">
            <v>SA</v>
          </cell>
          <cell r="N7">
            <v>5162</v>
          </cell>
          <cell r="O7" t="str">
            <v>0870100757</v>
          </cell>
          <cell r="P7" t="str">
            <v>0870100017</v>
          </cell>
          <cell r="Q7" t="str">
            <v>astrid.dixon@woodcroftpathology.example.net</v>
          </cell>
          <cell r="R7" t="str">
            <v>HAC00000000159</v>
          </cell>
          <cell r="S7" t="str">
            <v xml:space="preserve">8003621566706159 </v>
          </cell>
          <cell r="T7" t="str">
            <v>2449841A</v>
          </cell>
        </row>
        <row r="8">
          <cell r="A8" t="str">
            <v>Pathologist</v>
          </cell>
          <cell r="B8" t="str">
            <v xml:space="preserve">8003614900051762 </v>
          </cell>
          <cell r="C8">
            <v>2539</v>
          </cell>
          <cell r="D8" t="str">
            <v>Other Medical Practitioners</v>
          </cell>
          <cell r="E8">
            <v>253915</v>
          </cell>
          <cell r="F8" t="str">
            <v>Pathologist</v>
          </cell>
          <cell r="G8" t="str">
            <v>HICKSON</v>
          </cell>
          <cell r="H8" t="str">
            <v>Eldora</v>
          </cell>
          <cell r="I8" t="str">
            <v>Female</v>
          </cell>
          <cell r="J8">
            <v>32633</v>
          </cell>
          <cell r="K8" t="str">
            <v>104 Sylvania Cir</v>
          </cell>
          <cell r="L8" t="str">
            <v>Wingfield</v>
          </cell>
          <cell r="M8" t="str">
            <v>SA</v>
          </cell>
          <cell r="N8">
            <v>5013</v>
          </cell>
          <cell r="O8" t="str">
            <v>0870106652</v>
          </cell>
          <cell r="P8" t="str">
            <v>0870105850</v>
          </cell>
          <cell r="Q8" t="str">
            <v>eldora.hickson@wingfieldpathology.example.com.au</v>
          </cell>
          <cell r="R8" t="str">
            <v>HAC00000000160</v>
          </cell>
          <cell r="S8" t="str">
            <v xml:space="preserve">8003623233373504 </v>
          </cell>
          <cell r="T8" t="str">
            <v>2449851Y</v>
          </cell>
        </row>
        <row r="9">
          <cell r="A9" t="str">
            <v>Pharmacist</v>
          </cell>
          <cell r="B9" t="str">
            <v xml:space="preserve">8003616566719194 </v>
          </cell>
          <cell r="C9">
            <v>2515</v>
          </cell>
          <cell r="D9" t="str">
            <v>Pharmacists</v>
          </cell>
          <cell r="E9">
            <v>251513</v>
          </cell>
          <cell r="F9" t="str">
            <v>Pharmacist</v>
          </cell>
          <cell r="G9" t="str">
            <v>NEWLING</v>
          </cell>
          <cell r="H9" t="str">
            <v>Louis</v>
          </cell>
          <cell r="I9" t="str">
            <v>Male</v>
          </cell>
          <cell r="J9">
            <v>35375</v>
          </cell>
          <cell r="K9" t="str">
            <v>107 King Gr</v>
          </cell>
          <cell r="L9" t="str">
            <v>Edwardstown</v>
          </cell>
          <cell r="M9" t="str">
            <v>SA</v>
          </cell>
          <cell r="N9">
            <v>5039</v>
          </cell>
          <cell r="O9" t="str">
            <v>0870105386</v>
          </cell>
          <cell r="P9" t="str">
            <v>0870107312</v>
          </cell>
          <cell r="Q9" t="str">
            <v>louis.newling@edwardstownpharmacy.example.net</v>
          </cell>
          <cell r="R9" t="str">
            <v>HAC00000000161</v>
          </cell>
          <cell r="S9" t="str">
            <v xml:space="preserve">8003623233373512 </v>
          </cell>
          <cell r="T9" t="str">
            <v>2449861X</v>
          </cell>
        </row>
        <row r="10">
          <cell r="A10" t="str">
            <v>Registered Nurse</v>
          </cell>
          <cell r="B10" t="str">
            <v xml:space="preserve">8003618233385359 </v>
          </cell>
          <cell r="C10">
            <v>2544</v>
          </cell>
          <cell r="D10" t="str">
            <v>Registered Nurses</v>
          </cell>
          <cell r="E10">
            <v>254499</v>
          </cell>
          <cell r="F10" t="str">
            <v>Registered Nurses nec</v>
          </cell>
          <cell r="G10" t="str">
            <v>FRANKEL</v>
          </cell>
          <cell r="H10" t="str">
            <v>Mary</v>
          </cell>
          <cell r="I10" t="str">
            <v>Intersex or Indeterminate</v>
          </cell>
          <cell r="J10">
            <v>33330</v>
          </cell>
          <cell r="K10" t="str">
            <v>99 Rail Cnr</v>
          </cell>
          <cell r="L10" t="str">
            <v>Leasingham</v>
          </cell>
          <cell r="M10" t="str">
            <v>SA</v>
          </cell>
          <cell r="N10">
            <v>5452</v>
          </cell>
          <cell r="O10" t="str">
            <v>0870102241</v>
          </cell>
          <cell r="P10" t="str">
            <v>0870104283</v>
          </cell>
          <cell r="Q10" t="str">
            <v>mary.frankel@leasinghamph.example.net</v>
          </cell>
          <cell r="R10" t="str">
            <v>HAC00000000162</v>
          </cell>
          <cell r="S10" t="str">
            <v xml:space="preserve">8003629900040581 </v>
          </cell>
          <cell r="T10" t="str">
            <v>2449871W</v>
          </cell>
        </row>
        <row r="11">
          <cell r="A11" t="str">
            <v>Registered Nurse</v>
          </cell>
          <cell r="B11" t="str">
            <v xml:space="preserve">8003619900052496 </v>
          </cell>
          <cell r="C11">
            <v>2544</v>
          </cell>
          <cell r="D11" t="str">
            <v>Registered Nurses</v>
          </cell>
          <cell r="E11">
            <v>254499</v>
          </cell>
          <cell r="F11" t="str">
            <v>Registered Nurses nec</v>
          </cell>
          <cell r="G11" t="str">
            <v>STEELE</v>
          </cell>
          <cell r="H11" t="str">
            <v>Clyde</v>
          </cell>
          <cell r="I11" t="str">
            <v>Female</v>
          </cell>
          <cell r="J11">
            <v>37370</v>
          </cell>
          <cell r="K11" t="str">
            <v>114 Dalys Dr</v>
          </cell>
          <cell r="L11" t="str">
            <v>Yunta</v>
          </cell>
          <cell r="M11" t="str">
            <v>SA</v>
          </cell>
          <cell r="N11">
            <v>5440</v>
          </cell>
          <cell r="O11" t="str">
            <v>0870104979</v>
          </cell>
          <cell r="P11" t="str">
            <v>0870100642</v>
          </cell>
          <cell r="Q11" t="str">
            <v>clyde.steele@yuntaph.example.com.au</v>
          </cell>
          <cell r="R11" t="str">
            <v>HAC00000000163</v>
          </cell>
          <cell r="S11" t="str">
            <v xml:space="preserve">8003623233373488 </v>
          </cell>
          <cell r="T11" t="str">
            <v>2449881T</v>
          </cell>
        </row>
        <row r="12">
          <cell r="A12" t="str">
            <v>Registered Nurse</v>
          </cell>
          <cell r="B12" t="str">
            <v xml:space="preserve">8003611566718841 </v>
          </cell>
          <cell r="C12">
            <v>2544</v>
          </cell>
          <cell r="D12" t="str">
            <v>Registered Nurses</v>
          </cell>
          <cell r="E12">
            <v>254499</v>
          </cell>
          <cell r="F12" t="str">
            <v>Registered Nurses nec</v>
          </cell>
          <cell r="G12" t="str">
            <v>PICKFORD</v>
          </cell>
          <cell r="H12" t="str">
            <v>Lisa</v>
          </cell>
          <cell r="I12" t="str">
            <v>Female</v>
          </cell>
          <cell r="J12">
            <v>31240</v>
          </cell>
          <cell r="K12" t="str">
            <v>87 Farmer Qy</v>
          </cell>
          <cell r="L12" t="str">
            <v>Beltana</v>
          </cell>
          <cell r="M12" t="str">
            <v>SA</v>
          </cell>
          <cell r="N12">
            <v>5730</v>
          </cell>
          <cell r="O12" t="str">
            <v>0870101084</v>
          </cell>
          <cell r="P12" t="str">
            <v>0870104213</v>
          </cell>
          <cell r="Q12" t="str">
            <v>lisa.pickford@beltanamp.example.com.au</v>
          </cell>
          <cell r="R12" t="str">
            <v>HAC00000000164</v>
          </cell>
          <cell r="S12" t="str">
            <v xml:space="preserve">8003624900039329 </v>
          </cell>
          <cell r="T12" t="str">
            <v>2449891L</v>
          </cell>
        </row>
        <row r="13">
          <cell r="A13" t="str">
            <v>Radiographer</v>
          </cell>
          <cell r="B13" t="str">
            <v xml:space="preserve">8003611566718858 </v>
          </cell>
          <cell r="C13">
            <v>2512</v>
          </cell>
          <cell r="D13" t="str">
            <v>Medical Imaging Professionals</v>
          </cell>
          <cell r="E13">
            <v>251211</v>
          </cell>
          <cell r="F13" t="str">
            <v>Medical Diagnostic Radiographer</v>
          </cell>
          <cell r="G13" t="str">
            <v>ELLIOTT</v>
          </cell>
          <cell r="H13" t="str">
            <v>Eulah</v>
          </cell>
          <cell r="I13" t="str">
            <v>Female</v>
          </cell>
          <cell r="J13">
            <v>27053</v>
          </cell>
          <cell r="K13" t="str">
            <v>8 Frits Cct</v>
          </cell>
          <cell r="L13" t="str">
            <v>Peake</v>
          </cell>
          <cell r="M13" t="str">
            <v>SA</v>
          </cell>
          <cell r="N13">
            <v>5301</v>
          </cell>
          <cell r="O13" t="str">
            <v>0870105391</v>
          </cell>
          <cell r="P13" t="str">
            <v>0870108805</v>
          </cell>
          <cell r="Q13" t="str">
            <v>eulah.elliott@example.net</v>
          </cell>
          <cell r="R13" t="str">
            <v>HAC00000000165</v>
          </cell>
          <cell r="T13" t="str">
            <v>2449901F</v>
          </cell>
        </row>
        <row r="14">
          <cell r="A14" t="str">
            <v>Radiologist</v>
          </cell>
          <cell r="B14" t="str">
            <v xml:space="preserve">8003613233385210 </v>
          </cell>
          <cell r="C14">
            <v>2539</v>
          </cell>
          <cell r="D14" t="str">
            <v>Other Medical Practitioners</v>
          </cell>
          <cell r="E14">
            <v>253917</v>
          </cell>
          <cell r="F14" t="str">
            <v>Diagnostic and Interventional Radiologist</v>
          </cell>
          <cell r="G14" t="str">
            <v>PARR</v>
          </cell>
          <cell r="H14" t="str">
            <v>Adelaide</v>
          </cell>
          <cell r="I14" t="str">
            <v>Intersex or Indeterminate</v>
          </cell>
          <cell r="J14">
            <v>34073</v>
          </cell>
          <cell r="K14" t="str">
            <v>9 Elgin Pl</v>
          </cell>
          <cell r="L14" t="str">
            <v>Cape Jaffa</v>
          </cell>
          <cell r="M14" t="str">
            <v>SA</v>
          </cell>
          <cell r="N14">
            <v>5275</v>
          </cell>
          <cell r="O14" t="str">
            <v>0870103000</v>
          </cell>
          <cell r="P14" t="str">
            <v>0870107512</v>
          </cell>
          <cell r="Q14" t="str">
            <v>adelaide.parr@capejaffaradiology.example.net</v>
          </cell>
          <cell r="R14" t="str">
            <v>HAC00000000166</v>
          </cell>
          <cell r="S14" t="str">
            <v xml:space="preserve">8003628233373263 </v>
          </cell>
          <cell r="T14" t="str">
            <v>2449911B</v>
          </cell>
        </row>
        <row r="15">
          <cell r="A15" t="str">
            <v>Radiologist</v>
          </cell>
          <cell r="B15" t="str">
            <v xml:space="preserve">8003619900052520 </v>
          </cell>
          <cell r="C15">
            <v>2539</v>
          </cell>
          <cell r="D15" t="str">
            <v>Other Medical Practitioners</v>
          </cell>
          <cell r="E15">
            <v>253917</v>
          </cell>
          <cell r="F15" t="str">
            <v>Diagnostic and Interventional Radiologist</v>
          </cell>
          <cell r="G15" t="str">
            <v>HEANEY</v>
          </cell>
          <cell r="H15" t="str">
            <v>Brock</v>
          </cell>
          <cell r="I15" t="str">
            <v>Male</v>
          </cell>
          <cell r="J15">
            <v>33217</v>
          </cell>
          <cell r="K15" t="str">
            <v>33 Council Cct</v>
          </cell>
          <cell r="L15" t="str">
            <v>Back Valley</v>
          </cell>
          <cell r="M15" t="str">
            <v>SA</v>
          </cell>
          <cell r="N15">
            <v>5211</v>
          </cell>
          <cell r="O15" t="str">
            <v>0870106736</v>
          </cell>
          <cell r="P15" t="str">
            <v>0870101002</v>
          </cell>
          <cell r="Q15" t="str">
            <v>brock.heaney@backvalleyradiology.example.com.au</v>
          </cell>
          <cell r="R15" t="str">
            <v>HAC00000000167</v>
          </cell>
          <cell r="S15" t="str">
            <v xml:space="preserve">8003628233373271 </v>
          </cell>
          <cell r="T15" t="str">
            <v>2449921A</v>
          </cell>
        </row>
        <row r="16">
          <cell r="A16" t="str">
            <v>Surgeon</v>
          </cell>
          <cell r="B16" t="str">
            <v xml:space="preserve">8003614900051788 </v>
          </cell>
          <cell r="C16">
            <v>2535</v>
          </cell>
          <cell r="D16" t="str">
            <v>Surgeons</v>
          </cell>
          <cell r="E16">
            <v>253511</v>
          </cell>
          <cell r="F16" t="str">
            <v>Surgeon (General)</v>
          </cell>
          <cell r="G16" t="str">
            <v>PRATLEY</v>
          </cell>
          <cell r="H16" t="str">
            <v>Maynard</v>
          </cell>
          <cell r="I16" t="str">
            <v>Not Stated/Inadequately Described</v>
          </cell>
          <cell r="J16">
            <v>31019</v>
          </cell>
          <cell r="K16" t="str">
            <v>36 Bay Pl</v>
          </cell>
          <cell r="L16" t="str">
            <v>Leasingham</v>
          </cell>
          <cell r="M16" t="str">
            <v>SA</v>
          </cell>
          <cell r="N16">
            <v>5452</v>
          </cell>
          <cell r="O16" t="str">
            <v>0870108088</v>
          </cell>
          <cell r="P16" t="str">
            <v>0870105454</v>
          </cell>
          <cell r="Q16" t="str">
            <v>maynard.pratley@leasinghamph.example.net</v>
          </cell>
          <cell r="R16" t="str">
            <v>HAC00000000168</v>
          </cell>
          <cell r="S16" t="str">
            <v xml:space="preserve">8003629900040581 </v>
          </cell>
          <cell r="T16" t="str">
            <v>2449931Y</v>
          </cell>
        </row>
        <row r="17">
          <cell r="A17" t="str">
            <v>Surgeon</v>
          </cell>
          <cell r="B17" t="str">
            <v xml:space="preserve">8003614900051796 </v>
          </cell>
          <cell r="C17">
            <v>2535</v>
          </cell>
          <cell r="D17" t="str">
            <v>Surgeons</v>
          </cell>
          <cell r="E17">
            <v>253511</v>
          </cell>
          <cell r="F17" t="str">
            <v>Surgeon (General)</v>
          </cell>
          <cell r="G17" t="str">
            <v>PATRICK</v>
          </cell>
          <cell r="H17" t="str">
            <v>Nancy</v>
          </cell>
          <cell r="I17" t="str">
            <v>Intersex or Indeterminate</v>
          </cell>
          <cell r="J17">
            <v>24207</v>
          </cell>
          <cell r="K17" t="str">
            <v>162 Desleigh Pl</v>
          </cell>
          <cell r="L17" t="str">
            <v>Yunta</v>
          </cell>
          <cell r="M17" t="str">
            <v>SA</v>
          </cell>
          <cell r="N17">
            <v>5440</v>
          </cell>
          <cell r="O17" t="str">
            <v>0870101753</v>
          </cell>
          <cell r="P17" t="str">
            <v>0870104921</v>
          </cell>
          <cell r="Q17" t="str">
            <v>nancy.patrick@yuntaph.example.com.au</v>
          </cell>
          <cell r="R17" t="str">
            <v>HAC00000000169</v>
          </cell>
          <cell r="S17" t="str">
            <v xml:space="preserve">8003623233373488 </v>
          </cell>
          <cell r="T17" t="str">
            <v>2449941X</v>
          </cell>
        </row>
        <row r="18">
          <cell r="A18" t="str">
            <v>Cardio-Thoracic Surgeon</v>
          </cell>
          <cell r="B18" t="str">
            <v xml:space="preserve">8003616566719236 </v>
          </cell>
          <cell r="C18">
            <v>2535</v>
          </cell>
          <cell r="D18" t="str">
            <v>Surgeons</v>
          </cell>
          <cell r="E18">
            <v>253512</v>
          </cell>
          <cell r="F18" t="str">
            <v>Cardiothoracic Surgeon</v>
          </cell>
          <cell r="G18" t="str">
            <v>MACKEE</v>
          </cell>
          <cell r="H18" t="str">
            <v>Sara</v>
          </cell>
          <cell r="I18" t="str">
            <v>Female</v>
          </cell>
          <cell r="J18">
            <v>20101</v>
          </cell>
          <cell r="K18" t="str">
            <v>137 Newport Tce</v>
          </cell>
          <cell r="L18" t="str">
            <v>Croydon</v>
          </cell>
          <cell r="M18" t="str">
            <v>SA</v>
          </cell>
          <cell r="N18">
            <v>5008</v>
          </cell>
          <cell r="O18" t="str">
            <v>0870106339</v>
          </cell>
          <cell r="P18" t="str">
            <v>0870101548</v>
          </cell>
          <cell r="Q18" t="str">
            <v>sara.mackee@example.com.au</v>
          </cell>
          <cell r="R18" t="str">
            <v>HAC00000000170</v>
          </cell>
          <cell r="T18" t="str">
            <v>2449951W</v>
          </cell>
        </row>
        <row r="19">
          <cell r="A19" t="str">
            <v>Dietician</v>
          </cell>
          <cell r="B19" t="str">
            <v xml:space="preserve">8003614900051804 </v>
          </cell>
          <cell r="C19">
            <v>2511</v>
          </cell>
          <cell r="D19" t="str">
            <v>Nutrition Professionals</v>
          </cell>
          <cell r="E19">
            <v>251111</v>
          </cell>
          <cell r="F19" t="str">
            <v>Dietitian</v>
          </cell>
          <cell r="G19" t="str">
            <v>HENDERSON</v>
          </cell>
          <cell r="H19" t="str">
            <v>Nelson</v>
          </cell>
          <cell r="I19" t="str">
            <v>Male</v>
          </cell>
          <cell r="J19">
            <v>27979</v>
          </cell>
          <cell r="K19" t="str">
            <v>133 Newhaven Rdge</v>
          </cell>
          <cell r="L19" t="str">
            <v>Salisbury South Dc</v>
          </cell>
          <cell r="M19" t="str">
            <v>SA</v>
          </cell>
          <cell r="N19">
            <v>5106</v>
          </cell>
          <cell r="O19" t="str">
            <v>0870102519</v>
          </cell>
          <cell r="P19" t="str">
            <v>0870105581</v>
          </cell>
          <cell r="Q19" t="str">
            <v>nelson.henderson@example.net</v>
          </cell>
          <cell r="R19" t="str">
            <v>HAC00000000171</v>
          </cell>
          <cell r="T19" t="str">
            <v>2449961T</v>
          </cell>
        </row>
        <row r="20">
          <cell r="A20" t="str">
            <v>Diagnostic radiographer</v>
          </cell>
          <cell r="B20" t="str">
            <v xml:space="preserve">8003619900052546 </v>
          </cell>
          <cell r="C20">
            <v>2512</v>
          </cell>
          <cell r="D20" t="str">
            <v>Medical Imaging Professionals</v>
          </cell>
          <cell r="E20">
            <v>251211</v>
          </cell>
          <cell r="F20" t="str">
            <v>Medical Diagnostic Radiographer</v>
          </cell>
          <cell r="G20" t="str">
            <v>LAVENDER</v>
          </cell>
          <cell r="H20" t="str">
            <v>Astrid</v>
          </cell>
          <cell r="I20" t="str">
            <v>Intersex or Indeterminate</v>
          </cell>
          <cell r="J20">
            <v>30926</v>
          </cell>
          <cell r="K20" t="str">
            <v>79 State Lane</v>
          </cell>
          <cell r="L20" t="str">
            <v>Hawthorn</v>
          </cell>
          <cell r="M20" t="str">
            <v>SA</v>
          </cell>
          <cell r="N20">
            <v>5062</v>
          </cell>
          <cell r="O20" t="str">
            <v>0870104324</v>
          </cell>
          <cell r="P20" t="str">
            <v>0870107405</v>
          </cell>
          <cell r="Q20" t="str">
            <v>astrid.lavender@example.com</v>
          </cell>
          <cell r="R20" t="str">
            <v>HAC00000000172</v>
          </cell>
          <cell r="T20" t="str">
            <v>2449971L</v>
          </cell>
        </row>
        <row r="21">
          <cell r="A21" t="str">
            <v>Gynaecologist</v>
          </cell>
          <cell r="B21" t="str">
            <v xml:space="preserve">8003616566719251 </v>
          </cell>
          <cell r="C21">
            <v>2539</v>
          </cell>
          <cell r="D21" t="str">
            <v>Other Medical Practitioners</v>
          </cell>
          <cell r="E21">
            <v>253913</v>
          </cell>
          <cell r="F21" t="str">
            <v>Obstetrician and Gynaecologist</v>
          </cell>
          <cell r="G21" t="str">
            <v>ROGERS</v>
          </cell>
          <cell r="H21" t="str">
            <v>Lorilee</v>
          </cell>
          <cell r="I21" t="str">
            <v>Female</v>
          </cell>
          <cell r="J21">
            <v>29812</v>
          </cell>
          <cell r="K21" t="str">
            <v>11 West Hts</v>
          </cell>
          <cell r="L21" t="str">
            <v>Deep Creek</v>
          </cell>
          <cell r="M21" t="str">
            <v>SA</v>
          </cell>
          <cell r="N21">
            <v>5204</v>
          </cell>
          <cell r="O21" t="str">
            <v>0870102781</v>
          </cell>
          <cell r="P21" t="str">
            <v>0870108342</v>
          </cell>
          <cell r="Q21" t="str">
            <v>lorilee.rogers@example.com.au</v>
          </cell>
          <cell r="R21" t="str">
            <v>HAC00000000173</v>
          </cell>
          <cell r="T21" t="str">
            <v>2449981K</v>
          </cell>
        </row>
        <row r="22">
          <cell r="A22" t="str">
            <v>Medical radiation practitioner</v>
          </cell>
          <cell r="B22" t="str">
            <v xml:space="preserve">8003618233385367 </v>
          </cell>
          <cell r="C22">
            <v>2512</v>
          </cell>
          <cell r="D22" t="str">
            <v>Medical Imaging Professionals</v>
          </cell>
          <cell r="E22">
            <v>251212</v>
          </cell>
          <cell r="F22" t="str">
            <v>Medical Radiation Therapist</v>
          </cell>
          <cell r="G22" t="str">
            <v>O'DONNELL</v>
          </cell>
          <cell r="H22" t="str">
            <v>Xuan</v>
          </cell>
          <cell r="I22" t="str">
            <v>Female</v>
          </cell>
          <cell r="J22">
            <v>22937</v>
          </cell>
          <cell r="K22" t="str">
            <v>186 Freedom Qy</v>
          </cell>
          <cell r="L22" t="str">
            <v>Minvalara</v>
          </cell>
          <cell r="M22" t="str">
            <v>SA</v>
          </cell>
          <cell r="N22">
            <v>5422</v>
          </cell>
          <cell r="O22" t="str">
            <v>0870109559</v>
          </cell>
          <cell r="P22" t="str">
            <v>0870107145</v>
          </cell>
          <cell r="Q22" t="str">
            <v>xuan.o'donnell@example.net</v>
          </cell>
          <cell r="R22" t="str">
            <v>HAC00000000174</v>
          </cell>
          <cell r="T22" t="str">
            <v>2449991J</v>
          </cell>
        </row>
        <row r="23">
          <cell r="A23" t="str">
            <v>Nuclear medicine technologist</v>
          </cell>
          <cell r="B23" t="str">
            <v xml:space="preserve">8003611566718866 </v>
          </cell>
          <cell r="C23">
            <v>2512</v>
          </cell>
          <cell r="D23" t="str">
            <v>Medical Imaging Professionals</v>
          </cell>
          <cell r="E23">
            <v>251213</v>
          </cell>
          <cell r="F23" t="str">
            <v>Nuclear Medicine Technologist</v>
          </cell>
          <cell r="G23" t="str">
            <v>HYDE</v>
          </cell>
          <cell r="H23" t="str">
            <v>Cortez</v>
          </cell>
          <cell r="I23" t="str">
            <v>Male</v>
          </cell>
          <cell r="J23">
            <v>36270</v>
          </cell>
          <cell r="K23" t="str">
            <v>87 Queen Qy</v>
          </cell>
          <cell r="L23" t="str">
            <v>Park Holme</v>
          </cell>
          <cell r="M23" t="str">
            <v>SA</v>
          </cell>
          <cell r="N23">
            <v>5043</v>
          </cell>
          <cell r="O23" t="str">
            <v>0870105630</v>
          </cell>
          <cell r="P23" t="str">
            <v>0870103107</v>
          </cell>
          <cell r="Q23" t="str">
            <v>cortez.hyde@example.com</v>
          </cell>
          <cell r="R23" t="str">
            <v>HAC00000000175</v>
          </cell>
          <cell r="T23" t="str">
            <v>2450001J</v>
          </cell>
        </row>
        <row r="24">
          <cell r="A24" t="str">
            <v>Plastic Surgeon</v>
          </cell>
          <cell r="B24" t="str">
            <v xml:space="preserve">8003616566719285 </v>
          </cell>
          <cell r="C24">
            <v>2535</v>
          </cell>
          <cell r="D24" t="str">
            <v>Surgeons</v>
          </cell>
          <cell r="E24">
            <v>253517</v>
          </cell>
          <cell r="F24" t="str">
            <v>Plastic and Reconstructive Surgeon</v>
          </cell>
          <cell r="G24" t="str">
            <v>PYE</v>
          </cell>
          <cell r="H24" t="str">
            <v>Dusty</v>
          </cell>
          <cell r="I24" t="str">
            <v>Not Stated/Inadequately Described</v>
          </cell>
          <cell r="J24">
            <v>32466</v>
          </cell>
          <cell r="K24" t="str">
            <v>112 Innovation Rdge</v>
          </cell>
          <cell r="L24" t="str">
            <v>Stockyard Creek</v>
          </cell>
          <cell r="M24" t="str">
            <v>SA</v>
          </cell>
          <cell r="N24">
            <v>5460</v>
          </cell>
          <cell r="O24" t="str">
            <v>0870100564</v>
          </cell>
          <cell r="P24" t="str">
            <v>0870103507</v>
          </cell>
          <cell r="Q24" t="str">
            <v>dusty.pye@example.com.au</v>
          </cell>
          <cell r="R24" t="str">
            <v>HAC00000000176</v>
          </cell>
          <cell r="T24" t="str">
            <v>2450011H</v>
          </cell>
        </row>
      </sheetData>
      <sheetData sheetId="7">
        <row r="2">
          <cell r="A2" t="str">
            <v>General Practitioner</v>
          </cell>
          <cell r="B2" t="str">
            <v xml:space="preserve">8003619900052553 </v>
          </cell>
          <cell r="C2">
            <v>2531</v>
          </cell>
          <cell r="D2" t="str">
            <v>Medical Practitioner</v>
          </cell>
          <cell r="E2">
            <v>253111</v>
          </cell>
          <cell r="F2" t="str">
            <v>General Practitioner</v>
          </cell>
          <cell r="G2"/>
          <cell r="H2"/>
          <cell r="I2" t="str">
            <v>MORAN</v>
          </cell>
          <cell r="J2" t="str">
            <v>Vincent</v>
          </cell>
          <cell r="K2" t="str">
            <v>Male</v>
          </cell>
          <cell r="L2">
            <v>32910</v>
          </cell>
          <cell r="M2" t="str">
            <v>70 Airport Esp</v>
          </cell>
          <cell r="N2" t="str">
            <v>Southport</v>
          </cell>
          <cell r="O2" t="str">
            <v>TAS</v>
          </cell>
          <cell r="P2">
            <v>7109</v>
          </cell>
          <cell r="Q2" t="str">
            <v>0370107777</v>
          </cell>
          <cell r="R2" t="str">
            <v>0370102486</v>
          </cell>
          <cell r="S2" t="str">
            <v>vincent.moran@southportmp.example.com.au</v>
          </cell>
          <cell r="T2" t="str">
            <v>HAC00000000177</v>
          </cell>
          <cell r="U2" t="str">
            <v>8003624900039386</v>
          </cell>
          <cell r="V2" t="str">
            <v>2450021F</v>
          </cell>
        </row>
        <row r="3">
          <cell r="A3" t="str">
            <v>Midwife</v>
          </cell>
          <cell r="B3" t="str">
            <v xml:space="preserve">8003611566718874 </v>
          </cell>
          <cell r="C3">
            <v>2541</v>
          </cell>
          <cell r="D3" t="str">
            <v>Midwives</v>
          </cell>
          <cell r="E3">
            <v>254111</v>
          </cell>
          <cell r="F3" t="str">
            <v>Midwife</v>
          </cell>
          <cell r="G3"/>
          <cell r="H3"/>
          <cell r="I3" t="str">
            <v>DUNKLEY</v>
          </cell>
          <cell r="J3" t="str">
            <v>Dante</v>
          </cell>
          <cell r="K3" t="str">
            <v>Male</v>
          </cell>
          <cell r="L3">
            <v>29293</v>
          </cell>
          <cell r="M3" t="str">
            <v>11 Copper Pnt</v>
          </cell>
          <cell r="N3" t="str">
            <v>Renison Bell</v>
          </cell>
          <cell r="O3" t="str">
            <v>TAS</v>
          </cell>
          <cell r="P3">
            <v>7469</v>
          </cell>
          <cell r="Q3" t="str">
            <v>0370101905</v>
          </cell>
          <cell r="R3" t="str">
            <v>0370102669</v>
          </cell>
          <cell r="S3" t="str">
            <v>dante.dunkley@example.com.au</v>
          </cell>
          <cell r="T3" t="str">
            <v>HAC00000000178</v>
          </cell>
          <cell r="V3" t="str">
            <v>2450031B</v>
          </cell>
        </row>
        <row r="4">
          <cell r="A4" t="str">
            <v>Nurse practitioner</v>
          </cell>
          <cell r="B4" t="str">
            <v xml:space="preserve">8003611566718882 </v>
          </cell>
          <cell r="C4">
            <v>2544</v>
          </cell>
          <cell r="D4" t="str">
            <v>Registered Nurses</v>
          </cell>
          <cell r="E4">
            <v>254411</v>
          </cell>
          <cell r="F4" t="str">
            <v>Nurse Practitioner</v>
          </cell>
          <cell r="G4"/>
          <cell r="H4"/>
          <cell r="I4" t="str">
            <v>MORTENSON</v>
          </cell>
          <cell r="J4" t="str">
            <v>Kerry</v>
          </cell>
          <cell r="K4" t="str">
            <v>Male</v>
          </cell>
          <cell r="L4">
            <v>19687</v>
          </cell>
          <cell r="M4" t="str">
            <v>86 Airport Lane</v>
          </cell>
          <cell r="N4" t="str">
            <v>Rosetta</v>
          </cell>
          <cell r="O4" t="str">
            <v>TAS</v>
          </cell>
          <cell r="P4">
            <v>7010</v>
          </cell>
          <cell r="Q4" t="str">
            <v>0370100582</v>
          </cell>
          <cell r="R4" t="str">
            <v>0370106679</v>
          </cell>
          <cell r="S4" t="str">
            <v>kerry.mortenson@rosettaph.example.net</v>
          </cell>
          <cell r="T4" t="str">
            <v>HAC00000000179</v>
          </cell>
          <cell r="U4" t="str">
            <v xml:space="preserve">8003623233373520 </v>
          </cell>
          <cell r="V4" t="str">
            <v>2450041A</v>
          </cell>
          <cell r="W4">
            <v>8017226</v>
          </cell>
        </row>
        <row r="5">
          <cell r="A5" t="str">
            <v>Nurse practitioner</v>
          </cell>
          <cell r="B5" t="str">
            <v xml:space="preserve">8003618233385383 </v>
          </cell>
          <cell r="C5">
            <v>2544</v>
          </cell>
          <cell r="D5" t="str">
            <v>Registered Nurses</v>
          </cell>
          <cell r="E5">
            <v>254411</v>
          </cell>
          <cell r="F5" t="str">
            <v>Nurse Practitioner</v>
          </cell>
          <cell r="G5"/>
          <cell r="H5"/>
          <cell r="I5" t="str">
            <v>PATTEN</v>
          </cell>
          <cell r="J5" t="str">
            <v>Annie</v>
          </cell>
          <cell r="K5" t="str">
            <v>Intersex or Indeterminate</v>
          </cell>
          <cell r="L5">
            <v>33417</v>
          </cell>
          <cell r="M5" t="str">
            <v>194 Cresson Gdns</v>
          </cell>
          <cell r="N5" t="str">
            <v>Robigana</v>
          </cell>
          <cell r="O5" t="str">
            <v>TAS</v>
          </cell>
          <cell r="P5">
            <v>7275</v>
          </cell>
          <cell r="Q5" t="str">
            <v>0370108866</v>
          </cell>
          <cell r="R5" t="str">
            <v>0370104759</v>
          </cell>
          <cell r="S5" t="str">
            <v>annie.patten@robiganaph.example.com.au</v>
          </cell>
          <cell r="T5" t="str">
            <v>HAC00000000180</v>
          </cell>
          <cell r="U5" t="str">
            <v xml:space="preserve">8003628233373289 </v>
          </cell>
          <cell r="V5" t="str">
            <v>2450051Y</v>
          </cell>
        </row>
        <row r="6">
          <cell r="A6" t="str">
            <v>Paediatrician</v>
          </cell>
          <cell r="B6" t="str">
            <v xml:space="preserve">8003619900052561 </v>
          </cell>
          <cell r="C6">
            <v>2533</v>
          </cell>
          <cell r="D6" t="str">
            <v>Specialist Medical Practitioners</v>
          </cell>
          <cell r="E6">
            <v>253321</v>
          </cell>
          <cell r="F6" t="str">
            <v>Paediatrician</v>
          </cell>
          <cell r="G6"/>
          <cell r="H6"/>
          <cell r="I6" t="str">
            <v>RAWLINGS</v>
          </cell>
          <cell r="J6" t="str">
            <v>Hong</v>
          </cell>
          <cell r="K6" t="str">
            <v>Female</v>
          </cell>
          <cell r="L6">
            <v>33804</v>
          </cell>
          <cell r="M6" t="str">
            <v>179 Church Gdns</v>
          </cell>
          <cell r="N6" t="str">
            <v>Moonah</v>
          </cell>
          <cell r="O6" t="str">
            <v>TAS</v>
          </cell>
          <cell r="P6">
            <v>7009</v>
          </cell>
          <cell r="Q6" t="str">
            <v>0370103401</v>
          </cell>
          <cell r="R6" t="str">
            <v>0370102410</v>
          </cell>
          <cell r="S6" t="str">
            <v>hong.rawlings@example.com.au</v>
          </cell>
          <cell r="T6" t="str">
            <v>HAC00000000181</v>
          </cell>
          <cell r="V6" t="str">
            <v>2450061X</v>
          </cell>
        </row>
        <row r="7">
          <cell r="A7" t="str">
            <v>Pathologist</v>
          </cell>
          <cell r="B7" t="str">
            <v xml:space="preserve">8003613233385269 </v>
          </cell>
          <cell r="C7">
            <v>2539</v>
          </cell>
          <cell r="D7" t="str">
            <v>Other Medical Practitioners</v>
          </cell>
          <cell r="E7">
            <v>253915</v>
          </cell>
          <cell r="F7" t="str">
            <v>Pathologist</v>
          </cell>
          <cell r="G7"/>
          <cell r="H7"/>
          <cell r="I7" t="str">
            <v>EMMETT</v>
          </cell>
          <cell r="J7" t="str">
            <v>Wilhelmina</v>
          </cell>
          <cell r="K7" t="str">
            <v>Intersex or Indeterminate</v>
          </cell>
          <cell r="L7">
            <v>19105</v>
          </cell>
          <cell r="M7" t="str">
            <v>134 Long Cl</v>
          </cell>
          <cell r="N7" t="str">
            <v>Verona Sands</v>
          </cell>
          <cell r="O7" t="str">
            <v>TAS</v>
          </cell>
          <cell r="P7">
            <v>7112</v>
          </cell>
          <cell r="Q7" t="str">
            <v>0370105630</v>
          </cell>
          <cell r="R7" t="str">
            <v>0370102866</v>
          </cell>
          <cell r="S7" t="str">
            <v>wilhelmina.emmett@veronasandspathology.example.com.au</v>
          </cell>
          <cell r="T7" t="str">
            <v>HAC00000000182</v>
          </cell>
          <cell r="U7" t="str">
            <v xml:space="preserve">8003624900039352 </v>
          </cell>
          <cell r="V7" t="str">
            <v>2450071W</v>
          </cell>
        </row>
        <row r="8">
          <cell r="A8" t="str">
            <v>Pharmacist</v>
          </cell>
          <cell r="B8" t="str">
            <v xml:space="preserve">8003611566718908 </v>
          </cell>
          <cell r="C8">
            <v>2515</v>
          </cell>
          <cell r="D8" t="str">
            <v>Pharmacists</v>
          </cell>
          <cell r="E8">
            <v>251513</v>
          </cell>
          <cell r="F8" t="str">
            <v>Pharmacist</v>
          </cell>
          <cell r="G8"/>
          <cell r="H8"/>
          <cell r="I8" t="str">
            <v>JOLLEY</v>
          </cell>
          <cell r="J8" t="str">
            <v>Beulah</v>
          </cell>
          <cell r="K8" t="str">
            <v>Female</v>
          </cell>
          <cell r="L8">
            <v>24032</v>
          </cell>
          <cell r="M8" t="str">
            <v>143 Cathedral Hts</v>
          </cell>
          <cell r="N8" t="str">
            <v>Launceston</v>
          </cell>
          <cell r="O8" t="str">
            <v>TAS</v>
          </cell>
          <cell r="P8">
            <v>7250</v>
          </cell>
          <cell r="Q8" t="str">
            <v>0370108601</v>
          </cell>
          <cell r="R8" t="str">
            <v>0370107629</v>
          </cell>
          <cell r="S8" t="str">
            <v>beulah.jolley@launcestonpharmacy.example.net</v>
          </cell>
          <cell r="T8" t="str">
            <v>HAC00000000183</v>
          </cell>
          <cell r="U8" t="str">
            <v xml:space="preserve">8003624900039360 </v>
          </cell>
          <cell r="V8" t="str">
            <v>2450081T</v>
          </cell>
        </row>
        <row r="9">
          <cell r="A9" t="str">
            <v>Registered Nurse</v>
          </cell>
          <cell r="B9" t="str">
            <v xml:space="preserve">8003616566719335 </v>
          </cell>
          <cell r="C9">
            <v>2544</v>
          </cell>
          <cell r="D9" t="str">
            <v>Registered Nurses</v>
          </cell>
          <cell r="E9">
            <v>254499</v>
          </cell>
          <cell r="F9" t="str">
            <v>Registered Nurses nec</v>
          </cell>
          <cell r="G9"/>
          <cell r="H9"/>
          <cell r="I9" t="str">
            <v>HARVEY</v>
          </cell>
          <cell r="J9" t="str">
            <v>Brooke</v>
          </cell>
          <cell r="K9" t="str">
            <v>Intersex or Indeterminate</v>
          </cell>
          <cell r="L9">
            <v>32086</v>
          </cell>
          <cell r="M9" t="str">
            <v>195 Loftus Cir</v>
          </cell>
          <cell r="N9" t="str">
            <v>Rosetta</v>
          </cell>
          <cell r="O9" t="str">
            <v>TAS</v>
          </cell>
          <cell r="P9">
            <v>7010</v>
          </cell>
          <cell r="Q9" t="str">
            <v>0370105935</v>
          </cell>
          <cell r="R9" t="str">
            <v>0370106487</v>
          </cell>
          <cell r="S9" t="str">
            <v>brooke.harvey@rosettaph.example.net</v>
          </cell>
          <cell r="T9" t="str">
            <v>HAC00000000184</v>
          </cell>
          <cell r="U9" t="str">
            <v xml:space="preserve">8003623233373520 </v>
          </cell>
          <cell r="V9" t="str">
            <v>2450091L</v>
          </cell>
        </row>
        <row r="10">
          <cell r="A10" t="str">
            <v>Registered Nurse</v>
          </cell>
          <cell r="B10" t="str">
            <v xml:space="preserve">8003614900051812 </v>
          </cell>
          <cell r="C10">
            <v>2544</v>
          </cell>
          <cell r="D10" t="str">
            <v>Registered Nurses</v>
          </cell>
          <cell r="E10">
            <v>254499</v>
          </cell>
          <cell r="F10" t="str">
            <v>Registered Nurses nec</v>
          </cell>
          <cell r="G10"/>
          <cell r="H10"/>
          <cell r="I10" t="str">
            <v>MARCHANT</v>
          </cell>
          <cell r="J10" t="str">
            <v>Ivy</v>
          </cell>
          <cell r="K10" t="str">
            <v>Female</v>
          </cell>
          <cell r="L10">
            <v>22738</v>
          </cell>
          <cell r="M10" t="str">
            <v>169 Cathedral Cct</v>
          </cell>
          <cell r="N10" t="str">
            <v>Robigana</v>
          </cell>
          <cell r="O10" t="str">
            <v>TAS</v>
          </cell>
          <cell r="P10">
            <v>7275</v>
          </cell>
          <cell r="Q10" t="str">
            <v>0370102502</v>
          </cell>
          <cell r="R10" t="str">
            <v>0370102448</v>
          </cell>
          <cell r="S10" t="str">
            <v>ivy.marchant@robiganaph.example.com.au</v>
          </cell>
          <cell r="T10" t="str">
            <v>HAC00000000185</v>
          </cell>
          <cell r="U10" t="str">
            <v>8003628233373289</v>
          </cell>
          <cell r="V10" t="str">
            <v>2450101F</v>
          </cell>
        </row>
        <row r="11">
          <cell r="A11" t="str">
            <v>Registered Nurse</v>
          </cell>
          <cell r="B11" t="str">
            <v xml:space="preserve">8003619900052587 </v>
          </cell>
          <cell r="C11">
            <v>2544</v>
          </cell>
          <cell r="D11" t="str">
            <v>Registered Nurses</v>
          </cell>
          <cell r="E11">
            <v>254499</v>
          </cell>
          <cell r="F11" t="str">
            <v>Registered Nurses nec</v>
          </cell>
          <cell r="G11"/>
          <cell r="H11"/>
          <cell r="I11" t="str">
            <v>ELLISON</v>
          </cell>
          <cell r="J11" t="str">
            <v>Malinda</v>
          </cell>
          <cell r="K11" t="str">
            <v>Female</v>
          </cell>
          <cell r="L11">
            <v>36868</v>
          </cell>
          <cell r="M11" t="str">
            <v>154 Gold Way</v>
          </cell>
          <cell r="N11" t="str">
            <v>Southport</v>
          </cell>
          <cell r="O11" t="str">
            <v>TAS</v>
          </cell>
          <cell r="P11">
            <v>7109</v>
          </cell>
          <cell r="Q11" t="str">
            <v>0370108678</v>
          </cell>
          <cell r="R11" t="str">
            <v>0370109802</v>
          </cell>
          <cell r="S11" t="str">
            <v>malinda.ellison@southportmp.example.com.au</v>
          </cell>
          <cell r="T11" t="str">
            <v>HAC00000000186</v>
          </cell>
          <cell r="U11" t="str">
            <v xml:space="preserve">8003624900039386 </v>
          </cell>
          <cell r="V11" t="str">
            <v>2450111B</v>
          </cell>
        </row>
        <row r="12">
          <cell r="A12" t="str">
            <v>Radiographer</v>
          </cell>
          <cell r="B12" t="str">
            <v xml:space="preserve">8003619900052595 </v>
          </cell>
          <cell r="C12">
            <v>2512</v>
          </cell>
          <cell r="D12" t="str">
            <v>Medical Imaging Professionals</v>
          </cell>
          <cell r="E12">
            <v>251211</v>
          </cell>
          <cell r="F12" t="str">
            <v>Medical Diagnostic Radiographer</v>
          </cell>
          <cell r="G12"/>
          <cell r="H12"/>
          <cell r="I12" t="str">
            <v>GOLDSMITH</v>
          </cell>
          <cell r="J12" t="str">
            <v>Melody</v>
          </cell>
          <cell r="K12" t="str">
            <v>Female</v>
          </cell>
          <cell r="L12">
            <v>34918</v>
          </cell>
          <cell r="M12" t="str">
            <v>65 Forrest Jnc</v>
          </cell>
          <cell r="N12" t="str">
            <v>Norwood</v>
          </cell>
          <cell r="O12" t="str">
            <v>TAS</v>
          </cell>
          <cell r="P12">
            <v>7250</v>
          </cell>
          <cell r="Q12" t="str">
            <v>0370100077</v>
          </cell>
          <cell r="R12" t="str">
            <v>0370109420</v>
          </cell>
          <cell r="S12" t="str">
            <v>melody.goldsmith@example.com.au</v>
          </cell>
          <cell r="T12" t="str">
            <v>HAC00000000187</v>
          </cell>
          <cell r="V12" t="str">
            <v>2450121A</v>
          </cell>
        </row>
        <row r="13">
          <cell r="A13" t="str">
            <v>Radiologist</v>
          </cell>
          <cell r="B13" t="str">
            <v xml:space="preserve">8003618233385409 </v>
          </cell>
          <cell r="C13">
            <v>2539</v>
          </cell>
          <cell r="D13" t="str">
            <v>Other Medical Practitioners</v>
          </cell>
          <cell r="E13">
            <v>253917</v>
          </cell>
          <cell r="F13" t="str">
            <v>Diagnostic and Interventional Radiologist</v>
          </cell>
          <cell r="G13"/>
          <cell r="H13"/>
          <cell r="I13" t="str">
            <v>HOUSTON</v>
          </cell>
          <cell r="J13" t="str">
            <v>Katrina</v>
          </cell>
          <cell r="K13" t="str">
            <v>Female</v>
          </cell>
          <cell r="L13">
            <v>31749</v>
          </cell>
          <cell r="M13" t="str">
            <v>54 Glendon St</v>
          </cell>
          <cell r="N13" t="str">
            <v>Blumont</v>
          </cell>
          <cell r="O13" t="str">
            <v>TAS</v>
          </cell>
          <cell r="P13">
            <v>7260</v>
          </cell>
          <cell r="Q13" t="str">
            <v>0370106607</v>
          </cell>
          <cell r="R13" t="str">
            <v>0370108666</v>
          </cell>
          <cell r="S13" t="str">
            <v>katrina.houston@blumontradiology.example.net</v>
          </cell>
          <cell r="T13" t="str">
            <v>HAC00000000188</v>
          </cell>
          <cell r="U13" t="str">
            <v xml:space="preserve">8003629900040615 </v>
          </cell>
          <cell r="V13" t="str">
            <v>2450131Y</v>
          </cell>
        </row>
        <row r="14">
          <cell r="A14" t="str">
            <v>Surgeon</v>
          </cell>
          <cell r="B14" t="str">
            <v xml:space="preserve">8003618233385417 </v>
          </cell>
          <cell r="C14">
            <v>2535</v>
          </cell>
          <cell r="D14" t="str">
            <v>Surgeons</v>
          </cell>
          <cell r="E14">
            <v>253511</v>
          </cell>
          <cell r="F14" t="str">
            <v>Surgeon (General)</v>
          </cell>
          <cell r="G14"/>
          <cell r="H14"/>
          <cell r="I14" t="str">
            <v>BURROWS</v>
          </cell>
          <cell r="J14" t="str">
            <v>Tegan</v>
          </cell>
          <cell r="K14" t="str">
            <v>Female</v>
          </cell>
          <cell r="L14">
            <v>23843</v>
          </cell>
          <cell r="M14" t="str">
            <v>5 Glider Tce</v>
          </cell>
          <cell r="N14" t="str">
            <v>Rosetta</v>
          </cell>
          <cell r="O14" t="str">
            <v>TAS</v>
          </cell>
          <cell r="P14">
            <v>7010</v>
          </cell>
          <cell r="Q14" t="str">
            <v>0370101683</v>
          </cell>
          <cell r="R14" t="str">
            <v>0370104794</v>
          </cell>
          <cell r="S14" t="str">
            <v>tegan.burrows@rosettaph.example.net</v>
          </cell>
          <cell r="T14" t="str">
            <v>HAC00000000189</v>
          </cell>
          <cell r="U14" t="str">
            <v xml:space="preserve">8003623233373520 </v>
          </cell>
          <cell r="V14" t="str">
            <v>2450141X</v>
          </cell>
        </row>
        <row r="15">
          <cell r="A15" t="str">
            <v>Surgeon</v>
          </cell>
          <cell r="B15" t="str">
            <v xml:space="preserve">8003611566718924 </v>
          </cell>
          <cell r="C15">
            <v>2535</v>
          </cell>
          <cell r="D15" t="str">
            <v>Surgeons</v>
          </cell>
          <cell r="E15">
            <v>253511</v>
          </cell>
          <cell r="F15" t="str">
            <v>Surgeon (General)</v>
          </cell>
          <cell r="G15"/>
          <cell r="H15"/>
          <cell r="I15" t="str">
            <v>MCGUIRE</v>
          </cell>
          <cell r="J15" t="str">
            <v>Jesse</v>
          </cell>
          <cell r="K15" t="str">
            <v>Intersex or Indeterminate</v>
          </cell>
          <cell r="L15">
            <v>19994</v>
          </cell>
          <cell r="M15" t="str">
            <v>189 Adelaide Rvr</v>
          </cell>
          <cell r="N15" t="str">
            <v>Robigana</v>
          </cell>
          <cell r="O15" t="str">
            <v>TAS</v>
          </cell>
          <cell r="P15">
            <v>7275</v>
          </cell>
          <cell r="Q15" t="str">
            <v>0370103486</v>
          </cell>
          <cell r="R15" t="str">
            <v>0370106364</v>
          </cell>
          <cell r="S15" t="str">
            <v>jesse.mcguire@robiganaph.example.com.au</v>
          </cell>
          <cell r="T15" t="str">
            <v>HAC00000000190</v>
          </cell>
          <cell r="U15" t="str">
            <v xml:space="preserve">8003628233373289 </v>
          </cell>
          <cell r="V15" t="str">
            <v>2450151W</v>
          </cell>
        </row>
        <row r="16">
          <cell r="A16" t="str">
            <v>Diagnostic radiographer</v>
          </cell>
          <cell r="B16" t="str">
            <v xml:space="preserve">8003618233385425 </v>
          </cell>
          <cell r="C16">
            <v>2512</v>
          </cell>
          <cell r="D16" t="str">
            <v>Medical Imaging Professionals</v>
          </cell>
          <cell r="E16">
            <v>251211</v>
          </cell>
          <cell r="F16" t="str">
            <v>Medical Diagnostic Radiographer</v>
          </cell>
          <cell r="G16"/>
          <cell r="H16"/>
          <cell r="I16" t="str">
            <v>BATES</v>
          </cell>
          <cell r="J16" t="str">
            <v>Rory</v>
          </cell>
          <cell r="K16" t="str">
            <v>Not Stated/Inadequately Described</v>
          </cell>
          <cell r="L16">
            <v>21947</v>
          </cell>
          <cell r="M16" t="str">
            <v>195 River Lane</v>
          </cell>
          <cell r="N16" t="str">
            <v>Camdale</v>
          </cell>
          <cell r="O16" t="str">
            <v>TAS</v>
          </cell>
          <cell r="P16">
            <v>7320</v>
          </cell>
          <cell r="Q16" t="str">
            <v>0370109010</v>
          </cell>
          <cell r="R16" t="str">
            <v>0370107305</v>
          </cell>
          <cell r="S16" t="str">
            <v>rory.bates@example.net</v>
          </cell>
          <cell r="T16" t="str">
            <v>HAC00000000191</v>
          </cell>
          <cell r="V16" t="str">
            <v>2450161T</v>
          </cell>
        </row>
        <row r="17">
          <cell r="A17" t="str">
            <v>Immunologist and allergist</v>
          </cell>
          <cell r="B17" t="str">
            <v xml:space="preserve">8003618233385433 </v>
          </cell>
          <cell r="C17">
            <v>2533</v>
          </cell>
          <cell r="D17" t="str">
            <v>Specialist Medical Practitioners</v>
          </cell>
          <cell r="E17">
            <v>253399</v>
          </cell>
          <cell r="F17" t="str">
            <v>Specialist Physicians nec</v>
          </cell>
          <cell r="G17" t="str">
            <v>253399-3</v>
          </cell>
          <cell r="H17" t="str">
            <v>Clinical Immunologist</v>
          </cell>
          <cell r="I17" t="str">
            <v>TURNBULL</v>
          </cell>
          <cell r="J17" t="str">
            <v>Suk</v>
          </cell>
          <cell r="K17" t="str">
            <v>Female</v>
          </cell>
          <cell r="L17">
            <v>37513</v>
          </cell>
          <cell r="M17" t="str">
            <v>60 Gateway Cnr</v>
          </cell>
          <cell r="N17" t="str">
            <v>Weetah</v>
          </cell>
          <cell r="O17" t="str">
            <v>TAS</v>
          </cell>
          <cell r="P17">
            <v>7304</v>
          </cell>
          <cell r="Q17" t="str">
            <v>0370107054</v>
          </cell>
          <cell r="R17" t="str">
            <v>0370107288</v>
          </cell>
          <cell r="S17" t="str">
            <v>suk.turnbull@example.com</v>
          </cell>
          <cell r="T17" t="str">
            <v>HAC00000000192</v>
          </cell>
          <cell r="V17" t="str">
            <v>2450171L</v>
          </cell>
        </row>
        <row r="18">
          <cell r="A18" t="str">
            <v>Cardiologist</v>
          </cell>
          <cell r="B18" t="str">
            <v xml:space="preserve">8003611566718940 </v>
          </cell>
          <cell r="C18">
            <v>2533</v>
          </cell>
          <cell r="D18" t="str">
            <v>Specialist Medical Practitioners</v>
          </cell>
          <cell r="E18">
            <v>253312</v>
          </cell>
          <cell r="F18" t="str">
            <v>Cardiologist</v>
          </cell>
          <cell r="G18"/>
          <cell r="H18"/>
          <cell r="I18" t="str">
            <v>FELMINGHAM</v>
          </cell>
          <cell r="J18" t="str">
            <v>Emma</v>
          </cell>
          <cell r="K18" t="str">
            <v>Female</v>
          </cell>
          <cell r="L18">
            <v>33098</v>
          </cell>
          <cell r="M18" t="str">
            <v>38 Farmer Ct</v>
          </cell>
          <cell r="N18" t="str">
            <v>Saltwater River</v>
          </cell>
          <cell r="O18" t="str">
            <v>TAS</v>
          </cell>
          <cell r="P18">
            <v>7186</v>
          </cell>
          <cell r="Q18" t="str">
            <v>0370100277</v>
          </cell>
          <cell r="R18" t="str">
            <v>0370108222</v>
          </cell>
          <cell r="S18" t="str">
            <v>emma.felmingham@example.com.au</v>
          </cell>
          <cell r="T18" t="str">
            <v>HAC00000000193</v>
          </cell>
          <cell r="V18" t="str">
            <v>2450181K</v>
          </cell>
        </row>
        <row r="19">
          <cell r="A19" t="str">
            <v>Nuclear medicine scientist</v>
          </cell>
          <cell r="B19" t="str">
            <v xml:space="preserve">8003618233385441 </v>
          </cell>
          <cell r="C19">
            <v>2539</v>
          </cell>
          <cell r="D19" t="str">
            <v>Other Medical Practitioners</v>
          </cell>
          <cell r="E19">
            <v>253917</v>
          </cell>
          <cell r="F19" t="str">
            <v>Diagnostic and Interventional Radiologist</v>
          </cell>
          <cell r="G19" t="str">
            <v>253917-3</v>
          </cell>
          <cell r="H19" t="str">
            <v>Nuclear Medicine Specialist</v>
          </cell>
          <cell r="I19" t="str">
            <v>BEALE</v>
          </cell>
          <cell r="J19" t="str">
            <v>Collette</v>
          </cell>
          <cell r="K19" t="str">
            <v>Intersex or Indeterminate</v>
          </cell>
          <cell r="L19">
            <v>35378</v>
          </cell>
          <cell r="M19" t="str">
            <v>180 New Cnr</v>
          </cell>
          <cell r="N19" t="str">
            <v>Derwent Park</v>
          </cell>
          <cell r="O19" t="str">
            <v>TAS</v>
          </cell>
          <cell r="P19">
            <v>7009</v>
          </cell>
          <cell r="Q19" t="str">
            <v>0370100858</v>
          </cell>
          <cell r="R19" t="str">
            <v>0370103775</v>
          </cell>
          <cell r="S19" t="str">
            <v>collette.beale@example.net</v>
          </cell>
          <cell r="T19" t="str">
            <v>HAC00000000194</v>
          </cell>
          <cell r="V19" t="str">
            <v>2450191J</v>
          </cell>
        </row>
        <row r="20">
          <cell r="A20" t="str">
            <v>Paramedic</v>
          </cell>
          <cell r="B20" t="str">
            <v xml:space="preserve">8003613233385301 </v>
          </cell>
          <cell r="C20">
            <v>4111</v>
          </cell>
          <cell r="D20" t="str">
            <v>Ambulance Officers and Paramedics</v>
          </cell>
          <cell r="E20">
            <v>411111</v>
          </cell>
          <cell r="F20" t="str">
            <v>Intensive Care Ambulance Paramedic</v>
          </cell>
          <cell r="G20"/>
          <cell r="H20"/>
          <cell r="I20" t="str">
            <v>FLETCHER</v>
          </cell>
          <cell r="J20" t="str">
            <v>Dani</v>
          </cell>
          <cell r="K20" t="str">
            <v>Intersex or Indeterminate</v>
          </cell>
          <cell r="L20">
            <v>36694</v>
          </cell>
          <cell r="M20" t="str">
            <v>113 Queen Tce</v>
          </cell>
          <cell r="N20" t="str">
            <v>Garden Island Creek</v>
          </cell>
          <cell r="O20" t="str">
            <v>TAS</v>
          </cell>
          <cell r="P20">
            <v>7112</v>
          </cell>
          <cell r="Q20" t="str">
            <v>0370105425</v>
          </cell>
          <cell r="R20" t="str">
            <v>0370103101</v>
          </cell>
          <cell r="S20" t="str">
            <v>dani.fletcher@example.com</v>
          </cell>
          <cell r="T20" t="str">
            <v>HAC00000000195</v>
          </cell>
          <cell r="V20" t="str">
            <v>2450201A</v>
          </cell>
        </row>
        <row r="21">
          <cell r="A21" t="str">
            <v>Radiation therapist</v>
          </cell>
          <cell r="B21" t="str">
            <v xml:space="preserve">8003613233385319 </v>
          </cell>
          <cell r="C21">
            <v>2512</v>
          </cell>
          <cell r="D21" t="str">
            <v>Medical Imaging Professionals</v>
          </cell>
          <cell r="E21">
            <v>251212</v>
          </cell>
          <cell r="F21" t="str">
            <v>Medical Radiation Therapist</v>
          </cell>
          <cell r="G21"/>
          <cell r="H21"/>
          <cell r="I21" t="str">
            <v>COULTER</v>
          </cell>
          <cell r="J21" t="str">
            <v>Lani</v>
          </cell>
          <cell r="K21" t="str">
            <v>Female</v>
          </cell>
          <cell r="L21">
            <v>19186</v>
          </cell>
          <cell r="M21" t="str">
            <v>175 Arthur Gdns</v>
          </cell>
          <cell r="N21" t="str">
            <v>Lewisham</v>
          </cell>
          <cell r="O21" t="str">
            <v>TAS</v>
          </cell>
          <cell r="P21">
            <v>7173</v>
          </cell>
          <cell r="Q21" t="str">
            <v>0370109196</v>
          </cell>
          <cell r="R21" t="str">
            <v>0370101085</v>
          </cell>
          <cell r="S21" t="str">
            <v>lani.coulter@example.com.au</v>
          </cell>
          <cell r="T21" t="str">
            <v>HAC00000000196</v>
          </cell>
          <cell r="V21" t="str">
            <v>2450211Y</v>
          </cell>
        </row>
      </sheetData>
      <sheetData sheetId="8">
        <row r="2">
          <cell r="A2" t="str">
            <v>General Practitioner</v>
          </cell>
          <cell r="B2" t="str">
            <v xml:space="preserve">8003619900052611 </v>
          </cell>
          <cell r="C2">
            <v>2531</v>
          </cell>
          <cell r="D2" t="str">
            <v>Medical Practitioner</v>
          </cell>
          <cell r="E2">
            <v>253111</v>
          </cell>
          <cell r="F2" t="str">
            <v>General Practitioner</v>
          </cell>
          <cell r="G2"/>
          <cell r="H2"/>
          <cell r="I2" t="str">
            <v>BISHOP</v>
          </cell>
          <cell r="J2" t="str">
            <v>Horace</v>
          </cell>
          <cell r="K2" t="str">
            <v>Not Stated/Inadequately Described</v>
          </cell>
          <cell r="L2">
            <v>30651</v>
          </cell>
          <cell r="M2" t="str">
            <v>68 Zorro Gr</v>
          </cell>
          <cell r="N2" t="str">
            <v>Ngunnawal</v>
          </cell>
          <cell r="O2" t="str">
            <v>ACT</v>
          </cell>
          <cell r="P2">
            <v>2913</v>
          </cell>
          <cell r="Q2" t="str">
            <v>0270106288</v>
          </cell>
          <cell r="R2" t="str">
            <v>0270103990</v>
          </cell>
          <cell r="S2" t="str">
            <v>horace.bishop@ngunnawalmp.example.net</v>
          </cell>
          <cell r="T2" t="str">
            <v>HAC00000000197</v>
          </cell>
          <cell r="U2" t="str">
            <v xml:space="preserve">8003629900040649 </v>
          </cell>
          <cell r="V2" t="str">
            <v>2450221X</v>
          </cell>
        </row>
        <row r="3">
          <cell r="A3" t="str">
            <v>Midwife</v>
          </cell>
          <cell r="B3" t="str">
            <v xml:space="preserve">8003618233385466 </v>
          </cell>
          <cell r="C3">
            <v>2541</v>
          </cell>
          <cell r="D3" t="str">
            <v>Midwives</v>
          </cell>
          <cell r="E3">
            <v>254111</v>
          </cell>
          <cell r="F3" t="str">
            <v>Midwife</v>
          </cell>
          <cell r="G3"/>
          <cell r="H3"/>
          <cell r="I3" t="str">
            <v>POLLOCK</v>
          </cell>
          <cell r="J3" t="str">
            <v>Dinah</v>
          </cell>
          <cell r="K3" t="str">
            <v>Female</v>
          </cell>
          <cell r="L3">
            <v>27200</v>
          </cell>
          <cell r="M3" t="str">
            <v>63 Innovation St</v>
          </cell>
          <cell r="N3" t="str">
            <v>Nicholls</v>
          </cell>
          <cell r="O3" t="str">
            <v>ACT</v>
          </cell>
          <cell r="P3">
            <v>2913</v>
          </cell>
          <cell r="Q3" t="str">
            <v>0270106105</v>
          </cell>
          <cell r="R3" t="str">
            <v>0270108530</v>
          </cell>
          <cell r="S3" t="str">
            <v>dinah.pollock@example.net</v>
          </cell>
          <cell r="T3" t="str">
            <v>HAC00000000198</v>
          </cell>
          <cell r="V3" t="str">
            <v>2450231W</v>
          </cell>
        </row>
        <row r="4">
          <cell r="A4" t="str">
            <v>Nurse practitioner</v>
          </cell>
          <cell r="B4" t="str">
            <v xml:space="preserve">8003611566718965 </v>
          </cell>
          <cell r="C4">
            <v>2544</v>
          </cell>
          <cell r="D4" t="str">
            <v>Registered Nurses</v>
          </cell>
          <cell r="E4">
            <v>254411</v>
          </cell>
          <cell r="F4" t="str">
            <v>Nurse Practitioner</v>
          </cell>
          <cell r="G4"/>
          <cell r="H4"/>
          <cell r="I4" t="str">
            <v>COHEN</v>
          </cell>
          <cell r="J4" t="str">
            <v>Jamel</v>
          </cell>
          <cell r="K4" t="str">
            <v>Male</v>
          </cell>
          <cell r="L4">
            <v>22708</v>
          </cell>
          <cell r="M4" t="str">
            <v>127 Cathedral Gdns</v>
          </cell>
          <cell r="N4" t="str">
            <v>Oxley</v>
          </cell>
          <cell r="O4" t="str">
            <v>ACT</v>
          </cell>
          <cell r="P4">
            <v>2903</v>
          </cell>
          <cell r="Q4" t="str">
            <v>0270100053</v>
          </cell>
          <cell r="R4" t="str">
            <v>0270103103</v>
          </cell>
          <cell r="S4" t="str">
            <v>jamel.cohen@oxleyph.example.com.au</v>
          </cell>
          <cell r="T4" t="str">
            <v>HAC00000000199</v>
          </cell>
          <cell r="U4" t="str">
            <v>8003629900040631</v>
          </cell>
          <cell r="V4" t="str">
            <v>2450241T</v>
          </cell>
        </row>
        <row r="5">
          <cell r="A5" t="str">
            <v>Nurse practitioner</v>
          </cell>
          <cell r="B5" t="str">
            <v xml:space="preserve">8003618233385482 </v>
          </cell>
          <cell r="C5">
            <v>2544</v>
          </cell>
          <cell r="D5" t="str">
            <v>Registered Nurses</v>
          </cell>
          <cell r="E5">
            <v>254411</v>
          </cell>
          <cell r="F5" t="str">
            <v>Nurse Practitioner</v>
          </cell>
          <cell r="G5"/>
          <cell r="H5"/>
          <cell r="I5" t="str">
            <v>GRANT</v>
          </cell>
          <cell r="J5" t="str">
            <v>Lindsay</v>
          </cell>
          <cell r="K5" t="str">
            <v>Male</v>
          </cell>
          <cell r="L5">
            <v>35249</v>
          </cell>
          <cell r="M5" t="str">
            <v>178 Princess Cl</v>
          </cell>
          <cell r="N5" t="str">
            <v>Monash</v>
          </cell>
          <cell r="O5" t="str">
            <v>ACT</v>
          </cell>
          <cell r="P5">
            <v>2904</v>
          </cell>
          <cell r="Q5" t="str">
            <v>0270109196</v>
          </cell>
          <cell r="R5" t="str">
            <v>0270102226</v>
          </cell>
          <cell r="S5" t="str">
            <v>lindsay.grant@monashph.example.net</v>
          </cell>
          <cell r="T5" t="str">
            <v>HAC00000000200</v>
          </cell>
          <cell r="U5" t="str">
            <v>8003624900039394</v>
          </cell>
          <cell r="V5" t="str">
            <v>2450251L</v>
          </cell>
        </row>
        <row r="6">
          <cell r="A6" t="str">
            <v>Paediatrician</v>
          </cell>
          <cell r="B6" t="str">
            <v xml:space="preserve">8003619900052629 </v>
          </cell>
          <cell r="C6">
            <v>2533</v>
          </cell>
          <cell r="D6" t="str">
            <v>Specialist Medical Practitioners</v>
          </cell>
          <cell r="E6">
            <v>253321</v>
          </cell>
          <cell r="F6" t="str">
            <v>Paediatrician</v>
          </cell>
          <cell r="G6"/>
          <cell r="H6"/>
          <cell r="I6" t="str">
            <v>ROWLANDS</v>
          </cell>
          <cell r="J6" t="str">
            <v>Alvera</v>
          </cell>
          <cell r="K6" t="str">
            <v>Intersex or Indeterminate</v>
          </cell>
          <cell r="L6">
            <v>36242</v>
          </cell>
          <cell r="M6" t="str">
            <v>139 Gottfried Cr</v>
          </cell>
          <cell r="N6" t="str">
            <v>Gordon</v>
          </cell>
          <cell r="O6" t="str">
            <v>ACT</v>
          </cell>
          <cell r="P6">
            <v>2906</v>
          </cell>
          <cell r="Q6" t="str">
            <v>0270103959</v>
          </cell>
          <cell r="R6" t="str">
            <v>0270104720</v>
          </cell>
          <cell r="S6" t="str">
            <v>alvera.rowlands@example.net</v>
          </cell>
          <cell r="T6" t="str">
            <v>HAC00000000201</v>
          </cell>
          <cell r="V6" t="str">
            <v>2450261K</v>
          </cell>
        </row>
        <row r="7">
          <cell r="A7" t="str">
            <v>Pathologist</v>
          </cell>
          <cell r="B7" t="str">
            <v xml:space="preserve">8003616566719350 </v>
          </cell>
          <cell r="C7">
            <v>2539</v>
          </cell>
          <cell r="D7" t="str">
            <v>Other Medical Practitioners</v>
          </cell>
          <cell r="E7">
            <v>253915</v>
          </cell>
          <cell r="F7" t="str">
            <v>Pathologist</v>
          </cell>
          <cell r="G7"/>
          <cell r="H7"/>
          <cell r="I7" t="str">
            <v>STEVENS</v>
          </cell>
          <cell r="J7" t="str">
            <v>Chelsea</v>
          </cell>
          <cell r="K7" t="str">
            <v>Intersex or Indeterminate</v>
          </cell>
          <cell r="L7">
            <v>23656</v>
          </cell>
          <cell r="M7" t="str">
            <v>156 Jenkins Rvr</v>
          </cell>
          <cell r="N7" t="str">
            <v>Calwell</v>
          </cell>
          <cell r="O7" t="str">
            <v>ACT</v>
          </cell>
          <cell r="P7">
            <v>2905</v>
          </cell>
          <cell r="Q7" t="str">
            <v>0270103414</v>
          </cell>
          <cell r="R7" t="str">
            <v>0270100560</v>
          </cell>
          <cell r="S7" t="str">
            <v>chelsea.stevens@calwellpathology.example.net</v>
          </cell>
          <cell r="T7" t="str">
            <v>HAC00000000202</v>
          </cell>
          <cell r="U7" t="str">
            <v xml:space="preserve">8003624900039402 </v>
          </cell>
          <cell r="V7" t="str">
            <v>2450271J</v>
          </cell>
        </row>
        <row r="8">
          <cell r="A8" t="str">
            <v>Pharmacist</v>
          </cell>
          <cell r="B8" t="str">
            <v xml:space="preserve">8003611566718973 </v>
          </cell>
          <cell r="C8">
            <v>2515</v>
          </cell>
          <cell r="D8" t="str">
            <v>Pharmacists</v>
          </cell>
          <cell r="E8">
            <v>251513</v>
          </cell>
          <cell r="F8" t="str">
            <v>Pharmacist</v>
          </cell>
          <cell r="G8"/>
          <cell r="H8"/>
          <cell r="I8" t="str">
            <v>LEES</v>
          </cell>
          <cell r="J8" t="str">
            <v>Noreen</v>
          </cell>
          <cell r="K8" t="str">
            <v>Intersex or Indeterminate</v>
          </cell>
          <cell r="L8">
            <v>35157</v>
          </cell>
          <cell r="M8" t="str">
            <v>52 Maple St</v>
          </cell>
          <cell r="N8" t="str">
            <v>Ginninderra Village</v>
          </cell>
          <cell r="O8" t="str">
            <v>ACT</v>
          </cell>
          <cell r="P8">
            <v>2913</v>
          </cell>
          <cell r="Q8" t="str">
            <v>0270105171</v>
          </cell>
          <cell r="R8" t="str">
            <v>0270108728</v>
          </cell>
          <cell r="S8" t="str">
            <v>noreen.lees@ginninderrapharmacy.example.com.au</v>
          </cell>
          <cell r="T8" t="str">
            <v>HAC00000000203</v>
          </cell>
          <cell r="U8" t="str">
            <v>8003623233373546</v>
          </cell>
          <cell r="V8" t="str">
            <v>2450281H</v>
          </cell>
        </row>
        <row r="9">
          <cell r="A9" t="str">
            <v>Registered Nurse</v>
          </cell>
          <cell r="B9" t="str">
            <v xml:space="preserve">8003619900052652 </v>
          </cell>
          <cell r="C9">
            <v>2544</v>
          </cell>
          <cell r="D9" t="str">
            <v>Registered Nurses</v>
          </cell>
          <cell r="E9">
            <v>254499</v>
          </cell>
          <cell r="F9" t="str">
            <v>Registered Nurses nec</v>
          </cell>
          <cell r="G9"/>
          <cell r="H9"/>
          <cell r="I9" t="str">
            <v>GIDLEY</v>
          </cell>
          <cell r="J9" t="str">
            <v>Stan</v>
          </cell>
          <cell r="K9" t="str">
            <v>Not Stated/Inadequately Described</v>
          </cell>
          <cell r="L9">
            <v>36105</v>
          </cell>
          <cell r="M9" t="str">
            <v>29 Belby Qy</v>
          </cell>
          <cell r="N9" t="str">
            <v>Oxley</v>
          </cell>
          <cell r="O9" t="str">
            <v>ACT</v>
          </cell>
          <cell r="P9">
            <v>2903</v>
          </cell>
          <cell r="Q9" t="str">
            <v>0270104879</v>
          </cell>
          <cell r="R9" t="str">
            <v>0270108351</v>
          </cell>
          <cell r="S9" t="str">
            <v>stan.gidley@oxleyph.example.com.au</v>
          </cell>
          <cell r="T9" t="str">
            <v>HAC00000000204</v>
          </cell>
          <cell r="U9" t="str">
            <v>8003629900040631</v>
          </cell>
          <cell r="V9" t="str">
            <v>2450291F</v>
          </cell>
        </row>
        <row r="10">
          <cell r="A10" t="str">
            <v>Registered Nurse</v>
          </cell>
          <cell r="B10" t="str">
            <v xml:space="preserve">8003619900052660 </v>
          </cell>
          <cell r="C10">
            <v>2544</v>
          </cell>
          <cell r="D10" t="str">
            <v>Registered Nurses</v>
          </cell>
          <cell r="E10">
            <v>254499</v>
          </cell>
          <cell r="F10" t="str">
            <v>Registered Nurses nec</v>
          </cell>
          <cell r="G10"/>
          <cell r="H10"/>
          <cell r="I10" t="str">
            <v>DONALDSON</v>
          </cell>
          <cell r="J10" t="str">
            <v>Stephanie</v>
          </cell>
          <cell r="K10" t="str">
            <v>Female</v>
          </cell>
          <cell r="L10">
            <v>37056</v>
          </cell>
          <cell r="M10" t="str">
            <v>56 Jenkins Rd</v>
          </cell>
          <cell r="N10" t="str">
            <v>Monash</v>
          </cell>
          <cell r="O10" t="str">
            <v>ACT</v>
          </cell>
          <cell r="P10">
            <v>2904</v>
          </cell>
          <cell r="Q10" t="str">
            <v>0270107007</v>
          </cell>
          <cell r="R10" t="str">
            <v>0270100776</v>
          </cell>
          <cell r="S10" t="str">
            <v>stephanie.donaldson@monashph.example.net</v>
          </cell>
          <cell r="T10" t="str">
            <v>HAC00000000205</v>
          </cell>
          <cell r="U10" t="str">
            <v xml:space="preserve">8003624900039394 </v>
          </cell>
          <cell r="V10" t="str">
            <v>2450301X</v>
          </cell>
        </row>
        <row r="11">
          <cell r="A11" t="str">
            <v>Registered Nurse</v>
          </cell>
          <cell r="B11" t="str">
            <v xml:space="preserve">8003613233385350 </v>
          </cell>
          <cell r="C11">
            <v>2544</v>
          </cell>
          <cell r="D11" t="str">
            <v>Registered Nurses</v>
          </cell>
          <cell r="E11">
            <v>254499</v>
          </cell>
          <cell r="F11" t="str">
            <v>Registered Nurses nec</v>
          </cell>
          <cell r="G11"/>
          <cell r="H11"/>
          <cell r="I11" t="str">
            <v>NAIRN</v>
          </cell>
          <cell r="J11" t="str">
            <v>Ricky</v>
          </cell>
          <cell r="K11" t="str">
            <v>Not Stated/Inadequately Described</v>
          </cell>
          <cell r="L11">
            <v>28629</v>
          </cell>
          <cell r="M11" t="str">
            <v>133 Newport Ct</v>
          </cell>
          <cell r="N11" t="str">
            <v>Ngunnawal</v>
          </cell>
          <cell r="O11" t="str">
            <v>ACT</v>
          </cell>
          <cell r="P11">
            <v>2913</v>
          </cell>
          <cell r="Q11" t="str">
            <v>0270105708</v>
          </cell>
          <cell r="R11" t="str">
            <v>0270108440</v>
          </cell>
          <cell r="S11" t="str">
            <v>ricky.nairn@ngunnawalmp.example.net</v>
          </cell>
          <cell r="T11" t="str">
            <v>HAC00000000206</v>
          </cell>
          <cell r="U11" t="str">
            <v xml:space="preserve">8003629900040649 </v>
          </cell>
          <cell r="V11" t="str">
            <v>2450311W</v>
          </cell>
        </row>
        <row r="12">
          <cell r="A12" t="str">
            <v>Radiographer</v>
          </cell>
          <cell r="B12" t="str">
            <v xml:space="preserve">8003611566719005 </v>
          </cell>
          <cell r="C12">
            <v>2512</v>
          </cell>
          <cell r="D12" t="str">
            <v>Medical Imaging Professionals</v>
          </cell>
          <cell r="E12">
            <v>251211</v>
          </cell>
          <cell r="F12" t="str">
            <v>Medical Diagnostic Radiographer</v>
          </cell>
          <cell r="G12"/>
          <cell r="H12"/>
          <cell r="I12" t="str">
            <v>ALDERSON</v>
          </cell>
          <cell r="J12" t="str">
            <v>Helene</v>
          </cell>
          <cell r="K12" t="str">
            <v>Female</v>
          </cell>
          <cell r="L12">
            <v>28741</v>
          </cell>
          <cell r="M12" t="str">
            <v>104 Woodstock Tce</v>
          </cell>
          <cell r="N12" t="str">
            <v>Palmerston</v>
          </cell>
          <cell r="O12" t="str">
            <v>ACT</v>
          </cell>
          <cell r="P12">
            <v>2913</v>
          </cell>
          <cell r="Q12" t="str">
            <v>0270103572</v>
          </cell>
          <cell r="R12" t="str">
            <v>0270100322</v>
          </cell>
          <cell r="S12" t="str">
            <v>helene.alderson@example.net</v>
          </cell>
          <cell r="T12" t="str">
            <v>HAC00000000207</v>
          </cell>
          <cell r="V12" t="str">
            <v>2450321T</v>
          </cell>
        </row>
        <row r="13">
          <cell r="A13" t="str">
            <v>Radiologist</v>
          </cell>
          <cell r="B13" t="str">
            <v xml:space="preserve">8003619900052686 </v>
          </cell>
          <cell r="C13">
            <v>2539</v>
          </cell>
          <cell r="D13" t="str">
            <v>Other Medical Practitioners</v>
          </cell>
          <cell r="E13">
            <v>253917</v>
          </cell>
          <cell r="F13" t="str">
            <v>Diagnostic and Interventional Radiologist</v>
          </cell>
          <cell r="G13"/>
          <cell r="H13"/>
          <cell r="I13" t="str">
            <v>HILL</v>
          </cell>
          <cell r="J13" t="str">
            <v>Maryln</v>
          </cell>
          <cell r="K13" t="str">
            <v>Intersex or Indeterminate</v>
          </cell>
          <cell r="L13">
            <v>31859</v>
          </cell>
          <cell r="M13" t="str">
            <v>178 New Pde</v>
          </cell>
          <cell r="N13" t="str">
            <v>Nicholls</v>
          </cell>
          <cell r="O13" t="str">
            <v>ACT</v>
          </cell>
          <cell r="P13">
            <v>2913</v>
          </cell>
          <cell r="Q13" t="str">
            <v>0270109297</v>
          </cell>
          <cell r="R13" t="str">
            <v>0270105103</v>
          </cell>
          <cell r="S13" t="str">
            <v>maryln.hill@nichollsradiology.example.com.au</v>
          </cell>
          <cell r="T13" t="str">
            <v>HAC00000000208</v>
          </cell>
          <cell r="U13" t="str">
            <v>8003628233373305</v>
          </cell>
          <cell r="V13" t="str">
            <v>2450331L</v>
          </cell>
        </row>
        <row r="14">
          <cell r="A14" t="str">
            <v>Surgeon</v>
          </cell>
          <cell r="B14" t="str">
            <v xml:space="preserve">8003611566719013 </v>
          </cell>
          <cell r="C14">
            <v>2535</v>
          </cell>
          <cell r="D14" t="str">
            <v>Surgeons</v>
          </cell>
          <cell r="E14">
            <v>253511</v>
          </cell>
          <cell r="F14" t="str">
            <v>Surgeon (General)</v>
          </cell>
          <cell r="G14"/>
          <cell r="H14"/>
          <cell r="I14" t="str">
            <v>CROSS</v>
          </cell>
          <cell r="J14" t="str">
            <v>Lizzie</v>
          </cell>
          <cell r="K14" t="str">
            <v>Intersex or Indeterminate</v>
          </cell>
          <cell r="L14">
            <v>21824</v>
          </cell>
          <cell r="M14" t="str">
            <v>185 Silver Rdge</v>
          </cell>
          <cell r="N14" t="str">
            <v>Oxley</v>
          </cell>
          <cell r="O14" t="str">
            <v>ACT</v>
          </cell>
          <cell r="P14">
            <v>2903</v>
          </cell>
          <cell r="Q14" t="str">
            <v>0270105959</v>
          </cell>
          <cell r="R14" t="str">
            <v>0270107235</v>
          </cell>
          <cell r="S14" t="str">
            <v>lizzie.cross@oxleyph.example.com.au</v>
          </cell>
          <cell r="T14" t="str">
            <v>HAC00000000209</v>
          </cell>
          <cell r="U14" t="str">
            <v>8003629900040631</v>
          </cell>
          <cell r="V14" t="str">
            <v>2450341K</v>
          </cell>
        </row>
        <row r="15">
          <cell r="A15" t="str">
            <v>Surgeon</v>
          </cell>
          <cell r="B15" t="str">
            <v xml:space="preserve">8003613233385384 </v>
          </cell>
          <cell r="C15">
            <v>2535</v>
          </cell>
          <cell r="D15" t="str">
            <v>Surgeons</v>
          </cell>
          <cell r="E15">
            <v>253511</v>
          </cell>
          <cell r="F15" t="str">
            <v>Surgeon (General)</v>
          </cell>
          <cell r="G15"/>
          <cell r="H15"/>
          <cell r="I15" t="str">
            <v>PICKFORD</v>
          </cell>
          <cell r="J15" t="str">
            <v>Aimee</v>
          </cell>
          <cell r="K15" t="str">
            <v>Intersex or Indeterminate</v>
          </cell>
          <cell r="L15">
            <v>35468</v>
          </cell>
          <cell r="M15" t="str">
            <v>140 Abattoir Dr</v>
          </cell>
          <cell r="N15" t="str">
            <v>Monash</v>
          </cell>
          <cell r="O15" t="str">
            <v>ACT</v>
          </cell>
          <cell r="P15">
            <v>2904</v>
          </cell>
          <cell r="Q15" t="str">
            <v>0270107686</v>
          </cell>
          <cell r="R15" t="str">
            <v>0270103305</v>
          </cell>
          <cell r="S15" t="str">
            <v>aimee.pickford@monashph.example.net</v>
          </cell>
          <cell r="T15" t="str">
            <v>HAC00000000210</v>
          </cell>
          <cell r="U15" t="str">
            <v xml:space="preserve">8003624900039394 </v>
          </cell>
          <cell r="V15" t="str">
            <v>2450351J</v>
          </cell>
        </row>
        <row r="16">
          <cell r="A16" t="str">
            <v>Psychologist</v>
          </cell>
          <cell r="B16" t="str">
            <v xml:space="preserve">8003616566719368 </v>
          </cell>
          <cell r="C16">
            <v>2723</v>
          </cell>
          <cell r="D16" t="str">
            <v>Psychologists</v>
          </cell>
          <cell r="E16">
            <v>272311</v>
          </cell>
          <cell r="F16" t="str">
            <v>Clinical Psychologist</v>
          </cell>
          <cell r="G16"/>
          <cell r="H16"/>
          <cell r="I16" t="str">
            <v>MCCARTHY</v>
          </cell>
          <cell r="J16" t="str">
            <v>Heide</v>
          </cell>
          <cell r="K16" t="str">
            <v>Intersex or Indeterminate</v>
          </cell>
          <cell r="L16">
            <v>34145</v>
          </cell>
          <cell r="M16" t="str">
            <v>196 Abattoir Gdns</v>
          </cell>
          <cell r="N16" t="str">
            <v>Calwell</v>
          </cell>
          <cell r="O16" t="str">
            <v>ACT</v>
          </cell>
          <cell r="P16">
            <v>2905</v>
          </cell>
          <cell r="Q16" t="str">
            <v>0270101545</v>
          </cell>
          <cell r="R16" t="str">
            <v>0270107059</v>
          </cell>
          <cell r="S16" t="str">
            <v>heide.mccarthy@example.com</v>
          </cell>
          <cell r="T16" t="str">
            <v>HAC00000000211</v>
          </cell>
          <cell r="V16" t="str">
            <v>2450361H</v>
          </cell>
        </row>
        <row r="17">
          <cell r="A17" t="str">
            <v>Psychiatrist</v>
          </cell>
          <cell r="B17" t="str">
            <v xml:space="preserve">8003616566719384 </v>
          </cell>
          <cell r="C17">
            <v>2534</v>
          </cell>
          <cell r="D17" t="str">
            <v>Psychiatrists</v>
          </cell>
          <cell r="E17">
            <v>253411</v>
          </cell>
          <cell r="F17" t="str">
            <v>Psychiatrist</v>
          </cell>
          <cell r="G17"/>
          <cell r="H17"/>
          <cell r="I17" t="str">
            <v>BECKER</v>
          </cell>
          <cell r="J17" t="str">
            <v>Valentina</v>
          </cell>
          <cell r="K17" t="str">
            <v>Female</v>
          </cell>
          <cell r="L17">
            <v>21529</v>
          </cell>
          <cell r="M17" t="str">
            <v>75 Flinders Rd</v>
          </cell>
          <cell r="N17" t="str">
            <v>Gowrie</v>
          </cell>
          <cell r="O17" t="str">
            <v>ACT</v>
          </cell>
          <cell r="P17">
            <v>2904</v>
          </cell>
          <cell r="Q17" t="str">
            <v>0270103909</v>
          </cell>
          <cell r="R17" t="str">
            <v>0270104335</v>
          </cell>
          <cell r="S17" t="str">
            <v>valentina.becker@example.com.au</v>
          </cell>
          <cell r="T17" t="str">
            <v>HAC00000000212</v>
          </cell>
          <cell r="V17" t="str">
            <v>2450371F</v>
          </cell>
        </row>
        <row r="18">
          <cell r="A18" t="str">
            <v>Optometrist</v>
          </cell>
          <cell r="B18" t="str">
            <v xml:space="preserve">8003619900052702 </v>
          </cell>
          <cell r="C18">
            <v>2514</v>
          </cell>
          <cell r="D18" t="str">
            <v>Optometrists and Orthoptists</v>
          </cell>
          <cell r="E18">
            <v>251411</v>
          </cell>
          <cell r="F18" t="str">
            <v>Optometrist</v>
          </cell>
          <cell r="G18"/>
          <cell r="H18"/>
          <cell r="I18" t="str">
            <v>TURNBULL</v>
          </cell>
          <cell r="J18" t="str">
            <v>Daniel</v>
          </cell>
          <cell r="K18" t="str">
            <v>Not Stated/Inadequately Described</v>
          </cell>
          <cell r="L18">
            <v>24156</v>
          </cell>
          <cell r="M18" t="str">
            <v>8 Desleigh Cnr</v>
          </cell>
          <cell r="N18" t="str">
            <v>Gordon</v>
          </cell>
          <cell r="O18" t="str">
            <v>ACT</v>
          </cell>
          <cell r="P18">
            <v>2906</v>
          </cell>
          <cell r="Q18" t="str">
            <v>0270108940</v>
          </cell>
          <cell r="R18" t="str">
            <v>0270105809</v>
          </cell>
          <cell r="S18" t="str">
            <v>daniel.turnbull@example.net</v>
          </cell>
          <cell r="T18" t="str">
            <v>HAC00000000213</v>
          </cell>
          <cell r="V18" t="str">
            <v>2450381B</v>
          </cell>
          <cell r="W18">
            <v>8017268</v>
          </cell>
        </row>
        <row r="19">
          <cell r="A19" t="str">
            <v>Ophthalmologist</v>
          </cell>
          <cell r="B19" t="str">
            <v xml:space="preserve">8003613233385392 </v>
          </cell>
          <cell r="C19">
            <v>2539</v>
          </cell>
          <cell r="D19" t="str">
            <v>Other Medical Practitioners</v>
          </cell>
          <cell r="E19">
            <v>253914</v>
          </cell>
          <cell r="F19" t="str">
            <v>Ophthalmologist</v>
          </cell>
          <cell r="G19"/>
          <cell r="H19"/>
          <cell r="I19" t="str">
            <v>BROOKSBY</v>
          </cell>
          <cell r="J19" t="str">
            <v>Susanna</v>
          </cell>
          <cell r="K19" t="str">
            <v>Intersex or Indeterminate</v>
          </cell>
          <cell r="L19">
            <v>28150</v>
          </cell>
          <cell r="M19" t="str">
            <v>60 Yoga St</v>
          </cell>
          <cell r="N19" t="str">
            <v>Calwell</v>
          </cell>
          <cell r="O19" t="str">
            <v>ACT</v>
          </cell>
          <cell r="P19">
            <v>2905</v>
          </cell>
          <cell r="Q19" t="str">
            <v>0270103229</v>
          </cell>
          <cell r="R19" t="str">
            <v>0270106298</v>
          </cell>
          <cell r="S19" t="str">
            <v>susanna.brooksby@example.com</v>
          </cell>
          <cell r="T19" t="str">
            <v>HAC00000000214</v>
          </cell>
          <cell r="V19" t="str">
            <v>2450391A</v>
          </cell>
        </row>
        <row r="20">
          <cell r="A20" t="str">
            <v>Podiatrist</v>
          </cell>
          <cell r="B20" t="str">
            <v xml:space="preserve">8003611566719047 </v>
          </cell>
          <cell r="C20">
            <v>2526</v>
          </cell>
          <cell r="D20" t="str">
            <v>Podiatrists</v>
          </cell>
          <cell r="E20">
            <v>252611</v>
          </cell>
          <cell r="F20" t="str">
            <v>Podiatrist</v>
          </cell>
          <cell r="G20"/>
          <cell r="H20"/>
          <cell r="I20" t="str">
            <v>MURPHY</v>
          </cell>
          <cell r="J20" t="str">
            <v>Virginia</v>
          </cell>
          <cell r="K20" t="str">
            <v>Female</v>
          </cell>
          <cell r="L20">
            <v>19865</v>
          </cell>
          <cell r="M20" t="str">
            <v>155 Desleigh Qy</v>
          </cell>
          <cell r="N20" t="str">
            <v>Oxley</v>
          </cell>
          <cell r="O20" t="str">
            <v>ACT</v>
          </cell>
          <cell r="P20">
            <v>2903</v>
          </cell>
          <cell r="Q20" t="str">
            <v>0270104538</v>
          </cell>
          <cell r="R20" t="str">
            <v>0270100573</v>
          </cell>
          <cell r="S20" t="str">
            <v>virginia.murphy@example.com.au</v>
          </cell>
          <cell r="T20" t="str">
            <v>HAC00000000215</v>
          </cell>
          <cell r="V20" t="str">
            <v>2450401T</v>
          </cell>
          <cell r="W20">
            <v>8017242</v>
          </cell>
        </row>
        <row r="21">
          <cell r="A21" t="str">
            <v>Speech Pathologist</v>
          </cell>
          <cell r="B21" t="str">
            <v xml:space="preserve">8003616566719392 </v>
          </cell>
          <cell r="C21">
            <v>2527</v>
          </cell>
          <cell r="D21" t="str">
            <v>Audiologists and Speech Pathologists</v>
          </cell>
          <cell r="E21">
            <v>252712</v>
          </cell>
          <cell r="F21" t="str">
            <v>Speech Pathologist</v>
          </cell>
          <cell r="G21"/>
          <cell r="H21"/>
          <cell r="I21" t="str">
            <v>BRIGGS</v>
          </cell>
          <cell r="J21" t="str">
            <v>Cheyenne</v>
          </cell>
          <cell r="K21" t="str">
            <v>Intersex or Indeterminate</v>
          </cell>
          <cell r="L21">
            <v>37180</v>
          </cell>
          <cell r="M21" t="str">
            <v>143 Greenwood Cct</v>
          </cell>
          <cell r="N21" t="str">
            <v>Oxley</v>
          </cell>
          <cell r="O21" t="str">
            <v>ACT</v>
          </cell>
          <cell r="P21">
            <v>2903</v>
          </cell>
          <cell r="Q21" t="str">
            <v>0270100289</v>
          </cell>
          <cell r="R21" t="str">
            <v>0270109701</v>
          </cell>
          <cell r="S21" t="str">
            <v>cheyenne.briggs@example.net</v>
          </cell>
          <cell r="T21" t="str">
            <v>HAC00000000216</v>
          </cell>
          <cell r="V21" t="str">
            <v>2450411L</v>
          </cell>
        </row>
        <row r="22">
          <cell r="A22" t="str">
            <v>Medical Imaging technologist</v>
          </cell>
          <cell r="B22" t="str">
            <v xml:space="preserve">8003614900051861 </v>
          </cell>
          <cell r="C22">
            <v>2512</v>
          </cell>
          <cell r="D22" t="str">
            <v>Medical Imaging Professionals</v>
          </cell>
          <cell r="E22">
            <v>251213</v>
          </cell>
          <cell r="F22" t="str">
            <v>Nuclear Medicine Technologist</v>
          </cell>
          <cell r="G22"/>
          <cell r="H22"/>
          <cell r="I22" t="str">
            <v>SEYMOUR</v>
          </cell>
          <cell r="J22" t="str">
            <v>Sol</v>
          </cell>
          <cell r="K22" t="str">
            <v>Male</v>
          </cell>
          <cell r="L22">
            <v>24605</v>
          </cell>
          <cell r="M22" t="str">
            <v>145 Homer Tce</v>
          </cell>
          <cell r="N22" t="str">
            <v>Conder</v>
          </cell>
          <cell r="O22" t="str">
            <v>ACT</v>
          </cell>
          <cell r="P22">
            <v>2906</v>
          </cell>
          <cell r="Q22" t="str">
            <v>0270105500</v>
          </cell>
          <cell r="R22" t="str">
            <v>0270108668</v>
          </cell>
          <cell r="S22" t="str">
            <v>sol.seymour@example.com</v>
          </cell>
          <cell r="T22" t="str">
            <v>HAC00000000217</v>
          </cell>
          <cell r="V22" t="str">
            <v>2450421K</v>
          </cell>
        </row>
        <row r="23">
          <cell r="A23" t="str">
            <v>Osteopath</v>
          </cell>
          <cell r="B23" t="str">
            <v xml:space="preserve">8003618233385516 </v>
          </cell>
          <cell r="C23">
            <v>2521</v>
          </cell>
          <cell r="D23" t="str">
            <v>Chiropractors and Osteopaths</v>
          </cell>
          <cell r="E23">
            <v>252112</v>
          </cell>
          <cell r="F23" t="str">
            <v>Osteopath</v>
          </cell>
          <cell r="G23"/>
          <cell r="H23"/>
          <cell r="I23" t="str">
            <v>ALLEN</v>
          </cell>
          <cell r="J23" t="str">
            <v>Yelena</v>
          </cell>
          <cell r="K23" t="str">
            <v>Female</v>
          </cell>
          <cell r="L23">
            <v>33912</v>
          </cell>
          <cell r="M23" t="str">
            <v>53 Elgin Ct</v>
          </cell>
          <cell r="N23" t="str">
            <v>Chisholm</v>
          </cell>
          <cell r="O23" t="str">
            <v>ACT</v>
          </cell>
          <cell r="P23">
            <v>2905</v>
          </cell>
          <cell r="Q23" t="str">
            <v>0270106128</v>
          </cell>
          <cell r="R23" t="str">
            <v>0270103866</v>
          </cell>
          <cell r="S23" t="str">
            <v>yelena.allen@example.com.au</v>
          </cell>
          <cell r="T23" t="str">
            <v>HAC00000000218</v>
          </cell>
          <cell r="V23" t="str">
            <v>2450431J</v>
          </cell>
        </row>
        <row r="24">
          <cell r="A24" t="str">
            <v>Respiratory and sleep medicine physician</v>
          </cell>
          <cell r="B24" t="str">
            <v xml:space="preserve">8003616566719418 </v>
          </cell>
          <cell r="C24">
            <v>2533</v>
          </cell>
          <cell r="D24" t="str">
            <v>Specialist Medical Practitioners</v>
          </cell>
          <cell r="E24">
            <v>253399</v>
          </cell>
          <cell r="F24" t="str">
            <v>Specialist Physicians nec</v>
          </cell>
          <cell r="G24" t="str">
            <v>253399-11</v>
          </cell>
          <cell r="H24" t="str">
            <v>Sleep Medicine Specialist</v>
          </cell>
          <cell r="I24" t="str">
            <v>MCMAHON</v>
          </cell>
          <cell r="J24" t="str">
            <v>Yasuko</v>
          </cell>
          <cell r="K24" t="str">
            <v>Female</v>
          </cell>
          <cell r="L24">
            <v>25165</v>
          </cell>
          <cell r="M24" t="str">
            <v>105 Glendon Est</v>
          </cell>
          <cell r="N24" t="str">
            <v>Conder</v>
          </cell>
          <cell r="O24" t="str">
            <v>ACT</v>
          </cell>
          <cell r="P24">
            <v>2906</v>
          </cell>
          <cell r="Q24" t="str">
            <v>0270102320</v>
          </cell>
          <cell r="R24" t="str">
            <v>0270106702</v>
          </cell>
          <cell r="S24" t="str">
            <v>yasuko.mcmahon@example.net</v>
          </cell>
          <cell r="T24" t="str">
            <v>HAC00000000219</v>
          </cell>
          <cell r="V24" t="str">
            <v>2450441H</v>
          </cell>
        </row>
        <row r="25">
          <cell r="A25" t="str">
            <v>Sport and exercise physician</v>
          </cell>
          <cell r="B25" t="str">
            <v xml:space="preserve">8003619900052728 </v>
          </cell>
          <cell r="C25">
            <v>2522</v>
          </cell>
          <cell r="D25" t="str">
            <v>Complementary Health Therapists</v>
          </cell>
          <cell r="E25">
            <v>252299</v>
          </cell>
          <cell r="F25" t="str">
            <v>Complementary Health Therapist</v>
          </cell>
          <cell r="G25" t="str">
            <v>252299-11</v>
          </cell>
          <cell r="H25" t="str">
            <v>Exercise Physiologist</v>
          </cell>
          <cell r="I25" t="str">
            <v>PARKINSON</v>
          </cell>
          <cell r="J25" t="str">
            <v>Ethel</v>
          </cell>
          <cell r="K25" t="str">
            <v>Female</v>
          </cell>
          <cell r="L25">
            <v>19473</v>
          </cell>
          <cell r="M25" t="str">
            <v>170 Arthur Gdns</v>
          </cell>
          <cell r="N25" t="str">
            <v>Richardson</v>
          </cell>
          <cell r="O25" t="str">
            <v>ACT</v>
          </cell>
          <cell r="P25">
            <v>2905</v>
          </cell>
          <cell r="Q25" t="str">
            <v>0270103828</v>
          </cell>
          <cell r="R25" t="str">
            <v>0270101612</v>
          </cell>
          <cell r="S25" t="str">
            <v>ethel.parkinson@example.com</v>
          </cell>
          <cell r="T25" t="str">
            <v>HAC00000000220</v>
          </cell>
          <cell r="V25" t="str">
            <v>2450451F</v>
          </cell>
        </row>
        <row r="26">
          <cell r="A26" t="str">
            <v>Radiation therapist</v>
          </cell>
          <cell r="B26" t="str">
            <v xml:space="preserve">8003619900052736 </v>
          </cell>
          <cell r="C26">
            <v>2512</v>
          </cell>
          <cell r="D26" t="str">
            <v>Medical Imaging Professionals</v>
          </cell>
          <cell r="E26">
            <v>251212</v>
          </cell>
          <cell r="F26" t="str">
            <v>Medical Radiation Therapist</v>
          </cell>
          <cell r="G26"/>
          <cell r="H26"/>
          <cell r="I26" t="str">
            <v>GILKINSON</v>
          </cell>
          <cell r="J26" t="str">
            <v>Tyron</v>
          </cell>
          <cell r="K26" t="str">
            <v>Not Stated/Inadequately Described</v>
          </cell>
          <cell r="L26">
            <v>22338</v>
          </cell>
          <cell r="M26" t="str">
            <v>191 Law Tce</v>
          </cell>
          <cell r="N26" t="str">
            <v>Bonython</v>
          </cell>
          <cell r="O26" t="str">
            <v>ACT</v>
          </cell>
          <cell r="P26">
            <v>2905</v>
          </cell>
          <cell r="Q26" t="str">
            <v>0270105390</v>
          </cell>
          <cell r="R26" t="str">
            <v>0270106379</v>
          </cell>
          <cell r="S26" t="str">
            <v>tyron.gilkinson@example.com.au</v>
          </cell>
          <cell r="T26" t="str">
            <v>HAC00000000221</v>
          </cell>
          <cell r="V26" t="str">
            <v>2450461B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H-03UgIIUWe34IP50zpqZgB8VwQ9hdBlc2AEEMQXPjmcKDGwaOMQJDb9hrnYVVs" itemId="01MDRRK7W6UK3CYZJPK5HLMMCEKOA3YI4Q">
      <xxl21:absoluteUrl r:id="rId2"/>
    </xxl21:alternateUrls>
    <sheetNames>
      <sheetName val="README"/>
      <sheetName val="QLD "/>
      <sheetName val="NSW"/>
      <sheetName val="VIC"/>
      <sheetName val="WA"/>
      <sheetName val="NT"/>
      <sheetName val="SA"/>
      <sheetName val="TAS"/>
      <sheetName val="ACT"/>
    </sheetNames>
    <sheetDataSet>
      <sheetData sheetId="0"/>
      <sheetData sheetId="1">
        <row r="2">
          <cell r="A2" t="str">
            <v>Emergency Department</v>
          </cell>
          <cell r="B2" t="str">
            <v xml:space="preserve">8003628233373081 </v>
          </cell>
          <cell r="C2" t="str">
            <v>Tarampa Emergency</v>
          </cell>
          <cell r="D2">
            <v>8512</v>
          </cell>
          <cell r="E2" t="str">
            <v>Specialist Medical Services</v>
          </cell>
          <cell r="F2" t="str">
            <v>8512-19</v>
          </cell>
          <cell r="G2" t="str">
            <v>Emergency Department Services</v>
          </cell>
          <cell r="H2"/>
          <cell r="I2"/>
          <cell r="J2">
            <v>81164509007</v>
          </cell>
          <cell r="K2" t="str">
            <v>142 Newport St</v>
          </cell>
          <cell r="L2" t="str">
            <v>Tarampa</v>
          </cell>
          <cell r="M2" t="str">
            <v>QLD</v>
          </cell>
          <cell r="N2">
            <v>4311</v>
          </cell>
          <cell r="O2" t="str">
            <v>0755506613</v>
          </cell>
          <cell r="P2" t="str">
            <v>0755507406</v>
          </cell>
          <cell r="Q2" t="str">
            <v>reception@tarampa.emergency.example.com.au</v>
          </cell>
          <cell r="R2" t="str">
            <v>8003628233373081</v>
          </cell>
        </row>
        <row r="3">
          <cell r="A3" t="str">
            <v>Outpatient clinic - oncology</v>
          </cell>
          <cell r="B3" t="str">
            <v xml:space="preserve">8003626566706851 </v>
          </cell>
          <cell r="C3" t="str">
            <v>Bayview Heights Oncology Clinic</v>
          </cell>
          <cell r="D3">
            <v>8512</v>
          </cell>
          <cell r="E3" t="str">
            <v>Specialist Medical Services</v>
          </cell>
          <cell r="F3" t="str">
            <v>8512-14</v>
          </cell>
          <cell r="G3" t="str">
            <v>Specialist medical clinic service</v>
          </cell>
          <cell r="H3" t="str">
            <v>8512-14.7</v>
          </cell>
          <cell r="I3" t="str">
            <v>Clinical Oncology Services</v>
          </cell>
          <cell r="J3">
            <v>81128537858</v>
          </cell>
          <cell r="K3" t="str">
            <v>120 Dean Ct</v>
          </cell>
          <cell r="L3" t="str">
            <v>Bayview Heights</v>
          </cell>
          <cell r="M3" t="str">
            <v>QLD</v>
          </cell>
          <cell r="N3">
            <v>4868</v>
          </cell>
          <cell r="O3" t="str">
            <v>0755500329</v>
          </cell>
          <cell r="P3" t="str">
            <v>0755506928</v>
          </cell>
          <cell r="Q3" t="str">
            <v>reception@bayviewheightsoc.example.net</v>
          </cell>
        </row>
        <row r="4">
          <cell r="A4" t="str">
            <v>Public hospital</v>
          </cell>
          <cell r="B4" t="str">
            <v xml:space="preserve">8003621566705961 </v>
          </cell>
          <cell r="C4" t="str">
            <v>Glennie Heights Public Hospital</v>
          </cell>
          <cell r="D4">
            <v>8401</v>
          </cell>
          <cell r="E4" t="str">
            <v>Hospitals (except Psychiatric Hospitals)</v>
          </cell>
          <cell r="F4" t="str">
            <v>8401-15</v>
          </cell>
          <cell r="G4" t="str">
            <v>Public acute care Hospital</v>
          </cell>
          <cell r="H4"/>
          <cell r="I4"/>
          <cell r="J4">
            <v>81133686670</v>
          </cell>
          <cell r="K4" t="str">
            <v>56 Central Gdns</v>
          </cell>
          <cell r="L4" t="str">
            <v>Glennie Heights</v>
          </cell>
          <cell r="M4" t="str">
            <v>QLD</v>
          </cell>
          <cell r="N4">
            <v>4370</v>
          </cell>
          <cell r="O4" t="str">
            <v>0755501778</v>
          </cell>
          <cell r="P4" t="str">
            <v>0755502027</v>
          </cell>
          <cell r="Q4" t="str">
            <v>info@glennieheightph.example.com.au</v>
          </cell>
          <cell r="R4" t="str">
            <v xml:space="preserve">8003611566718312 , '8003618233384907 , 8003614900051341 </v>
          </cell>
        </row>
        <row r="5">
          <cell r="A5" t="str">
            <v>Private hospital</v>
          </cell>
          <cell r="B5" t="str">
            <v xml:space="preserve">8003626566706869 </v>
          </cell>
          <cell r="C5" t="str">
            <v>Barney View Private Hospital</v>
          </cell>
          <cell r="D5">
            <v>8401</v>
          </cell>
          <cell r="E5" t="str">
            <v>Hospitals (except Psychiatric Hospitals)</v>
          </cell>
          <cell r="F5" t="str">
            <v>8401-16</v>
          </cell>
          <cell r="G5" t="str">
            <v>Private acute care Hospital</v>
          </cell>
          <cell r="H5"/>
          <cell r="I5"/>
          <cell r="J5">
            <v>81193972254</v>
          </cell>
          <cell r="K5" t="str">
            <v>195 Maple Cct</v>
          </cell>
          <cell r="L5" t="str">
            <v>Barney View</v>
          </cell>
          <cell r="M5" t="str">
            <v>QLD</v>
          </cell>
          <cell r="N5">
            <v>4287</v>
          </cell>
          <cell r="O5" t="str">
            <v>0755507777</v>
          </cell>
          <cell r="P5" t="str">
            <v>0755500543</v>
          </cell>
          <cell r="Q5" t="str">
            <v>info@barneyviewph.example.net</v>
          </cell>
          <cell r="R5" t="str">
            <v>8003619900051969 , '8003619900052017 , 8003616566718782</v>
          </cell>
        </row>
        <row r="6">
          <cell r="A6" t="str">
            <v>Radiology lab</v>
          </cell>
          <cell r="B6" t="str">
            <v xml:space="preserve">8003628233373099 </v>
          </cell>
          <cell r="C6" t="str">
            <v>Berat Radiology</v>
          </cell>
          <cell r="D6">
            <v>8520</v>
          </cell>
          <cell r="E6" t="str">
            <v>Pathology and Diagnostic Imaging Services</v>
          </cell>
          <cell r="F6" t="str">
            <v>8520-1</v>
          </cell>
          <cell r="G6" t="str">
            <v>Diagnostic imaging service</v>
          </cell>
          <cell r="H6" t="str">
            <v>8520-1.1</v>
          </cell>
          <cell r="I6" t="str">
            <v>Diagnostic Radiology</v>
          </cell>
          <cell r="J6">
            <v>81129701630</v>
          </cell>
          <cell r="K6" t="str">
            <v>170 Compton Way</v>
          </cell>
          <cell r="L6" t="str">
            <v>Berat</v>
          </cell>
          <cell r="M6" t="str">
            <v>QLD</v>
          </cell>
          <cell r="N6">
            <v>4362</v>
          </cell>
          <cell r="O6" t="str">
            <v>0755508498</v>
          </cell>
          <cell r="P6" t="str">
            <v>0755508954</v>
          </cell>
          <cell r="Q6" t="str">
            <v>reception@beratradiology.example.com.au</v>
          </cell>
          <cell r="R6" t="str">
            <v xml:space="preserve">8003618233384923 </v>
          </cell>
        </row>
        <row r="7">
          <cell r="A7" t="str">
            <v>Radiology lab</v>
          </cell>
          <cell r="B7" t="str">
            <v xml:space="preserve">8003623233373306 </v>
          </cell>
          <cell r="C7" t="str">
            <v>Mount Charlton Radiology</v>
          </cell>
          <cell r="D7">
            <v>8520</v>
          </cell>
          <cell r="E7" t="str">
            <v>Pathology and Diagnostic Imaging Services</v>
          </cell>
          <cell r="F7" t="str">
            <v>8520-1</v>
          </cell>
          <cell r="G7" t="str">
            <v>Diagnostic imaging service</v>
          </cell>
          <cell r="H7" t="str">
            <v>8520-1.1</v>
          </cell>
          <cell r="I7" t="str">
            <v>Diagnostic Radiology</v>
          </cell>
          <cell r="J7">
            <v>81184472182</v>
          </cell>
          <cell r="K7" t="str">
            <v>7 Desleigh Rdge</v>
          </cell>
          <cell r="L7" t="str">
            <v>Mount Charlton</v>
          </cell>
          <cell r="M7" t="str">
            <v>QLD</v>
          </cell>
          <cell r="N7">
            <v>4741</v>
          </cell>
          <cell r="O7" t="str">
            <v>0755502224</v>
          </cell>
          <cell r="P7" t="str">
            <v>0755509527</v>
          </cell>
          <cell r="Q7" t="str">
            <v>reception@mouncharltonradiology.example.net</v>
          </cell>
          <cell r="R7" t="str">
            <v xml:space="preserve">8003611566718379 </v>
          </cell>
        </row>
        <row r="8">
          <cell r="A8" t="str">
            <v>Pathology lab</v>
          </cell>
          <cell r="B8" t="str">
            <v xml:space="preserve">8003626566706877 </v>
          </cell>
          <cell r="C8" t="str">
            <v>Carrington Pathology</v>
          </cell>
          <cell r="D8">
            <v>8520</v>
          </cell>
          <cell r="E8" t="str">
            <v>Pathology and Diagnostic Imaging Services</v>
          </cell>
          <cell r="F8" t="str">
            <v>8520-3</v>
          </cell>
          <cell r="G8" t="str">
            <v>Pathology laboratory service</v>
          </cell>
          <cell r="H8"/>
          <cell r="I8"/>
          <cell r="J8">
            <v>81141811375</v>
          </cell>
          <cell r="K8" t="str">
            <v>142 East Way</v>
          </cell>
          <cell r="L8" t="str">
            <v>Carrington</v>
          </cell>
          <cell r="M8" t="str">
            <v>QLD</v>
          </cell>
          <cell r="N8">
            <v>4350</v>
          </cell>
          <cell r="O8" t="str">
            <v>0755503570</v>
          </cell>
          <cell r="P8" t="str">
            <v>0755505653</v>
          </cell>
          <cell r="Q8" t="str">
            <v>info@carringtonpathology.example.com.au</v>
          </cell>
          <cell r="R8" t="str">
            <v xml:space="preserve">8003619900051977 </v>
          </cell>
        </row>
        <row r="9">
          <cell r="A9" t="str">
            <v>Pathology lab</v>
          </cell>
          <cell r="B9" t="str">
            <v xml:space="preserve">8003621566705995 </v>
          </cell>
          <cell r="C9" t="str">
            <v>Kioma Pathology</v>
          </cell>
          <cell r="D9">
            <v>8520</v>
          </cell>
          <cell r="E9" t="str">
            <v>Pathology and Diagnostic Imaging Services</v>
          </cell>
          <cell r="F9" t="str">
            <v>8520-3</v>
          </cell>
          <cell r="G9" t="str">
            <v>Pathology laboratory service</v>
          </cell>
          <cell r="H9"/>
          <cell r="I9"/>
          <cell r="J9">
            <v>81122808516</v>
          </cell>
          <cell r="K9" t="str">
            <v>15 Hazlett Est</v>
          </cell>
          <cell r="L9" t="str">
            <v>Kioma</v>
          </cell>
          <cell r="M9" t="str">
            <v>QLD</v>
          </cell>
          <cell r="N9">
            <v>4498</v>
          </cell>
          <cell r="O9" t="str">
            <v>0755505000</v>
          </cell>
          <cell r="P9" t="str">
            <v>0755502887</v>
          </cell>
          <cell r="Q9" t="str">
            <v>info@kiomapathology.example.net</v>
          </cell>
          <cell r="R9" t="str">
            <v>8003619900051985</v>
          </cell>
        </row>
        <row r="10">
          <cell r="A10" t="str">
            <v>Pharmacy</v>
          </cell>
          <cell r="B10" t="str">
            <v xml:space="preserve">8003626566706893 </v>
          </cell>
          <cell r="C10" t="str">
            <v>East Mackay Pharmacy</v>
          </cell>
          <cell r="D10">
            <v>4271</v>
          </cell>
          <cell r="E10" t="str">
            <v>Retail Pharmacy</v>
          </cell>
          <cell r="F10" t="str">
            <v>4271-1</v>
          </cell>
          <cell r="G10" t="str">
            <v>Pharmacy, retail, operation</v>
          </cell>
          <cell r="H10"/>
          <cell r="I10"/>
          <cell r="J10">
            <v>81146583113</v>
          </cell>
          <cell r="K10" t="str">
            <v>138 Homer St</v>
          </cell>
          <cell r="L10" t="str">
            <v>East Mackay</v>
          </cell>
          <cell r="M10" t="str">
            <v>QLD</v>
          </cell>
          <cell r="N10">
            <v>4740</v>
          </cell>
          <cell r="O10" t="str">
            <v>0755505528</v>
          </cell>
          <cell r="P10" t="str">
            <v>0755500051</v>
          </cell>
          <cell r="Q10" t="str">
            <v>reception@eastmackaypharmacy.example.com.au</v>
          </cell>
          <cell r="R10" t="str">
            <v>8003613233384668</v>
          </cell>
        </row>
        <row r="11">
          <cell r="A11" t="str">
            <v>Pharmacy</v>
          </cell>
          <cell r="B11" t="str">
            <v xml:space="preserve">8003624900039105 </v>
          </cell>
          <cell r="C11" t="str">
            <v>Cracow Pharmacy</v>
          </cell>
          <cell r="D11">
            <v>4271</v>
          </cell>
          <cell r="E11" t="str">
            <v>Retail Pharmacy</v>
          </cell>
          <cell r="F11" t="str">
            <v>4271-2</v>
          </cell>
          <cell r="G11" t="str">
            <v>Community Pharmacy</v>
          </cell>
          <cell r="H11"/>
          <cell r="I11"/>
          <cell r="J11">
            <v>81157089619</v>
          </cell>
          <cell r="K11" t="str">
            <v>174 Tarpeian St</v>
          </cell>
          <cell r="L11" t="str">
            <v>Cracow</v>
          </cell>
          <cell r="M11" t="str">
            <v>QLD</v>
          </cell>
          <cell r="N11">
            <v>4719</v>
          </cell>
          <cell r="O11" t="str">
            <v>0755500346</v>
          </cell>
          <cell r="P11" t="str">
            <v>0755500706</v>
          </cell>
          <cell r="Q11" t="str">
            <v>reception@cracowpharmacy.example.net</v>
          </cell>
          <cell r="R11" t="str">
            <v xml:space="preserve">8003613233384676 </v>
          </cell>
        </row>
        <row r="12">
          <cell r="A12" t="str">
            <v>Medical Centre</v>
          </cell>
          <cell r="B12" t="str">
            <v xml:space="preserve">8003629900040359 </v>
          </cell>
          <cell r="C12" t="str">
            <v>Elimbah Medical Centre</v>
          </cell>
          <cell r="D12">
            <v>8511</v>
          </cell>
          <cell r="E12" t="str">
            <v>General Practice</v>
          </cell>
          <cell r="F12" t="str">
            <v>8511-2</v>
          </cell>
          <cell r="G12" t="str">
            <v>General medical practitioner service</v>
          </cell>
          <cell r="H12"/>
          <cell r="I12"/>
          <cell r="J12">
            <v>81195054644</v>
          </cell>
          <cell r="K12" t="str">
            <v>199 Copper Esp</v>
          </cell>
          <cell r="L12" t="str">
            <v>Elimbah</v>
          </cell>
          <cell r="M12" t="str">
            <v>QLD</v>
          </cell>
          <cell r="N12">
            <v>4516</v>
          </cell>
          <cell r="O12" t="str">
            <v>0755503997</v>
          </cell>
          <cell r="P12" t="str">
            <v>0755501017</v>
          </cell>
          <cell r="Q12" t="str">
            <v>info@elimbahmedicalcentre.example.com.au</v>
          </cell>
          <cell r="R12" t="str">
            <v xml:space="preserve">8003611566718288 , 8003614900051325 </v>
          </cell>
        </row>
        <row r="13">
          <cell r="A13" t="str">
            <v>Medical Clinic</v>
          </cell>
          <cell r="B13" t="str">
            <v xml:space="preserve">8003629900040367 </v>
          </cell>
          <cell r="C13" t="str">
            <v>Loch Lomond Medical Clinic</v>
          </cell>
          <cell r="D13">
            <v>8511</v>
          </cell>
          <cell r="E13" t="str">
            <v>General Practice</v>
          </cell>
          <cell r="F13" t="str">
            <v>8511-3</v>
          </cell>
          <cell r="G13" t="str">
            <v>General practice medical clinic service</v>
          </cell>
          <cell r="H13"/>
          <cell r="I13"/>
          <cell r="J13">
            <v>81111751322</v>
          </cell>
          <cell r="K13" t="str">
            <v>32 Silver Cl</v>
          </cell>
          <cell r="L13" t="str">
            <v>Loch Lomond</v>
          </cell>
          <cell r="M13" t="str">
            <v>QLD</v>
          </cell>
          <cell r="N13">
            <v>4370</v>
          </cell>
          <cell r="O13" t="str">
            <v>0755507646</v>
          </cell>
          <cell r="P13" t="str">
            <v>0755502055</v>
          </cell>
          <cell r="Q13" t="str">
            <v>info@lochlomondmc.example.net</v>
          </cell>
          <cell r="R13" t="str">
            <v xml:space="preserve">8003619900051951, 8003611566718338 </v>
          </cell>
        </row>
        <row r="14">
          <cell r="A14" t="str">
            <v>Residential Aged Care Provider</v>
          </cell>
          <cell r="B14" t="str">
            <v xml:space="preserve">8003621566706019 </v>
          </cell>
          <cell r="C14" t="str">
            <v>Hudson Aged Care</v>
          </cell>
          <cell r="D14">
            <v>8601</v>
          </cell>
          <cell r="E14" t="str">
            <v>Aged Care Residential Services</v>
          </cell>
          <cell r="F14" t="str">
            <v>8601-1</v>
          </cell>
          <cell r="G14" t="str">
            <v>Private profit nursing home for he aged</v>
          </cell>
          <cell r="H14" t="str">
            <v>8601-1.4</v>
          </cell>
          <cell r="I14" t="str">
            <v>Residential care for the aged operation</v>
          </cell>
          <cell r="J14">
            <v>81187304299</v>
          </cell>
          <cell r="K14" t="str">
            <v>99 Southern Lane</v>
          </cell>
          <cell r="L14" t="str">
            <v>Hudson</v>
          </cell>
          <cell r="M14" t="str">
            <v>QLD</v>
          </cell>
          <cell r="N14">
            <v>4860</v>
          </cell>
          <cell r="O14" t="str">
            <v>0755500619</v>
          </cell>
          <cell r="P14" t="str">
            <v>0755503605</v>
          </cell>
          <cell r="Q14" t="str">
            <v>reception@hudsonagedcare.example.com.au</v>
          </cell>
          <cell r="R14" t="str">
            <v>8003616566718683 , '8003616566718733, '8003616566718741</v>
          </cell>
        </row>
        <row r="15">
          <cell r="A15" t="str">
            <v>Dental Services</v>
          </cell>
          <cell r="B15" t="str">
            <v xml:space="preserve">8003629900040383 </v>
          </cell>
          <cell r="C15" t="str">
            <v>Annandale Dental</v>
          </cell>
          <cell r="D15">
            <v>8531</v>
          </cell>
          <cell r="E15" t="str">
            <v>Dental Services</v>
          </cell>
          <cell r="F15" t="str">
            <v>8531-3</v>
          </cell>
          <cell r="G15" t="str">
            <v>Dental practice service</v>
          </cell>
          <cell r="H15"/>
          <cell r="I15"/>
          <cell r="J15">
            <v>81117277206</v>
          </cell>
          <cell r="K15" t="str">
            <v>164 Cresson Esp</v>
          </cell>
          <cell r="L15" t="str">
            <v>Annandale</v>
          </cell>
          <cell r="M15" t="str">
            <v>QLD</v>
          </cell>
          <cell r="N15">
            <v>4814</v>
          </cell>
          <cell r="O15" t="str">
            <v>0755500726</v>
          </cell>
          <cell r="P15" t="str">
            <v>0755500003</v>
          </cell>
          <cell r="Q15" t="str">
            <v>reception@annandaledental.example.net</v>
          </cell>
        </row>
        <row r="16">
          <cell r="A16" t="str">
            <v>Aboriginal Medical Service Centre</v>
          </cell>
          <cell r="B16" t="str">
            <v xml:space="preserve">8003626566706901 </v>
          </cell>
          <cell r="C16" t="str">
            <v>Southedge Practice</v>
          </cell>
          <cell r="D16">
            <v>8511</v>
          </cell>
          <cell r="E16" t="str">
            <v>General Practice</v>
          </cell>
          <cell r="F16" t="str">
            <v>8511-5</v>
          </cell>
          <cell r="G16" t="str">
            <v>Community Health Care</v>
          </cell>
          <cell r="H16"/>
          <cell r="I16"/>
          <cell r="J16">
            <v>81196286236</v>
          </cell>
          <cell r="K16" t="str">
            <v>33 Church Tce</v>
          </cell>
          <cell r="L16" t="str">
            <v>Southedge</v>
          </cell>
          <cell r="M16" t="str">
            <v>QLD</v>
          </cell>
          <cell r="N16">
            <v>4871</v>
          </cell>
          <cell r="O16" t="str">
            <v>0755508297</v>
          </cell>
          <cell r="P16" t="str">
            <v>0755500457</v>
          </cell>
          <cell r="Q16" t="str">
            <v>info@southedgepractice.example.com.au</v>
          </cell>
          <cell r="R16" t="str">
            <v>8003616566718675, 8003616566718766</v>
          </cell>
        </row>
      </sheetData>
      <sheetData sheetId="2">
        <row r="2">
          <cell r="A2" t="str">
            <v>Emergency Department</v>
          </cell>
          <cell r="B2" t="str">
            <v xml:space="preserve">8003624900039121 </v>
          </cell>
          <cell r="C2" t="str">
            <v>Dubbo Emergency</v>
          </cell>
          <cell r="D2">
            <v>8512</v>
          </cell>
          <cell r="E2" t="str">
            <v>Specialist Medical Services</v>
          </cell>
          <cell r="F2" t="str">
            <v>8512-19</v>
          </cell>
          <cell r="G2" t="str">
            <v>Emergency Department Services</v>
          </cell>
          <cell r="H2"/>
          <cell r="I2"/>
          <cell r="J2">
            <v>81142741850</v>
          </cell>
          <cell r="K2" t="str">
            <v>24 Airport Rdge</v>
          </cell>
          <cell r="L2" t="str">
            <v>Dubbo</v>
          </cell>
          <cell r="M2" t="str">
            <v>NSW</v>
          </cell>
          <cell r="N2">
            <v>2830</v>
          </cell>
          <cell r="O2" t="str">
            <v>0255500451</v>
          </cell>
          <cell r="P2">
            <v>255508818</v>
          </cell>
          <cell r="Q2" t="str">
            <v>info@dubboemergency.example.net</v>
          </cell>
          <cell r="R2" t="str">
            <v xml:space="preserve">8003618233384980 </v>
          </cell>
        </row>
        <row r="3">
          <cell r="A3" t="str">
            <v>Outpatient clinic - endocrinology</v>
          </cell>
          <cell r="B3" t="str">
            <v xml:space="preserve">8003628233373115 </v>
          </cell>
          <cell r="C3" t="str">
            <v>Gangat Endocrinology Clinic</v>
          </cell>
          <cell r="D3">
            <v>8512</v>
          </cell>
          <cell r="E3" t="str">
            <v>Specialist Medical Services</v>
          </cell>
          <cell r="F3" t="str">
            <v>8512-14</v>
          </cell>
          <cell r="G3" t="str">
            <v>Specialist medical clinic service</v>
          </cell>
          <cell r="H3" t="str">
            <v>8512-14.2</v>
          </cell>
          <cell r="I3" t="str">
            <v>Endocrinology Services</v>
          </cell>
          <cell r="J3">
            <v>81173889719</v>
          </cell>
          <cell r="K3" t="str">
            <v>142 Mandarin Rd</v>
          </cell>
          <cell r="L3" t="str">
            <v>Gangat</v>
          </cell>
          <cell r="M3" t="str">
            <v>NSW</v>
          </cell>
          <cell r="N3">
            <v>2422</v>
          </cell>
          <cell r="O3" t="str">
            <v>0255509908</v>
          </cell>
          <cell r="P3" t="str">
            <v>0255504725</v>
          </cell>
          <cell r="Q3" t="str">
            <v>reception@gangatendocrinologyclinic.example.com.au</v>
          </cell>
        </row>
        <row r="4">
          <cell r="A4" t="str">
            <v>Public hospital</v>
          </cell>
          <cell r="B4" t="str">
            <v xml:space="preserve">8003626566706927 </v>
          </cell>
          <cell r="C4" t="str">
            <v>Kensington Public Hospital</v>
          </cell>
          <cell r="D4">
            <v>8401</v>
          </cell>
          <cell r="E4" t="str">
            <v>Hospitals (except Psychiatric Hospitals)</v>
          </cell>
          <cell r="F4" t="str">
            <v>8401-15</v>
          </cell>
          <cell r="G4" t="str">
            <v>Public acute care Hospital</v>
          </cell>
          <cell r="H4"/>
          <cell r="I4"/>
          <cell r="J4">
            <v>81160635191</v>
          </cell>
          <cell r="K4" t="str">
            <v>191 Jenkins Cct</v>
          </cell>
          <cell r="L4" t="str">
            <v>Kensington</v>
          </cell>
          <cell r="M4" t="str">
            <v>NSW</v>
          </cell>
          <cell r="N4">
            <v>2033</v>
          </cell>
          <cell r="O4" t="str">
            <v>0255507070</v>
          </cell>
          <cell r="P4" t="str">
            <v>0255507302</v>
          </cell>
          <cell r="Q4" t="str">
            <v>reception@kensingtonph.example.net</v>
          </cell>
          <cell r="R4" t="str">
            <v xml:space="preserve">8003614900051408 , 8003616566718857 , 8003611566718551 </v>
          </cell>
        </row>
        <row r="5">
          <cell r="A5" t="str">
            <v>Private hospital</v>
          </cell>
          <cell r="B5" t="str">
            <v xml:space="preserve">8003623233373330 </v>
          </cell>
          <cell r="C5" t="str">
            <v>Mount Mitchell Private Hospital</v>
          </cell>
          <cell r="D5">
            <v>8401</v>
          </cell>
          <cell r="E5" t="str">
            <v>Hospitals (except Psychiatric Hospitals)</v>
          </cell>
          <cell r="F5" t="str">
            <v>8401-16</v>
          </cell>
          <cell r="G5" t="str">
            <v>Private acute care Hospital</v>
          </cell>
          <cell r="H5"/>
          <cell r="I5"/>
          <cell r="J5">
            <v>81177929013</v>
          </cell>
          <cell r="K5" t="str">
            <v>40 Jenkins Rvr</v>
          </cell>
          <cell r="L5" t="str">
            <v>Mount Mitchell</v>
          </cell>
          <cell r="M5" t="str">
            <v>NSW</v>
          </cell>
          <cell r="N5">
            <v>2365</v>
          </cell>
          <cell r="O5" t="str">
            <v>0255507157</v>
          </cell>
          <cell r="P5" t="str">
            <v>0255504868</v>
          </cell>
          <cell r="Q5" t="str">
            <v>info@mountmitchellph.example.com.au</v>
          </cell>
          <cell r="R5" t="str">
            <v xml:space="preserve">8003611566718486 , 8003618233385029 , 8003619900052140 </v>
          </cell>
        </row>
        <row r="6">
          <cell r="A6" t="str">
            <v>Radiology lab</v>
          </cell>
          <cell r="B6" t="str">
            <v xml:space="preserve">8003626566706935 </v>
          </cell>
          <cell r="C6" t="str">
            <v>Frenchs Forest East Radiology</v>
          </cell>
          <cell r="D6">
            <v>8520</v>
          </cell>
          <cell r="E6" t="str">
            <v>Pathology and Diagnostic Imaging Services</v>
          </cell>
          <cell r="F6" t="str">
            <v>8520-1</v>
          </cell>
          <cell r="G6" t="str">
            <v>Diagnostic imaging service</v>
          </cell>
          <cell r="H6" t="str">
            <v>8520-1.1</v>
          </cell>
          <cell r="I6" t="str">
            <v>Diagnostic Radiology</v>
          </cell>
          <cell r="J6">
            <v>81116303327</v>
          </cell>
          <cell r="K6" t="str">
            <v>16 Innovation Cl</v>
          </cell>
          <cell r="L6" t="str">
            <v>Frenchs Forest East</v>
          </cell>
          <cell r="M6" t="str">
            <v>NSW</v>
          </cell>
          <cell r="N6">
            <v>2086</v>
          </cell>
          <cell r="O6" t="str">
            <v>0255509361</v>
          </cell>
          <cell r="P6" t="str">
            <v>0255502617</v>
          </cell>
          <cell r="Q6" t="str">
            <v>info@frenchsforesteastrd.example.net</v>
          </cell>
          <cell r="R6" t="str">
            <v xml:space="preserve">8003613233384817 </v>
          </cell>
        </row>
        <row r="7">
          <cell r="A7" t="str">
            <v>Radiology lab</v>
          </cell>
          <cell r="B7" t="str">
            <v xml:space="preserve">8003623233373348 </v>
          </cell>
          <cell r="C7" t="str">
            <v>Fishermans Reach Radiology</v>
          </cell>
          <cell r="D7">
            <v>8520</v>
          </cell>
          <cell r="E7" t="str">
            <v>Pathology and Diagnostic Imaging Services</v>
          </cell>
          <cell r="F7" t="str">
            <v>8520-1</v>
          </cell>
          <cell r="G7" t="str">
            <v>Diagnostic imaging service</v>
          </cell>
          <cell r="H7" t="str">
            <v>8520-1.1</v>
          </cell>
          <cell r="I7" t="str">
            <v>Diagnostic Radiology</v>
          </cell>
          <cell r="J7">
            <v>81111781162</v>
          </cell>
          <cell r="K7" t="str">
            <v>5 Newport Rdge</v>
          </cell>
          <cell r="L7" t="str">
            <v>Fishermans Reach</v>
          </cell>
          <cell r="M7" t="str">
            <v>NSW</v>
          </cell>
          <cell r="N7">
            <v>2441</v>
          </cell>
          <cell r="O7" t="str">
            <v>0255501561</v>
          </cell>
          <cell r="P7" t="str">
            <v>0255509323</v>
          </cell>
          <cell r="Q7" t="str">
            <v>reception@fishermansreachrd.example.com.au</v>
          </cell>
          <cell r="R7" t="str">
            <v xml:space="preserve">8003619900052132 </v>
          </cell>
        </row>
        <row r="8">
          <cell r="A8" t="str">
            <v>Pathology lab</v>
          </cell>
          <cell r="B8" t="str">
            <v xml:space="preserve">8003628233373131 </v>
          </cell>
          <cell r="C8" t="str">
            <v>Pullabooka Pathology</v>
          </cell>
          <cell r="D8">
            <v>8520</v>
          </cell>
          <cell r="E8" t="str">
            <v>Pathology and Diagnostic Imaging Services</v>
          </cell>
          <cell r="F8" t="str">
            <v>8520-3</v>
          </cell>
          <cell r="G8" t="str">
            <v>Pathology laboratory service</v>
          </cell>
          <cell r="H8"/>
          <cell r="I8"/>
          <cell r="J8">
            <v>81194371030</v>
          </cell>
          <cell r="K8" t="str">
            <v>127 Council Dr</v>
          </cell>
          <cell r="L8" t="str">
            <v>Pullabooka</v>
          </cell>
          <cell r="M8" t="str">
            <v>NSW</v>
          </cell>
          <cell r="N8">
            <v>2810</v>
          </cell>
          <cell r="O8" t="str">
            <v>0255508639</v>
          </cell>
          <cell r="P8" t="str">
            <v>0255500553</v>
          </cell>
          <cell r="Q8" t="str">
            <v>reception@pullabookapathology.example.net</v>
          </cell>
          <cell r="R8" t="str">
            <v xml:space="preserve">8003611566718494 </v>
          </cell>
        </row>
        <row r="9">
          <cell r="A9" t="str">
            <v>Pathology lab</v>
          </cell>
          <cell r="B9" t="str">
            <v xml:space="preserve">8003629900040391 </v>
          </cell>
          <cell r="C9" t="str">
            <v>Higher Macdonald Pathology</v>
          </cell>
          <cell r="D9">
            <v>8520</v>
          </cell>
          <cell r="E9" t="str">
            <v>Pathology and Diagnostic Imaging Services</v>
          </cell>
          <cell r="F9" t="str">
            <v>8520-3</v>
          </cell>
          <cell r="G9" t="str">
            <v>Pathology laboratory service</v>
          </cell>
          <cell r="H9"/>
          <cell r="I9"/>
          <cell r="J9">
            <v>81146466465</v>
          </cell>
          <cell r="K9" t="str">
            <v>79 Hermann Rvr</v>
          </cell>
          <cell r="L9" t="str">
            <v>Higher Macdonald</v>
          </cell>
          <cell r="M9" t="str">
            <v>NSW</v>
          </cell>
          <cell r="N9">
            <v>2775</v>
          </cell>
          <cell r="O9" t="str">
            <v>0255508665</v>
          </cell>
          <cell r="P9" t="str">
            <v>0255506920</v>
          </cell>
          <cell r="Q9" t="str">
            <v>info@highermacdonaldpathology.example.com.au</v>
          </cell>
          <cell r="R9" t="str">
            <v xml:space="preserve">8003619900052082 </v>
          </cell>
        </row>
        <row r="10">
          <cell r="A10" t="str">
            <v>Pharmacy</v>
          </cell>
          <cell r="B10" t="str">
            <v xml:space="preserve">8003629900040409 </v>
          </cell>
          <cell r="C10" t="str">
            <v>Lilydale Pharmacy</v>
          </cell>
          <cell r="D10">
            <v>4271</v>
          </cell>
          <cell r="E10" t="str">
            <v>Retail Pharmacy</v>
          </cell>
          <cell r="F10" t="str">
            <v>4271-1</v>
          </cell>
          <cell r="G10" t="str">
            <v>Pharmacy, retail, operation</v>
          </cell>
          <cell r="H10"/>
          <cell r="I10"/>
          <cell r="J10">
            <v>81160141470</v>
          </cell>
          <cell r="K10" t="str">
            <v>6 Wolverene Cct</v>
          </cell>
          <cell r="L10" t="str">
            <v>Lilydale</v>
          </cell>
          <cell r="M10" t="str">
            <v>NSW</v>
          </cell>
          <cell r="N10">
            <v>2460</v>
          </cell>
          <cell r="O10" t="str">
            <v>0255502632</v>
          </cell>
          <cell r="P10" t="str">
            <v>0255508620</v>
          </cell>
          <cell r="Q10" t="str">
            <v>info@lilydalepharmacy.example.net</v>
          </cell>
          <cell r="R10" t="str">
            <v xml:space="preserve">8003613233384783 </v>
          </cell>
        </row>
        <row r="11">
          <cell r="A11" t="str">
            <v>Pharmacy</v>
          </cell>
          <cell r="B11" t="str">
            <v xml:space="preserve">8003629900040417 </v>
          </cell>
          <cell r="C11" t="str">
            <v>Appin Pharmacy</v>
          </cell>
          <cell r="D11">
            <v>4271</v>
          </cell>
          <cell r="E11" t="str">
            <v>Retail Pharmacy</v>
          </cell>
          <cell r="F11" t="str">
            <v>4271-2</v>
          </cell>
          <cell r="G11" t="str">
            <v>Community Pharmacy</v>
          </cell>
          <cell r="H11"/>
          <cell r="I11"/>
          <cell r="J11">
            <v>81124140480</v>
          </cell>
          <cell r="K11" t="str">
            <v>124 Hendrix Ave</v>
          </cell>
          <cell r="L11" t="str">
            <v>Appin</v>
          </cell>
          <cell r="M11" t="str">
            <v>NSW</v>
          </cell>
          <cell r="N11">
            <v>2560</v>
          </cell>
          <cell r="O11" t="str">
            <v>0255500340</v>
          </cell>
          <cell r="P11" t="str">
            <v>0255508102</v>
          </cell>
          <cell r="Q11" t="str">
            <v>reception@appinpharmacy.example.com.au</v>
          </cell>
          <cell r="R11" t="str">
            <v xml:space="preserve">8003614900051424 </v>
          </cell>
        </row>
        <row r="12">
          <cell r="A12" t="str">
            <v>Medical Centre</v>
          </cell>
          <cell r="B12" t="str">
            <v xml:space="preserve">8003629900040425 </v>
          </cell>
          <cell r="C12" t="str">
            <v>Mossy Point Medical Centre</v>
          </cell>
          <cell r="D12">
            <v>8511</v>
          </cell>
          <cell r="E12" t="str">
            <v>General Practice</v>
          </cell>
          <cell r="F12" t="str">
            <v>8511-2</v>
          </cell>
          <cell r="G12" t="str">
            <v>General medical practitioner service</v>
          </cell>
          <cell r="H12"/>
          <cell r="I12"/>
          <cell r="J12">
            <v>81185378242</v>
          </cell>
          <cell r="K12" t="str">
            <v>192 Pheonix Jnc</v>
          </cell>
          <cell r="L12" t="str">
            <v>Mossy Point</v>
          </cell>
          <cell r="M12" t="str">
            <v>NSW</v>
          </cell>
          <cell r="N12">
            <v>2537</v>
          </cell>
          <cell r="O12" t="str">
            <v>0255509415</v>
          </cell>
          <cell r="P12" t="str">
            <v>0255506048</v>
          </cell>
          <cell r="Q12" t="str">
            <v>reception@mossypointmc.example.net</v>
          </cell>
          <cell r="R12" t="str">
            <v xml:space="preserve">8003616566718832 , 8003611566718536 </v>
          </cell>
        </row>
        <row r="13">
          <cell r="A13" t="str">
            <v>Medical Clinic</v>
          </cell>
          <cell r="B13" t="str">
            <v xml:space="preserve">8003624900039170 </v>
          </cell>
          <cell r="C13" t="str">
            <v>Bungabbee Medical Clinic</v>
          </cell>
          <cell r="D13">
            <v>8511</v>
          </cell>
          <cell r="E13" t="str">
            <v>General Practice</v>
          </cell>
          <cell r="F13" t="str">
            <v>8511-3</v>
          </cell>
          <cell r="G13" t="str">
            <v>General practice medical clinic service</v>
          </cell>
          <cell r="H13"/>
          <cell r="I13"/>
          <cell r="J13">
            <v>81156248664</v>
          </cell>
          <cell r="K13" t="str">
            <v>158 Toby Ave</v>
          </cell>
          <cell r="L13" t="str">
            <v>Bungabbee</v>
          </cell>
          <cell r="M13" t="str">
            <v>NSW</v>
          </cell>
          <cell r="N13">
            <v>2480</v>
          </cell>
          <cell r="O13" t="str">
            <v>0255506327</v>
          </cell>
          <cell r="P13" t="str">
            <v>0255506995</v>
          </cell>
          <cell r="Q13" t="str">
            <v>info@bungabbeemc.example.com.au</v>
          </cell>
          <cell r="R13" t="str">
            <v>8003616066415832 , 8003619900052124</v>
          </cell>
        </row>
        <row r="14">
          <cell r="A14" t="str">
            <v>Residential Aged Care Provider</v>
          </cell>
          <cell r="B14" t="str">
            <v xml:space="preserve">8003629900040441 </v>
          </cell>
          <cell r="C14" t="str">
            <v>Wallendbeen Aged Care</v>
          </cell>
          <cell r="D14">
            <v>8601</v>
          </cell>
          <cell r="E14" t="str">
            <v>Aged Care Residential Services</v>
          </cell>
          <cell r="F14" t="str">
            <v>8601-1</v>
          </cell>
          <cell r="G14" t="str">
            <v>Private profit nursing home for he aged</v>
          </cell>
          <cell r="H14" t="str">
            <v>8601-1.4</v>
          </cell>
          <cell r="I14" t="str">
            <v>Residential care for the aged operation</v>
          </cell>
          <cell r="J14">
            <v>81111740470</v>
          </cell>
          <cell r="K14" t="str">
            <v>62 Desleigh Dr</v>
          </cell>
          <cell r="L14" t="str">
            <v>Wallendbeen</v>
          </cell>
          <cell r="M14" t="str">
            <v>NSW</v>
          </cell>
          <cell r="N14">
            <v>2588</v>
          </cell>
          <cell r="O14" t="str">
            <v>0255506011</v>
          </cell>
          <cell r="P14" t="str">
            <v>0255509249</v>
          </cell>
          <cell r="Q14" t="str">
            <v>info@wallendbeenagedcare.example.net</v>
          </cell>
          <cell r="R14" t="str">
            <v xml:space="preserve">8003611566718437 , 8003613233384742 , 8003619900052108 </v>
          </cell>
        </row>
        <row r="15">
          <cell r="A15" t="str">
            <v>Physiotherapy Services</v>
          </cell>
          <cell r="B15" t="str">
            <v xml:space="preserve">8003621566706068 </v>
          </cell>
          <cell r="C15" t="str">
            <v>Canton Beach Physiotherapy</v>
          </cell>
          <cell r="D15">
            <v>8533</v>
          </cell>
          <cell r="E15" t="str">
            <v>Physiotherapy Services</v>
          </cell>
          <cell r="F15" t="str">
            <v>8533-1</v>
          </cell>
          <cell r="G15" t="str">
            <v>Physiotherapy Services</v>
          </cell>
          <cell r="H15"/>
          <cell r="I15"/>
          <cell r="J15">
            <v>81139258671</v>
          </cell>
          <cell r="K15" t="str">
            <v>42 Southern Lane</v>
          </cell>
          <cell r="L15" t="str">
            <v>Canton Beach</v>
          </cell>
          <cell r="M15" t="str">
            <v>NSW</v>
          </cell>
          <cell r="N15">
            <v>2263</v>
          </cell>
          <cell r="O15" t="str">
            <v>0255504477</v>
          </cell>
          <cell r="P15" t="str">
            <v>0255503083</v>
          </cell>
          <cell r="Q15" t="str">
            <v>reception@cantonbeachphysio.example.com.au</v>
          </cell>
          <cell r="R15"/>
        </row>
        <row r="16">
          <cell r="A16" t="str">
            <v>Cancer Care Clinic</v>
          </cell>
          <cell r="B16" t="str">
            <v xml:space="preserve">8003626566706950 </v>
          </cell>
          <cell r="C16" t="str">
            <v>Bucketty Oncology Clinic</v>
          </cell>
          <cell r="D16">
            <v>8512</v>
          </cell>
          <cell r="E16" t="str">
            <v>Specialist Medical Services</v>
          </cell>
          <cell r="F16" t="str">
            <v>8512-14</v>
          </cell>
          <cell r="G16" t="str">
            <v>Specialist medical clinic service</v>
          </cell>
          <cell r="H16" t="str">
            <v>8512-14.7</v>
          </cell>
          <cell r="I16" t="str">
            <v>Clinical Oncology Services</v>
          </cell>
          <cell r="J16">
            <v>81150584429</v>
          </cell>
          <cell r="K16" t="str">
            <v>144 Gold Qy</v>
          </cell>
          <cell r="L16" t="str">
            <v>Bucketty</v>
          </cell>
          <cell r="M16" t="str">
            <v>NSW</v>
          </cell>
          <cell r="N16">
            <v>2250</v>
          </cell>
          <cell r="O16" t="str">
            <v>0255508886</v>
          </cell>
          <cell r="P16" t="str">
            <v>0255508148</v>
          </cell>
          <cell r="Q16" t="str">
            <v>reception@buckettyoncologyclinic.example.net</v>
          </cell>
          <cell r="R16"/>
        </row>
        <row r="17">
          <cell r="A17" t="str">
            <v>Cardiologist Specialist Practice</v>
          </cell>
          <cell r="B17" t="str">
            <v xml:space="preserve">8003628233373156 </v>
          </cell>
          <cell r="C17" t="str">
            <v>Kippenduff Cardiologist</v>
          </cell>
          <cell r="D17">
            <v>8512</v>
          </cell>
          <cell r="E17" t="str">
            <v>Specialist Medical Services</v>
          </cell>
          <cell r="F17" t="str">
            <v>8512-14</v>
          </cell>
          <cell r="G17" t="str">
            <v>Specialist medical clinic service</v>
          </cell>
          <cell r="H17"/>
          <cell r="I17"/>
          <cell r="J17">
            <v>81183460323</v>
          </cell>
          <cell r="K17" t="str">
            <v>58 Warrego Tce</v>
          </cell>
          <cell r="L17" t="str">
            <v>Kippenduff</v>
          </cell>
          <cell r="M17" t="str">
            <v>NSW</v>
          </cell>
          <cell r="N17">
            <v>2469</v>
          </cell>
          <cell r="O17" t="str">
            <v>0255505938</v>
          </cell>
          <cell r="P17" t="str">
            <v>0255509903</v>
          </cell>
          <cell r="Q17" t="str">
            <v>info@kippenduffcardiologist.example.com.au</v>
          </cell>
          <cell r="R17"/>
        </row>
      </sheetData>
      <sheetData sheetId="3">
        <row r="2">
          <cell r="A2" t="str">
            <v>Emergency Department</v>
          </cell>
          <cell r="B2" t="str">
            <v xml:space="preserve">8003621566706076 </v>
          </cell>
          <cell r="C2" t="str">
            <v>Mount Glasgow Emergency</v>
          </cell>
          <cell r="D2">
            <v>8512</v>
          </cell>
          <cell r="E2" t="str">
            <v>Specialist Medical Services</v>
          </cell>
          <cell r="F2" t="str">
            <v>8512-19</v>
          </cell>
          <cell r="G2" t="str">
            <v>Emergency Department Services</v>
          </cell>
          <cell r="H2"/>
          <cell r="I2"/>
          <cell r="J2">
            <v>81153248356</v>
          </cell>
          <cell r="K2" t="str">
            <v>142 Toby Rd</v>
          </cell>
          <cell r="L2" t="str">
            <v>Mount Glasgow</v>
          </cell>
          <cell r="M2" t="str">
            <v>VIC</v>
          </cell>
          <cell r="N2">
            <v>3371</v>
          </cell>
          <cell r="O2" t="str">
            <v>0355504383</v>
          </cell>
          <cell r="P2" t="str">
            <v>0355505893</v>
          </cell>
          <cell r="Q2" t="str">
            <v>info@mountglasgowemergency.example.com.au</v>
          </cell>
          <cell r="R2" t="str">
            <v xml:space="preserve">8003614900051481 </v>
          </cell>
        </row>
        <row r="3">
          <cell r="A3" t="str">
            <v>Outpatient clinic - cardiology</v>
          </cell>
          <cell r="B3" t="str">
            <v xml:space="preserve">8003623233373371 </v>
          </cell>
          <cell r="C3" t="str">
            <v>Cooriemungle Cardiology Clinic</v>
          </cell>
          <cell r="D3">
            <v>8512</v>
          </cell>
          <cell r="E3" t="str">
            <v>Specialist Medical Services</v>
          </cell>
          <cell r="F3" t="str">
            <v>8512-14</v>
          </cell>
          <cell r="G3" t="str">
            <v>Specialist medical clinic service</v>
          </cell>
          <cell r="H3" t="str">
            <v>8512-14.12</v>
          </cell>
          <cell r="I3" t="str">
            <v>Thoracic medicine Services</v>
          </cell>
          <cell r="J3">
            <v>81196223842</v>
          </cell>
          <cell r="K3" t="str">
            <v>29 Hendrix Pde</v>
          </cell>
          <cell r="L3" t="str">
            <v>Cooriemungle</v>
          </cell>
          <cell r="M3" t="str">
            <v>VIC</v>
          </cell>
          <cell r="N3">
            <v>3268</v>
          </cell>
          <cell r="O3" t="str">
            <v>0355508586</v>
          </cell>
          <cell r="P3" t="str">
            <v>0355502992</v>
          </cell>
          <cell r="Q3" t="str">
            <v>info@cooriemunglecardiologyclinic.example.net</v>
          </cell>
        </row>
        <row r="4">
          <cell r="A4" t="str">
            <v>Public hospital</v>
          </cell>
          <cell r="B4" t="str">
            <v xml:space="preserve">8003626566706976 </v>
          </cell>
          <cell r="C4" t="str">
            <v>Murrabit Public Hopsital</v>
          </cell>
          <cell r="D4">
            <v>8401</v>
          </cell>
          <cell r="E4" t="str">
            <v>Hospitals (except Psychiatric Hospitals)</v>
          </cell>
          <cell r="F4" t="str">
            <v>8401-15</v>
          </cell>
          <cell r="G4" t="str">
            <v>Public acute care Hospital</v>
          </cell>
          <cell r="H4"/>
          <cell r="I4"/>
          <cell r="J4">
            <v>81156473823</v>
          </cell>
          <cell r="K4" t="str">
            <v>144 Central Gdns</v>
          </cell>
          <cell r="L4" t="str">
            <v>Murrabit</v>
          </cell>
          <cell r="M4" t="str">
            <v>VIC</v>
          </cell>
          <cell r="N4">
            <v>3579</v>
          </cell>
          <cell r="O4" t="str">
            <v>0355509111</v>
          </cell>
          <cell r="P4" t="str">
            <v>0355508677</v>
          </cell>
          <cell r="Q4" t="str">
            <v>reception@murrabitph.example.com.au</v>
          </cell>
          <cell r="R4" t="str">
            <v xml:space="preserve">8003618233385086 , 8003614900051507 , 8003619900052249 , 8003616566719020 </v>
          </cell>
        </row>
        <row r="5">
          <cell r="A5" t="str">
            <v>Private hospital</v>
          </cell>
          <cell r="B5" t="str">
            <v xml:space="preserve">8003624900039188 </v>
          </cell>
          <cell r="C5" t="str">
            <v>Wannon Private Hospital</v>
          </cell>
          <cell r="D5">
            <v>8401</v>
          </cell>
          <cell r="E5" t="str">
            <v>Hospitals (except Psychiatric Hospitals)</v>
          </cell>
          <cell r="F5" t="str">
            <v>8401-16</v>
          </cell>
          <cell r="G5" t="str">
            <v>Private acute care Hospital</v>
          </cell>
          <cell r="H5"/>
          <cell r="I5"/>
          <cell r="J5">
            <v>81114138547</v>
          </cell>
          <cell r="K5" t="str">
            <v>182 Hung Lane</v>
          </cell>
          <cell r="L5" t="str">
            <v>Wannon</v>
          </cell>
          <cell r="M5" t="str">
            <v>VIC</v>
          </cell>
          <cell r="N5">
            <v>3301</v>
          </cell>
          <cell r="O5" t="str">
            <v>0355508740</v>
          </cell>
          <cell r="P5" t="str">
            <v>0355500839</v>
          </cell>
          <cell r="Q5" t="str">
            <v>reception@wannonph.example.net</v>
          </cell>
          <cell r="R5" t="str">
            <v>8003619900052207 , 8003619900052256 , 8003614900051531</v>
          </cell>
        </row>
        <row r="6">
          <cell r="A6" t="str">
            <v>Radiology lab</v>
          </cell>
          <cell r="B6" t="str">
            <v xml:space="preserve">8003626566706992 </v>
          </cell>
          <cell r="C6" t="str">
            <v>Mckenzie Creek Radiology</v>
          </cell>
          <cell r="D6">
            <v>8520</v>
          </cell>
          <cell r="E6" t="str">
            <v>Pathology and Diagnostic Imaging Services</v>
          </cell>
          <cell r="F6" t="str">
            <v>8520-1</v>
          </cell>
          <cell r="G6" t="str">
            <v>Diagnostic imaging service</v>
          </cell>
          <cell r="H6" t="str">
            <v>8520-1.1</v>
          </cell>
          <cell r="I6" t="str">
            <v>Diagnostic Radiology</v>
          </cell>
          <cell r="J6">
            <v>81190228651</v>
          </cell>
          <cell r="K6" t="str">
            <v>92 Arthur Lane</v>
          </cell>
          <cell r="L6" t="str">
            <v>Mckenzie Creek</v>
          </cell>
          <cell r="M6" t="str">
            <v>VIC</v>
          </cell>
          <cell r="N6">
            <v>3401</v>
          </cell>
          <cell r="O6" t="str">
            <v>0355502169</v>
          </cell>
          <cell r="P6" t="str">
            <v>0355506056</v>
          </cell>
          <cell r="Q6" t="str">
            <v>info@mckenziecreekradiology.example.com.au</v>
          </cell>
          <cell r="R6" t="str">
            <v xml:space="preserve">8003613233384932 </v>
          </cell>
        </row>
        <row r="7">
          <cell r="A7" t="str">
            <v>Pathology lab</v>
          </cell>
          <cell r="B7" t="str">
            <v xml:space="preserve">8003624900039196 </v>
          </cell>
          <cell r="C7" t="str">
            <v>Bridgewater Pathology</v>
          </cell>
          <cell r="D7">
            <v>8520</v>
          </cell>
          <cell r="E7" t="str">
            <v>Pathology and Diagnostic Imaging Services</v>
          </cell>
          <cell r="F7" t="str">
            <v>8520-3</v>
          </cell>
          <cell r="G7" t="str">
            <v>Pathology laboratory service</v>
          </cell>
          <cell r="H7"/>
          <cell r="I7"/>
          <cell r="J7">
            <v>81193798638</v>
          </cell>
          <cell r="K7" t="str">
            <v>38 Central Cl</v>
          </cell>
          <cell r="L7" t="str">
            <v>Bridgewater On Loddon</v>
          </cell>
          <cell r="M7" t="str">
            <v>VIC</v>
          </cell>
          <cell r="N7">
            <v>3516</v>
          </cell>
          <cell r="O7" t="str">
            <v>0355505241</v>
          </cell>
          <cell r="P7" t="str">
            <v>0355502836</v>
          </cell>
          <cell r="Q7" t="str">
            <v>info@bridgewaterpathology.example.net</v>
          </cell>
          <cell r="R7" t="str">
            <v xml:space="preserve">8003616566718956 </v>
          </cell>
        </row>
        <row r="8">
          <cell r="A8" t="str">
            <v>Pharmacy</v>
          </cell>
          <cell r="B8" t="str">
            <v xml:space="preserve">8003628233373172 </v>
          </cell>
          <cell r="C8" t="str">
            <v>Pine View Pharmacy</v>
          </cell>
          <cell r="D8">
            <v>4271</v>
          </cell>
          <cell r="E8" t="str">
            <v>Retail Pharmacy</v>
          </cell>
          <cell r="F8" t="str">
            <v>4271-1</v>
          </cell>
          <cell r="G8" t="str">
            <v>Pharmacy, retail, operation</v>
          </cell>
          <cell r="H8"/>
          <cell r="I8"/>
          <cell r="J8">
            <v>81163933903</v>
          </cell>
          <cell r="K8" t="str">
            <v>125 Sebastien Pnt</v>
          </cell>
          <cell r="L8" t="str">
            <v>Pine View</v>
          </cell>
          <cell r="M8" t="str">
            <v>VIC</v>
          </cell>
          <cell r="N8">
            <v>3579</v>
          </cell>
          <cell r="O8" t="str">
            <v>0355506345</v>
          </cell>
          <cell r="P8" t="str">
            <v>0355508580</v>
          </cell>
          <cell r="Q8" t="str">
            <v>reception@pineviewpharmacy.example.com.au</v>
          </cell>
          <cell r="R8" t="str">
            <v xml:space="preserve">8003611566718635 </v>
          </cell>
        </row>
        <row r="9">
          <cell r="A9" t="str">
            <v>Pharmacy</v>
          </cell>
          <cell r="B9" t="str">
            <v xml:space="preserve">8003624900039204 </v>
          </cell>
          <cell r="C9" t="str">
            <v>Launching Place Pharmacy</v>
          </cell>
          <cell r="D9">
            <v>4271</v>
          </cell>
          <cell r="E9" t="str">
            <v>Retail Pharmacy</v>
          </cell>
          <cell r="F9" t="str">
            <v>4271-2</v>
          </cell>
          <cell r="G9" t="str">
            <v>Community Pharmacy</v>
          </cell>
          <cell r="H9"/>
          <cell r="I9"/>
          <cell r="J9">
            <v>81115739073</v>
          </cell>
          <cell r="K9" t="str">
            <v>45 Valley Tce</v>
          </cell>
          <cell r="L9" t="str">
            <v>Launching Place</v>
          </cell>
          <cell r="M9" t="str">
            <v>VIC</v>
          </cell>
          <cell r="N9">
            <v>3139</v>
          </cell>
          <cell r="O9" t="str">
            <v>0355508832</v>
          </cell>
          <cell r="P9" t="str">
            <v>0355509094</v>
          </cell>
          <cell r="Q9" t="str">
            <v>reception@launchingplacepharmacy.example.net</v>
          </cell>
          <cell r="R9" t="str">
            <v xml:space="preserve">8003611566718643 </v>
          </cell>
        </row>
        <row r="10">
          <cell r="A10" t="str">
            <v>Medical Centre</v>
          </cell>
          <cell r="B10" t="str">
            <v xml:space="preserve">8003628233373180 </v>
          </cell>
          <cell r="C10" t="str">
            <v>Milnes Bridge Medical Centre</v>
          </cell>
          <cell r="D10">
            <v>8511</v>
          </cell>
          <cell r="E10" t="str">
            <v>General Practice</v>
          </cell>
          <cell r="F10" t="str">
            <v>8511-2</v>
          </cell>
          <cell r="G10" t="str">
            <v>General medical practitioner service</v>
          </cell>
          <cell r="H10"/>
          <cell r="I10"/>
          <cell r="J10">
            <v>81143845942</v>
          </cell>
          <cell r="K10" t="str">
            <v>71 River Pl</v>
          </cell>
          <cell r="L10" t="str">
            <v>Milnes Bridge</v>
          </cell>
          <cell r="M10" t="str">
            <v>VIC</v>
          </cell>
          <cell r="N10">
            <v>3579</v>
          </cell>
          <cell r="O10" t="str">
            <v>0355507103</v>
          </cell>
          <cell r="P10" t="str">
            <v>0355500286</v>
          </cell>
          <cell r="Q10" t="str">
            <v>info@milnesbridgemc.example.com.au</v>
          </cell>
          <cell r="R10" t="str">
            <v xml:space="preserve">8003611566718593 , 8003613233384924 </v>
          </cell>
        </row>
        <row r="11">
          <cell r="A11" t="str">
            <v>Medical Clinic</v>
          </cell>
          <cell r="B11" t="str">
            <v xml:space="preserve">8003624900039212 </v>
          </cell>
          <cell r="C11" t="str">
            <v>Joyces Creek Medical Clinic</v>
          </cell>
          <cell r="D11">
            <v>8511</v>
          </cell>
          <cell r="E11" t="str">
            <v>General Practice</v>
          </cell>
          <cell r="F11" t="str">
            <v>8511-3</v>
          </cell>
          <cell r="G11" t="str">
            <v>General practice medical clinic service</v>
          </cell>
          <cell r="H11"/>
          <cell r="I11"/>
          <cell r="J11">
            <v>81174193548</v>
          </cell>
          <cell r="K11" t="str">
            <v>94 Hendrix Pl</v>
          </cell>
          <cell r="L11" t="str">
            <v>Joyces Creek</v>
          </cell>
          <cell r="M11" t="str">
            <v>VIC</v>
          </cell>
          <cell r="N11">
            <v>3462</v>
          </cell>
          <cell r="O11" t="str">
            <v>0355506498</v>
          </cell>
          <cell r="P11" t="str">
            <v>0355503820</v>
          </cell>
          <cell r="Q11" t="str">
            <v>info@joycescreekmc.example.net</v>
          </cell>
          <cell r="R11" t="str">
            <v xml:space="preserve">8003614900051499 , 8003611566718650 </v>
          </cell>
        </row>
        <row r="12">
          <cell r="A12" t="str">
            <v>Radiology lab</v>
          </cell>
          <cell r="B12" t="str">
            <v xml:space="preserve">8003629900040482 </v>
          </cell>
          <cell r="C12" t="str">
            <v>Douglas Radiology</v>
          </cell>
          <cell r="D12">
            <v>8520</v>
          </cell>
          <cell r="E12" t="str">
            <v>Pathology and Diagnostic Imaging Services</v>
          </cell>
          <cell r="F12" t="str">
            <v>8520-1</v>
          </cell>
          <cell r="G12" t="str">
            <v>Diagnostic imaging service</v>
          </cell>
          <cell r="H12" t="str">
            <v>8520-1.1</v>
          </cell>
          <cell r="I12" t="str">
            <v>Diagnostic Radiology</v>
          </cell>
          <cell r="J12">
            <v>81132303164</v>
          </cell>
          <cell r="K12" t="str">
            <v>74 Freedom Lane</v>
          </cell>
          <cell r="L12" t="str">
            <v>Douglas</v>
          </cell>
          <cell r="M12" t="str">
            <v>VIC</v>
          </cell>
          <cell r="N12">
            <v>3401</v>
          </cell>
          <cell r="O12" t="str">
            <v>0355500107</v>
          </cell>
          <cell r="P12" t="str">
            <v>0355506760</v>
          </cell>
          <cell r="Q12" t="str">
            <v>reception@douglasradiology.example.com.au</v>
          </cell>
          <cell r="R12" t="str">
            <v>8003616566719012</v>
          </cell>
        </row>
        <row r="13">
          <cell r="A13" t="str">
            <v>Pathology lab</v>
          </cell>
          <cell r="B13" t="str">
            <v xml:space="preserve">8003626566707024 </v>
          </cell>
          <cell r="C13" t="str">
            <v>Trentham Pathology</v>
          </cell>
          <cell r="D13">
            <v>8520</v>
          </cell>
          <cell r="E13" t="str">
            <v>Pathology and Diagnostic Imaging Services</v>
          </cell>
          <cell r="F13" t="str">
            <v>8520-3</v>
          </cell>
          <cell r="G13" t="str">
            <v>Pathology laboratory service</v>
          </cell>
          <cell r="H13"/>
          <cell r="I13"/>
          <cell r="J13">
            <v>81194935283</v>
          </cell>
          <cell r="K13" t="str">
            <v>10 King Gr</v>
          </cell>
          <cell r="L13" t="str">
            <v>Trentham</v>
          </cell>
          <cell r="M13" t="str">
            <v>VIC</v>
          </cell>
          <cell r="N13">
            <v>3458</v>
          </cell>
          <cell r="O13" t="str">
            <v>0355503342</v>
          </cell>
          <cell r="P13" t="str">
            <v>0355507893</v>
          </cell>
          <cell r="Q13" t="str">
            <v>reception@trenthampathology.example.net</v>
          </cell>
          <cell r="R13" t="str">
            <v xml:space="preserve">8003611566718619 </v>
          </cell>
        </row>
        <row r="14">
          <cell r="A14" t="str">
            <v>Residential Aged Care Provider</v>
          </cell>
          <cell r="B14" t="str">
            <v xml:space="preserve">8003624900039220 </v>
          </cell>
          <cell r="C14" t="str">
            <v>Rowsley Aged Care</v>
          </cell>
          <cell r="D14">
            <v>8601</v>
          </cell>
          <cell r="E14" t="str">
            <v>Aged Care Residential Services</v>
          </cell>
          <cell r="F14" t="str">
            <v>8601-1</v>
          </cell>
          <cell r="G14" t="str">
            <v>Private profit nursing home for the aged</v>
          </cell>
          <cell r="H14" t="str">
            <v>8601-1.4</v>
          </cell>
          <cell r="I14" t="str">
            <v>Residential care for the aged operation</v>
          </cell>
          <cell r="J14">
            <v>81170270902</v>
          </cell>
          <cell r="K14" t="str">
            <v>18 Forrest Qy</v>
          </cell>
          <cell r="L14" t="str">
            <v>Rowsley</v>
          </cell>
          <cell r="M14" t="str">
            <v>VIC</v>
          </cell>
          <cell r="N14">
            <v>3340</v>
          </cell>
          <cell r="O14" t="str">
            <v>0355500205</v>
          </cell>
          <cell r="P14" t="str">
            <v>0355501257</v>
          </cell>
          <cell r="Q14" t="str">
            <v>info@rowsleyagedcare.example.com.au</v>
          </cell>
          <cell r="R14" t="str">
            <v>8003614900051473 , 8003619900052199 , 8003619900052231</v>
          </cell>
        </row>
        <row r="15">
          <cell r="A15" t="str">
            <v>Optometry and Optical Dispensing</v>
          </cell>
          <cell r="B15" t="str">
            <v xml:space="preserve">8003628233373198 </v>
          </cell>
          <cell r="C15" t="str">
            <v>Eltham North Optical</v>
          </cell>
          <cell r="D15">
            <v>8532</v>
          </cell>
          <cell r="E15" t="str">
            <v>Optometry and Optical Dispensing</v>
          </cell>
          <cell r="F15" t="str">
            <v>8532-3</v>
          </cell>
          <cell r="G15" t="str">
            <v>Optical dispensing</v>
          </cell>
          <cell r="H15"/>
          <cell r="I15"/>
          <cell r="J15">
            <v>81144529557</v>
          </cell>
          <cell r="K15" t="str">
            <v>83 Long St</v>
          </cell>
          <cell r="L15" t="str">
            <v>Eltham North</v>
          </cell>
          <cell r="M15" t="str">
            <v>VIC</v>
          </cell>
          <cell r="N15">
            <v>3095</v>
          </cell>
          <cell r="O15" t="str">
            <v>0355508769</v>
          </cell>
          <cell r="P15" t="str">
            <v>0355506741</v>
          </cell>
          <cell r="Q15" t="str">
            <v>info@elthamnorthoptical.example.net</v>
          </cell>
        </row>
        <row r="16">
          <cell r="A16" t="str">
            <v>Audiology Services</v>
          </cell>
          <cell r="B16" t="str">
            <v xml:space="preserve">8003626566707032 </v>
          </cell>
          <cell r="C16" t="str">
            <v>Mitchells Hill Audiology</v>
          </cell>
          <cell r="D16">
            <v>8539</v>
          </cell>
          <cell r="E16" t="str">
            <v>Other Allied Health Services</v>
          </cell>
          <cell r="F16" t="str">
            <v>8539-3</v>
          </cell>
          <cell r="G16" t="str">
            <v>Audiology service</v>
          </cell>
          <cell r="H16"/>
          <cell r="I16"/>
          <cell r="J16">
            <v>81129842694</v>
          </cell>
          <cell r="K16" t="str">
            <v>87 Freedom Pnt</v>
          </cell>
          <cell r="L16" t="str">
            <v>Mitchells Hill</v>
          </cell>
          <cell r="M16" t="str">
            <v>VIC</v>
          </cell>
          <cell r="N16">
            <v>3478</v>
          </cell>
          <cell r="O16" t="str">
            <v>0355503095</v>
          </cell>
          <cell r="P16" t="str">
            <v>0355504659</v>
          </cell>
          <cell r="Q16" t="str">
            <v>reception@mitchellshillaudiology.example.com.au</v>
          </cell>
        </row>
      </sheetData>
      <sheetData sheetId="4">
        <row r="2">
          <cell r="A2" t="str">
            <v>Public hospital</v>
          </cell>
          <cell r="B2" t="str">
            <v xml:space="preserve">8003624900039246 </v>
          </cell>
          <cell r="C2" t="str">
            <v>Bunbury Public Hospital</v>
          </cell>
          <cell r="D2">
            <v>8401</v>
          </cell>
          <cell r="E2" t="str">
            <v>Hospitals (except Psychiatric Hospitals)</v>
          </cell>
          <cell r="F2" t="str">
            <v>8401-15</v>
          </cell>
          <cell r="G2" t="str">
            <v>Public acute care Hospital</v>
          </cell>
          <cell r="H2"/>
          <cell r="I2"/>
          <cell r="J2">
            <v>81188950942</v>
          </cell>
          <cell r="K2" t="str">
            <v>142 Underwood Cl</v>
          </cell>
          <cell r="L2" t="str">
            <v>Bunbury</v>
          </cell>
          <cell r="M2" t="str">
            <v>WA</v>
          </cell>
          <cell r="N2">
            <v>6230</v>
          </cell>
          <cell r="O2" t="str">
            <v>0855502588</v>
          </cell>
          <cell r="P2" t="str">
            <v>0855508275</v>
          </cell>
          <cell r="Q2" t="str">
            <v>reception@bunburyph.example.net</v>
          </cell>
          <cell r="R2" t="str">
            <v xml:space="preserve">8003618233385169 , 8003618233385185 , 8003613233385053 </v>
          </cell>
        </row>
        <row r="3">
          <cell r="A3" t="str">
            <v>Private hospital</v>
          </cell>
          <cell r="B3" t="str">
            <v xml:space="preserve">8003629900040516 </v>
          </cell>
          <cell r="C3" t="str">
            <v>Morgantown Private Hospital</v>
          </cell>
          <cell r="D3">
            <v>8401</v>
          </cell>
          <cell r="E3" t="str">
            <v>Hospitals (except Psychiatric Hospitals)</v>
          </cell>
          <cell r="F3" t="str">
            <v>8401-16</v>
          </cell>
          <cell r="G3" t="str">
            <v>Private acute care Hospital</v>
          </cell>
          <cell r="H3"/>
          <cell r="I3"/>
          <cell r="J3">
            <v>81132333004</v>
          </cell>
          <cell r="K3" t="str">
            <v>190 Innovation Rdge</v>
          </cell>
          <cell r="L3" t="str">
            <v>Morgantown</v>
          </cell>
          <cell r="M3" t="str">
            <v>WA</v>
          </cell>
          <cell r="N3">
            <v>6701</v>
          </cell>
          <cell r="O3" t="str">
            <v>0855507327</v>
          </cell>
          <cell r="P3" t="str">
            <v>0855506978</v>
          </cell>
          <cell r="Q3" t="str">
            <v>info@morgantownph.example.com.au</v>
          </cell>
          <cell r="R3" t="str">
            <v xml:space="preserve">8003613233384999 , 8003611566718700 , 8003614900051622 </v>
          </cell>
        </row>
        <row r="4">
          <cell r="A4" t="str">
            <v>Radiology lab</v>
          </cell>
          <cell r="B4" t="str">
            <v xml:space="preserve">8003628233373206 </v>
          </cell>
          <cell r="C4" t="str">
            <v>Koolanooka Radiology</v>
          </cell>
          <cell r="D4">
            <v>8520</v>
          </cell>
          <cell r="E4" t="str">
            <v>Pathology and Diagnostic Imaging Services</v>
          </cell>
          <cell r="F4" t="str">
            <v>8520-1</v>
          </cell>
          <cell r="G4" t="str">
            <v>Diagnostic imaging service</v>
          </cell>
          <cell r="H4" t="str">
            <v>8520-1.1</v>
          </cell>
          <cell r="I4" t="str">
            <v>Diagnostic Radiology</v>
          </cell>
          <cell r="J4">
            <v>81196923733</v>
          </cell>
          <cell r="K4" t="str">
            <v>142 Walden Gdns</v>
          </cell>
          <cell r="L4" t="str">
            <v>Koolanooka</v>
          </cell>
          <cell r="M4" t="str">
            <v>WA</v>
          </cell>
          <cell r="N4">
            <v>6623</v>
          </cell>
          <cell r="O4" t="str">
            <v>0855500650</v>
          </cell>
          <cell r="P4" t="str">
            <v>0855504457</v>
          </cell>
          <cell r="Q4" t="str">
            <v>info@koolanookaradiology.example.net</v>
          </cell>
          <cell r="R4" t="str">
            <v xml:space="preserve">8003616566719087 </v>
          </cell>
        </row>
        <row r="5">
          <cell r="A5" t="str">
            <v>Pathology lab</v>
          </cell>
          <cell r="B5" t="str">
            <v xml:space="preserve">8003624900039261 </v>
          </cell>
          <cell r="C5" t="str">
            <v>Kununurra Pathology</v>
          </cell>
          <cell r="D5">
            <v>8520</v>
          </cell>
          <cell r="E5" t="str">
            <v>Pathology and Diagnostic Imaging Services</v>
          </cell>
          <cell r="F5" t="str">
            <v>8520-3</v>
          </cell>
          <cell r="G5" t="str">
            <v>Pathology laboratory service</v>
          </cell>
          <cell r="H5"/>
          <cell r="I5"/>
          <cell r="J5">
            <v>81159292377</v>
          </cell>
          <cell r="K5" t="str">
            <v>181 Adelaide Ave</v>
          </cell>
          <cell r="L5" t="str">
            <v>Kununurra</v>
          </cell>
          <cell r="M5" t="str">
            <v>WA</v>
          </cell>
          <cell r="N5">
            <v>6743</v>
          </cell>
          <cell r="O5" t="str">
            <v>0855502812</v>
          </cell>
          <cell r="P5" t="str">
            <v>0855503577</v>
          </cell>
          <cell r="Q5" t="str">
            <v>reception@kununurrapathology.example.com.au</v>
          </cell>
          <cell r="R5" t="str">
            <v xml:space="preserve">8003611566718684 </v>
          </cell>
        </row>
        <row r="6">
          <cell r="A6" t="str">
            <v>Pharmacy</v>
          </cell>
          <cell r="B6" t="str">
            <v xml:space="preserve">8003626566707040 </v>
          </cell>
          <cell r="C6" t="str">
            <v>Mcbeath Pharmacy</v>
          </cell>
          <cell r="D6">
            <v>4271</v>
          </cell>
          <cell r="E6" t="str">
            <v>Retail Pharmacy</v>
          </cell>
          <cell r="F6" t="str">
            <v>4271-1</v>
          </cell>
          <cell r="G6" t="str">
            <v>Pharmacy, retail, operation</v>
          </cell>
          <cell r="H6"/>
          <cell r="I6"/>
          <cell r="J6">
            <v>81144602801</v>
          </cell>
          <cell r="K6" t="str">
            <v>142 George Esp</v>
          </cell>
          <cell r="L6" t="str">
            <v>Mcbeath</v>
          </cell>
          <cell r="M6" t="str">
            <v>WA</v>
          </cell>
          <cell r="N6">
            <v>6770</v>
          </cell>
          <cell r="O6" t="str">
            <v>0855508220</v>
          </cell>
          <cell r="P6" t="str">
            <v>0855503286</v>
          </cell>
          <cell r="Q6" t="str">
            <v>reception@mcbeathpharmacy.example.net</v>
          </cell>
          <cell r="R6" t="str">
            <v xml:space="preserve">8003611566718692 </v>
          </cell>
        </row>
        <row r="7">
          <cell r="A7" t="str">
            <v>Medical Centre</v>
          </cell>
          <cell r="B7" t="str">
            <v xml:space="preserve">8003623233373439 </v>
          </cell>
          <cell r="C7" t="str">
            <v>Lake Wells Medical Practice</v>
          </cell>
          <cell r="D7">
            <v>8511</v>
          </cell>
          <cell r="E7" t="str">
            <v>General Practice</v>
          </cell>
          <cell r="F7" t="str">
            <v>8511-2</v>
          </cell>
          <cell r="G7" t="str">
            <v>General medical practitioner service</v>
          </cell>
          <cell r="H7"/>
          <cell r="I7"/>
          <cell r="J7">
            <v>81166182778</v>
          </cell>
          <cell r="K7" t="str">
            <v>142 Warrego St</v>
          </cell>
          <cell r="L7" t="str">
            <v>Lake Wells</v>
          </cell>
          <cell r="M7" t="str">
            <v>WA</v>
          </cell>
          <cell r="N7">
            <v>6440</v>
          </cell>
          <cell r="O7" t="str">
            <v>0855501208</v>
          </cell>
          <cell r="P7" t="str">
            <v>0855502169</v>
          </cell>
          <cell r="Q7" t="str">
            <v>info@lakewellsmp.example.com.au</v>
          </cell>
          <cell r="R7" t="str">
            <v>8003614900051556, 8003616566719079</v>
          </cell>
        </row>
        <row r="8">
          <cell r="A8" t="str">
            <v>Medical Clinic</v>
          </cell>
          <cell r="B8" t="str">
            <v xml:space="preserve">8003629900040532 </v>
          </cell>
          <cell r="C8" t="str">
            <v>Quinninup Medical Clinic</v>
          </cell>
          <cell r="D8">
            <v>8511</v>
          </cell>
          <cell r="E8" t="str">
            <v>General Practice</v>
          </cell>
          <cell r="F8" t="str">
            <v>8511-3</v>
          </cell>
          <cell r="G8" t="str">
            <v>General practice medical clinic service</v>
          </cell>
          <cell r="H8"/>
          <cell r="I8"/>
          <cell r="J8">
            <v>81191869868</v>
          </cell>
          <cell r="K8" t="str">
            <v>24 Grande Pl</v>
          </cell>
          <cell r="L8" t="str">
            <v>Quinninup</v>
          </cell>
          <cell r="M8" t="str">
            <v>WA</v>
          </cell>
          <cell r="N8">
            <v>6258</v>
          </cell>
          <cell r="O8" t="str">
            <v>0855504049</v>
          </cell>
          <cell r="P8" t="str">
            <v>0855507170</v>
          </cell>
          <cell r="Q8" t="str">
            <v>info@quinninupmc.example.net</v>
          </cell>
          <cell r="R8" t="str">
            <v>8003614900051564 , 8003618233385193</v>
          </cell>
        </row>
        <row r="9">
          <cell r="A9" t="str">
            <v>Gastroenterologist</v>
          </cell>
          <cell r="B9" t="str">
            <v xml:space="preserve">8003629900040540 </v>
          </cell>
          <cell r="C9" t="str">
            <v>Piesseville Gastroenterology</v>
          </cell>
          <cell r="D9">
            <v>8512</v>
          </cell>
          <cell r="E9" t="str">
            <v>Specialist Medical Services</v>
          </cell>
          <cell r="F9" t="str">
            <v>8512-14</v>
          </cell>
          <cell r="G9" t="str">
            <v>Specialist medical clinic service</v>
          </cell>
          <cell r="H9" t="str">
            <v>8512-14.3</v>
          </cell>
          <cell r="I9" t="str">
            <v>Gastroenterology &amp; Hepatology Services</v>
          </cell>
          <cell r="J9">
            <v>81122084211</v>
          </cell>
          <cell r="K9" t="str">
            <v>92 Shall Est</v>
          </cell>
          <cell r="L9" t="str">
            <v>Piesseville</v>
          </cell>
          <cell r="M9" t="str">
            <v>WA</v>
          </cell>
          <cell r="N9">
            <v>6315</v>
          </cell>
          <cell r="O9" t="str">
            <v>0855509743</v>
          </cell>
          <cell r="P9" t="str">
            <v>0855504393</v>
          </cell>
          <cell r="Q9" t="str">
            <v>reception@piessevillegastroenterology.example.com.au</v>
          </cell>
        </row>
        <row r="10">
          <cell r="A10" t="str">
            <v>Aboriginal Medical Service Centre</v>
          </cell>
          <cell r="B10" t="str">
            <v xml:space="preserve">8003629900040557 </v>
          </cell>
          <cell r="C10" t="str">
            <v>Balbarrup Practice</v>
          </cell>
          <cell r="D10">
            <v>8511</v>
          </cell>
          <cell r="E10" t="str">
            <v>General Practice</v>
          </cell>
          <cell r="F10" t="str">
            <v>8511-5</v>
          </cell>
          <cell r="G10" t="str">
            <v>Community Health Care</v>
          </cell>
          <cell r="H10"/>
          <cell r="I10"/>
          <cell r="J10">
            <v>81183012719</v>
          </cell>
          <cell r="K10" t="str">
            <v>142 Western Way</v>
          </cell>
          <cell r="L10" t="str">
            <v>Balbarrup</v>
          </cell>
          <cell r="M10" t="str">
            <v>WA</v>
          </cell>
          <cell r="N10">
            <v>6258</v>
          </cell>
          <cell r="O10" t="str">
            <v>0855508969</v>
          </cell>
          <cell r="P10" t="str">
            <v>0855501986</v>
          </cell>
          <cell r="Q10" t="str">
            <v>reception@balbarruppractice.example.net</v>
          </cell>
          <cell r="R10" t="str">
            <v xml:space="preserve">8003619900052298 , 8003619900052314 </v>
          </cell>
        </row>
      </sheetData>
      <sheetData sheetId="5">
        <row r="2">
          <cell r="A2" t="str">
            <v>Outpatient clinic- renal</v>
          </cell>
          <cell r="B2" t="str">
            <v xml:space="preserve">8003626566707065 </v>
          </cell>
          <cell r="C2" t="str">
            <v>East Point Renal Clinic</v>
          </cell>
          <cell r="D2">
            <v>8512</v>
          </cell>
          <cell r="E2" t="str">
            <v>Specialist Medical Services</v>
          </cell>
          <cell r="F2" t="str">
            <v>8512-14</v>
          </cell>
          <cell r="G2" t="str">
            <v>Specialist medical clinic service</v>
          </cell>
          <cell r="H2"/>
          <cell r="I2"/>
          <cell r="J2">
            <v>81194520231</v>
          </cell>
          <cell r="K2" t="str">
            <v>142 Glider Rdge</v>
          </cell>
          <cell r="L2" t="str">
            <v>East Point</v>
          </cell>
          <cell r="M2" t="str">
            <v>NT</v>
          </cell>
          <cell r="N2" t="str">
            <v>0820</v>
          </cell>
          <cell r="O2" t="str">
            <v>0855501588</v>
          </cell>
          <cell r="P2" t="str">
            <v>0855501844</v>
          </cell>
          <cell r="Q2" t="str">
            <v>reception@eastpointrenalclinic.example.com.au</v>
          </cell>
        </row>
        <row r="3">
          <cell r="A3" t="str">
            <v>Public Hospital</v>
          </cell>
          <cell r="B3" t="str">
            <v xml:space="preserve">8003621566706126 </v>
          </cell>
          <cell r="C3" t="str">
            <v>Pine Creek Public Hospital</v>
          </cell>
          <cell r="D3">
            <v>8401</v>
          </cell>
          <cell r="E3" t="str">
            <v>Hospitals (except Psychiatric Hospitals)</v>
          </cell>
          <cell r="F3" t="str">
            <v>8401-15</v>
          </cell>
          <cell r="G3" t="str">
            <v>Public acute care Hospital</v>
          </cell>
          <cell r="H3"/>
          <cell r="I3"/>
          <cell r="J3">
            <v>81113031743</v>
          </cell>
          <cell r="K3" t="str">
            <v>179 Hume Cct</v>
          </cell>
          <cell r="L3" t="str">
            <v>Pine Creek</v>
          </cell>
          <cell r="M3" t="str">
            <v>NT</v>
          </cell>
          <cell r="N3" t="str">
            <v>0847</v>
          </cell>
          <cell r="O3" t="str">
            <v>0855505942</v>
          </cell>
          <cell r="P3" t="str">
            <v>0855501955</v>
          </cell>
          <cell r="Q3" t="str">
            <v>reception@pinecreekph.example.net</v>
          </cell>
          <cell r="R3" t="str">
            <v xml:space="preserve">8003618233385250' 8003619900052389 , 8003619900052421 </v>
          </cell>
        </row>
        <row r="4">
          <cell r="A4" t="str">
            <v>Private Hospital</v>
          </cell>
          <cell r="B4" t="str">
            <v xml:space="preserve">8003628233373230 </v>
          </cell>
          <cell r="C4" t="str">
            <v>Beswick Private Hospital</v>
          </cell>
          <cell r="D4">
            <v>8401</v>
          </cell>
          <cell r="E4" t="str">
            <v>Hospitals (except Psychiatric Hospitals)</v>
          </cell>
          <cell r="F4" t="str">
            <v>8401-16</v>
          </cell>
          <cell r="G4" t="str">
            <v>Private acute care Hospital</v>
          </cell>
          <cell r="H4"/>
          <cell r="I4"/>
          <cell r="J4">
            <v>81157973977</v>
          </cell>
          <cell r="K4" t="str">
            <v>23 Forrest Gr</v>
          </cell>
          <cell r="L4" t="str">
            <v>Beswick</v>
          </cell>
          <cell r="M4" t="str">
            <v>NT</v>
          </cell>
          <cell r="N4" t="str">
            <v>0852</v>
          </cell>
          <cell r="O4" t="str">
            <v>0855507024</v>
          </cell>
          <cell r="P4" t="str">
            <v>0855504646</v>
          </cell>
          <cell r="Q4" t="str">
            <v>info@beswickph.example.com.au</v>
          </cell>
          <cell r="R4" t="str">
            <v xml:space="preserve">8003613233385137 , 8003613233385145 ,8003619900052439 </v>
          </cell>
        </row>
        <row r="5">
          <cell r="A5" t="str">
            <v>Radiology lab</v>
          </cell>
          <cell r="B5" t="str">
            <v xml:space="preserve">8003628233373248 </v>
          </cell>
          <cell r="C5" t="str">
            <v>Kaltukatjara Radiology</v>
          </cell>
          <cell r="D5">
            <v>8520</v>
          </cell>
          <cell r="E5" t="str">
            <v>Pathology and Diagnostic Imaging Services</v>
          </cell>
          <cell r="F5" t="str">
            <v>8520-1</v>
          </cell>
          <cell r="G5" t="str">
            <v>Diagnostic imaging service</v>
          </cell>
          <cell r="H5" t="str">
            <v>8520-1.1</v>
          </cell>
          <cell r="I5" t="str">
            <v>Diagnostic Radiology</v>
          </cell>
          <cell r="J5">
            <v>81158760677</v>
          </cell>
          <cell r="K5" t="str">
            <v>123 Greenwood Jnc</v>
          </cell>
          <cell r="L5" t="str">
            <v>Kaltukatjara</v>
          </cell>
          <cell r="M5" t="str">
            <v>NT</v>
          </cell>
          <cell r="N5" t="str">
            <v>0872</v>
          </cell>
          <cell r="O5" t="str">
            <v>0855500544</v>
          </cell>
          <cell r="P5" t="str">
            <v>0855501327</v>
          </cell>
          <cell r="Q5" t="str">
            <v>info@kaltukatjararadiology.example.net</v>
          </cell>
          <cell r="R5" t="str">
            <v xml:space="preserve">8003616566719160 </v>
          </cell>
        </row>
        <row r="6">
          <cell r="A6" t="str">
            <v>Pathology lab</v>
          </cell>
          <cell r="B6" t="str">
            <v xml:space="preserve">8003626566707073 </v>
          </cell>
          <cell r="C6" t="str">
            <v>Bayview Pathology</v>
          </cell>
          <cell r="D6">
            <v>8520</v>
          </cell>
          <cell r="E6" t="str">
            <v>Pathology and Diagnostic Imaging Services</v>
          </cell>
          <cell r="F6" t="str">
            <v>8520-3</v>
          </cell>
          <cell r="G6" t="str">
            <v>Pathology laboratory service</v>
          </cell>
          <cell r="H6"/>
          <cell r="I6"/>
          <cell r="J6">
            <v>81156229675</v>
          </cell>
          <cell r="K6" t="str">
            <v>19 Museum Jnc</v>
          </cell>
          <cell r="L6" t="str">
            <v>Bayview</v>
          </cell>
          <cell r="M6" t="str">
            <v>NT</v>
          </cell>
          <cell r="N6" t="str">
            <v>0820</v>
          </cell>
          <cell r="O6" t="str">
            <v>0855509259</v>
          </cell>
          <cell r="P6" t="str">
            <v>0855501884</v>
          </cell>
          <cell r="Q6" t="str">
            <v>reception@bayviewpathology.example.com.au</v>
          </cell>
          <cell r="R6" t="str">
            <v xml:space="preserve">8003611566718759 </v>
          </cell>
        </row>
        <row r="7">
          <cell r="A7" t="str">
            <v>Pharmacy</v>
          </cell>
          <cell r="B7" t="str">
            <v xml:space="preserve">8003623233373462 </v>
          </cell>
          <cell r="C7" t="str">
            <v>Ludmilla Pharmacy</v>
          </cell>
          <cell r="D7">
            <v>4271</v>
          </cell>
          <cell r="E7" t="str">
            <v>Retail Pharmacy</v>
          </cell>
          <cell r="F7" t="str">
            <v>4271-1</v>
          </cell>
          <cell r="G7" t="str">
            <v>Pharmacy, retail, operation</v>
          </cell>
          <cell r="H7"/>
          <cell r="I7"/>
          <cell r="J7">
            <v>81116048328</v>
          </cell>
          <cell r="K7" t="str">
            <v>62 John Hts</v>
          </cell>
          <cell r="L7" t="str">
            <v>Ludmilla</v>
          </cell>
          <cell r="M7" t="str">
            <v>NT</v>
          </cell>
          <cell r="N7" t="str">
            <v>0820</v>
          </cell>
          <cell r="O7" t="str">
            <v>0855508851</v>
          </cell>
          <cell r="P7" t="str">
            <v>0855500735</v>
          </cell>
          <cell r="Q7" t="str">
            <v>reception@ludmillapharmacy.example.net</v>
          </cell>
          <cell r="R7" t="str">
            <v>8003614900051689</v>
          </cell>
        </row>
        <row r="8">
          <cell r="A8" t="str">
            <v>Medical Centre</v>
          </cell>
          <cell r="B8" t="str">
            <v xml:space="preserve">8003624900039287 </v>
          </cell>
          <cell r="C8" t="str">
            <v>Alice Springs Medical Practice</v>
          </cell>
          <cell r="D8">
            <v>8511</v>
          </cell>
          <cell r="E8" t="str">
            <v>General Practice</v>
          </cell>
          <cell r="F8" t="str">
            <v>8511-2</v>
          </cell>
          <cell r="G8" t="str">
            <v>General medical practitioner service</v>
          </cell>
          <cell r="H8"/>
          <cell r="I8"/>
          <cell r="J8">
            <v>81164929485</v>
          </cell>
          <cell r="K8" t="str">
            <v>148 Glider Esp</v>
          </cell>
          <cell r="L8" t="str">
            <v>Alice Springs</v>
          </cell>
          <cell r="M8" t="str">
            <v>NT</v>
          </cell>
          <cell r="N8" t="str">
            <v>0872</v>
          </cell>
          <cell r="O8" t="str">
            <v>0855500508</v>
          </cell>
          <cell r="P8" t="str">
            <v>0855505226</v>
          </cell>
          <cell r="Q8" t="str">
            <v>info@alicespringsmp.example.com.au</v>
          </cell>
          <cell r="R8" t="str">
            <v xml:space="preserve">8003614900051655 , 8003619900052397 </v>
          </cell>
        </row>
        <row r="9">
          <cell r="A9" t="str">
            <v>Medical Clinic</v>
          </cell>
          <cell r="B9" t="str">
            <v xml:space="preserve">8003624900039295 </v>
          </cell>
          <cell r="C9" t="str">
            <v>Cullen Bay Medical Clinic</v>
          </cell>
          <cell r="D9">
            <v>8511</v>
          </cell>
          <cell r="E9" t="str">
            <v>General Practice</v>
          </cell>
          <cell r="F9" t="str">
            <v>8511-3</v>
          </cell>
          <cell r="G9" t="str">
            <v>General practice medical clinic service</v>
          </cell>
          <cell r="H9"/>
          <cell r="I9"/>
          <cell r="J9">
            <v>81131695506</v>
          </cell>
          <cell r="K9" t="str">
            <v>91 Law Ct</v>
          </cell>
          <cell r="L9" t="str">
            <v>Cullen Bay</v>
          </cell>
          <cell r="M9" t="str">
            <v>NT</v>
          </cell>
          <cell r="N9" t="str">
            <v>0820</v>
          </cell>
          <cell r="O9" t="str">
            <v>0855505630</v>
          </cell>
          <cell r="P9" t="str">
            <v>0855506385</v>
          </cell>
          <cell r="Q9" t="str">
            <v>info@cullenbay.example.net</v>
          </cell>
          <cell r="R9" t="str">
            <v>8003611566718742 , 8003611566718775</v>
          </cell>
        </row>
        <row r="10">
          <cell r="A10" t="str">
            <v>Aboriginal Medical Service Centre</v>
          </cell>
          <cell r="B10" t="str">
            <v xml:space="preserve">8003621566706142 </v>
          </cell>
          <cell r="C10" t="str">
            <v>Annie River Practice</v>
          </cell>
          <cell r="D10">
            <v>8511</v>
          </cell>
          <cell r="E10" t="str">
            <v>General Practice</v>
          </cell>
          <cell r="F10" t="str">
            <v>8511-5</v>
          </cell>
          <cell r="G10" t="str">
            <v>Community Health Care</v>
          </cell>
          <cell r="H10"/>
          <cell r="I10"/>
          <cell r="J10">
            <v>81185486752</v>
          </cell>
          <cell r="K10" t="str">
            <v>63 Forrest Rdge</v>
          </cell>
          <cell r="L10" t="str">
            <v>Annie River</v>
          </cell>
          <cell r="M10" t="str">
            <v>NT</v>
          </cell>
          <cell r="N10" t="str">
            <v>0822</v>
          </cell>
          <cell r="O10" t="str">
            <v>0855508858</v>
          </cell>
          <cell r="P10" t="str">
            <v>0855509138</v>
          </cell>
          <cell r="Q10" t="str">
            <v>reception@annieriverpractice.example.com.au</v>
          </cell>
          <cell r="R10" t="str">
            <v xml:space="preserve">8003619900052348 , 8003613233385160 </v>
          </cell>
        </row>
      </sheetData>
      <sheetData sheetId="6">
        <row r="2">
          <cell r="A2" t="str">
            <v>Public Hospital</v>
          </cell>
          <cell r="B2" t="str">
            <v xml:space="preserve">8003629900040581 </v>
          </cell>
          <cell r="C2" t="str">
            <v>Leasingham Public Hospital</v>
          </cell>
          <cell r="D2">
            <v>8401</v>
          </cell>
          <cell r="E2" t="str">
            <v>Hospitals (except Psychiatric Hospitals)</v>
          </cell>
          <cell r="F2" t="str">
            <v>8401-15</v>
          </cell>
          <cell r="G2" t="str">
            <v>Public acute care Hospital</v>
          </cell>
          <cell r="H2"/>
          <cell r="I2"/>
          <cell r="J2">
            <v>81114320302</v>
          </cell>
          <cell r="K2" t="str">
            <v>142 Verdanna Way</v>
          </cell>
          <cell r="L2" t="str">
            <v>Leasingham</v>
          </cell>
          <cell r="M2" t="str">
            <v>SA</v>
          </cell>
          <cell r="N2">
            <v>5452</v>
          </cell>
          <cell r="O2" t="str">
            <v>0855503755</v>
          </cell>
          <cell r="P2" t="str">
            <v>0855501138</v>
          </cell>
          <cell r="Q2" t="str">
            <v>info@leasinghamph.example.net</v>
          </cell>
          <cell r="R2" t="str">
            <v xml:space="preserve">8003611566718817 , 8003618233385359 , 8003614900051788 </v>
          </cell>
        </row>
        <row r="3">
          <cell r="A3" t="str">
            <v>Private Hospital</v>
          </cell>
          <cell r="B3" t="str">
            <v xml:space="preserve">8003623233373488 </v>
          </cell>
          <cell r="C3" t="str">
            <v>Yunta Private Hospital</v>
          </cell>
          <cell r="D3">
            <v>8401</v>
          </cell>
          <cell r="E3" t="str">
            <v>Hospitals (except Psychiatric Hospitals)</v>
          </cell>
          <cell r="F3" t="str">
            <v>8401-16</v>
          </cell>
          <cell r="G3" t="str">
            <v>Private acute care Hospital</v>
          </cell>
          <cell r="H3"/>
          <cell r="I3"/>
          <cell r="J3">
            <v>81184412501</v>
          </cell>
          <cell r="K3" t="str">
            <v>14 Shall Pl</v>
          </cell>
          <cell r="L3" t="str">
            <v>Yunta</v>
          </cell>
          <cell r="M3" t="str">
            <v>SA</v>
          </cell>
          <cell r="N3">
            <v>5440</v>
          </cell>
          <cell r="O3" t="str">
            <v>0855504159</v>
          </cell>
          <cell r="P3" t="str">
            <v>0855505434</v>
          </cell>
          <cell r="Q3" t="str">
            <v>reception@yuntaph.example.com.au</v>
          </cell>
          <cell r="R3" t="str">
            <v>8003619900052470 , 8003619900052496 , 8003614900051796</v>
          </cell>
        </row>
        <row r="4">
          <cell r="A4" t="str">
            <v>Radiology lab</v>
          </cell>
          <cell r="B4" t="str">
            <v xml:space="preserve">8003628233373263 </v>
          </cell>
          <cell r="C4" t="str">
            <v>Cape Jaffa Radiology</v>
          </cell>
          <cell r="D4">
            <v>8520</v>
          </cell>
          <cell r="E4" t="str">
            <v>Pathology and Diagnostic Imaging Services</v>
          </cell>
          <cell r="F4" t="str">
            <v>8520-1</v>
          </cell>
          <cell r="G4" t="str">
            <v>Diagnostic imaging service</v>
          </cell>
          <cell r="H4" t="str">
            <v>8520-1.1</v>
          </cell>
          <cell r="I4" t="str">
            <v>Diagnostic Radiology</v>
          </cell>
          <cell r="J4">
            <v>81147619386</v>
          </cell>
          <cell r="K4" t="str">
            <v>91 Toby Esp</v>
          </cell>
          <cell r="L4" t="str">
            <v>Cape Jaffa</v>
          </cell>
          <cell r="M4" t="str">
            <v>SA</v>
          </cell>
          <cell r="N4">
            <v>5275</v>
          </cell>
          <cell r="O4" t="str">
            <v>0855503549</v>
          </cell>
          <cell r="P4" t="str">
            <v>0855507478</v>
          </cell>
          <cell r="Q4" t="str">
            <v>reception@capejaffaradiology.example.net</v>
          </cell>
          <cell r="R4" t="str">
            <v xml:space="preserve">8003613233385210 </v>
          </cell>
        </row>
        <row r="5">
          <cell r="A5" t="str">
            <v>Radiology lab</v>
          </cell>
          <cell r="B5" t="str">
            <v xml:space="preserve">8003628233373271 </v>
          </cell>
          <cell r="C5" t="str">
            <v>Back Valley Radiology</v>
          </cell>
          <cell r="D5">
            <v>8520</v>
          </cell>
          <cell r="E5" t="str">
            <v>Pathology and Diagnostic Imaging Services</v>
          </cell>
          <cell r="F5" t="str">
            <v>8520-1</v>
          </cell>
          <cell r="G5" t="str">
            <v>Diagnostic imaging service</v>
          </cell>
          <cell r="H5" t="str">
            <v>8520-1.1</v>
          </cell>
          <cell r="I5" t="str">
            <v>Diagnostic Radiology</v>
          </cell>
          <cell r="J5">
            <v>81198765695</v>
          </cell>
          <cell r="K5" t="str">
            <v>179 Delaware Hts</v>
          </cell>
          <cell r="L5" t="str">
            <v>Back Valley</v>
          </cell>
          <cell r="M5" t="str">
            <v>SA</v>
          </cell>
          <cell r="N5">
            <v>5211</v>
          </cell>
          <cell r="O5" t="str">
            <v>0855506346</v>
          </cell>
          <cell r="P5" t="str">
            <v>0855507359</v>
          </cell>
          <cell r="Q5" t="str">
            <v>info@backvalleyradiology.example.com.au</v>
          </cell>
          <cell r="R5" t="str">
            <v xml:space="preserve">8003619900052520 </v>
          </cell>
        </row>
        <row r="6">
          <cell r="A6" t="str">
            <v>Pathology lab</v>
          </cell>
          <cell r="B6" t="str">
            <v xml:space="preserve">8003621566706159 </v>
          </cell>
          <cell r="C6" t="str">
            <v>Woodcroft Pathology</v>
          </cell>
          <cell r="D6">
            <v>8520</v>
          </cell>
          <cell r="E6" t="str">
            <v>Pathology and Diagnostic Imaging Services</v>
          </cell>
          <cell r="F6" t="str">
            <v>8520-3</v>
          </cell>
          <cell r="G6" t="str">
            <v>Pathology laboratory service</v>
          </cell>
          <cell r="H6"/>
          <cell r="I6"/>
          <cell r="J6">
            <v>81178458001</v>
          </cell>
          <cell r="K6" t="str">
            <v>104 Gottfried Esp</v>
          </cell>
          <cell r="L6" t="str">
            <v>Woodcroft</v>
          </cell>
          <cell r="M6" t="str">
            <v>SA</v>
          </cell>
          <cell r="N6">
            <v>5162</v>
          </cell>
          <cell r="O6" t="str">
            <v>0855503641</v>
          </cell>
          <cell r="P6" t="str">
            <v>0855502290</v>
          </cell>
          <cell r="Q6" t="str">
            <v>info@woodcroftpathology.example.net</v>
          </cell>
          <cell r="R6" t="str">
            <v xml:space="preserve">8003616566719186 </v>
          </cell>
        </row>
        <row r="7">
          <cell r="A7" t="str">
            <v>Pathology lab</v>
          </cell>
          <cell r="B7" t="str">
            <v xml:space="preserve">8003623233373504 </v>
          </cell>
          <cell r="C7" t="str">
            <v>Wingfield Pathology</v>
          </cell>
          <cell r="D7">
            <v>8520</v>
          </cell>
          <cell r="E7" t="str">
            <v>Pathology and Diagnostic Imaging Services</v>
          </cell>
          <cell r="F7" t="str">
            <v>8520-3</v>
          </cell>
          <cell r="G7" t="str">
            <v>Pathology laboratory service</v>
          </cell>
          <cell r="H7"/>
          <cell r="I7"/>
          <cell r="J7">
            <v>81168168516</v>
          </cell>
          <cell r="K7" t="str">
            <v>5 Queen Ct</v>
          </cell>
          <cell r="L7" t="str">
            <v>Wingfield</v>
          </cell>
          <cell r="M7" t="str">
            <v>SA</v>
          </cell>
          <cell r="N7">
            <v>5013</v>
          </cell>
          <cell r="O7" t="str">
            <v>0855505676</v>
          </cell>
          <cell r="P7" t="str">
            <v>0855507327</v>
          </cell>
          <cell r="Q7" t="str">
            <v>reception@wingfieldpathology.example.com.au</v>
          </cell>
          <cell r="R7" t="str">
            <v xml:space="preserve">8003614900051762 </v>
          </cell>
        </row>
        <row r="8">
          <cell r="A8" t="str">
            <v>Pharmacy</v>
          </cell>
          <cell r="B8" t="str">
            <v xml:space="preserve">8003623233373512 </v>
          </cell>
          <cell r="C8" t="str">
            <v>Edwardstown Pharmacy</v>
          </cell>
          <cell r="D8">
            <v>4271</v>
          </cell>
          <cell r="E8" t="str">
            <v>Retail Pharmacy</v>
          </cell>
          <cell r="F8" t="str">
            <v>4271-1</v>
          </cell>
          <cell r="G8" t="str">
            <v>Pharmacy, retail, operation</v>
          </cell>
          <cell r="H8"/>
          <cell r="I8"/>
          <cell r="J8">
            <v>81168062718</v>
          </cell>
          <cell r="K8" t="str">
            <v>128 Loftus Qy</v>
          </cell>
          <cell r="L8" t="str">
            <v>Edwardstown</v>
          </cell>
          <cell r="M8" t="str">
            <v>SA</v>
          </cell>
          <cell r="N8">
            <v>5039</v>
          </cell>
          <cell r="O8" t="str">
            <v>0855505310</v>
          </cell>
          <cell r="P8" t="str">
            <v>0855500061</v>
          </cell>
          <cell r="Q8" t="str">
            <v>reception@edwardstownpharmacy.example.net</v>
          </cell>
          <cell r="R8" t="str">
            <v xml:space="preserve">8003616566719194 </v>
          </cell>
        </row>
        <row r="9">
          <cell r="A9" t="str">
            <v>Medical Centre</v>
          </cell>
          <cell r="B9" t="str">
            <v xml:space="preserve">8003624900039329 </v>
          </cell>
          <cell r="C9" t="str">
            <v>Beltana Medical Practice</v>
          </cell>
          <cell r="D9">
            <v>8511</v>
          </cell>
          <cell r="E9" t="str">
            <v>General Practice</v>
          </cell>
          <cell r="F9" t="str">
            <v>8511-2</v>
          </cell>
          <cell r="G9" t="str">
            <v>General medical practitioner service</v>
          </cell>
          <cell r="H9"/>
          <cell r="I9"/>
          <cell r="J9">
            <v>81138480110</v>
          </cell>
          <cell r="K9" t="str">
            <v>181 State Rvr</v>
          </cell>
          <cell r="L9" t="str">
            <v>Beltana</v>
          </cell>
          <cell r="M9" t="str">
            <v>SA</v>
          </cell>
          <cell r="N9">
            <v>5730</v>
          </cell>
          <cell r="O9" t="str">
            <v>0855503041</v>
          </cell>
          <cell r="P9" t="str">
            <v>0855507243</v>
          </cell>
          <cell r="Q9" t="str">
            <v>info@beltanamp.example.com.au</v>
          </cell>
          <cell r="R9" t="str">
            <v xml:space="preserve">8003613233385186, 8003611566718841 </v>
          </cell>
        </row>
        <row r="10">
          <cell r="A10" t="str">
            <v>Chiropractor Allied Health Practice</v>
          </cell>
          <cell r="B10" t="str">
            <v xml:space="preserve">8003626566707123 </v>
          </cell>
          <cell r="C10" t="str">
            <v>Karkoo Chiropractic</v>
          </cell>
          <cell r="D10">
            <v>8534</v>
          </cell>
          <cell r="E10" t="str">
            <v>Chiropractic and Osteopathic Services</v>
          </cell>
          <cell r="F10" t="str">
            <v>8534-1</v>
          </cell>
          <cell r="G10" t="str">
            <v>Chiropractic</v>
          </cell>
          <cell r="H10"/>
          <cell r="I10"/>
          <cell r="J10">
            <v>81177709280</v>
          </cell>
          <cell r="K10" t="str">
            <v>54 Toby Rvr</v>
          </cell>
          <cell r="L10" t="str">
            <v>Karkoo</v>
          </cell>
          <cell r="M10" t="str">
            <v>SA</v>
          </cell>
          <cell r="N10">
            <v>5607</v>
          </cell>
          <cell r="O10" t="str">
            <v>0855507557</v>
          </cell>
          <cell r="P10" t="str">
            <v>0855505379</v>
          </cell>
          <cell r="Q10" t="str">
            <v>info@karkoochiropractic.example.net</v>
          </cell>
        </row>
      </sheetData>
      <sheetData sheetId="7">
        <row r="2">
          <cell r="A2" t="str">
            <v>Public Hospital</v>
          </cell>
          <cell r="B2" t="str">
            <v xml:space="preserve">8003623233373520 </v>
          </cell>
          <cell r="C2" t="str">
            <v>Rosetta Public Hospital</v>
          </cell>
          <cell r="D2">
            <v>8401</v>
          </cell>
          <cell r="E2" t="str">
            <v>Hospitals (except Psychiatric Hospitals)</v>
          </cell>
          <cell r="F2" t="str">
            <v>8401-15</v>
          </cell>
          <cell r="G2" t="str">
            <v>Public acute care Hospital</v>
          </cell>
          <cell r="H2"/>
          <cell r="I2"/>
          <cell r="J2">
            <v>81172416692</v>
          </cell>
          <cell r="K2" t="str">
            <v>142 Tarpeian Tce</v>
          </cell>
          <cell r="L2" t="str">
            <v>Rosetta</v>
          </cell>
          <cell r="M2" t="str">
            <v>TAS</v>
          </cell>
          <cell r="N2">
            <v>7010</v>
          </cell>
          <cell r="O2" t="str">
            <v>0355507448</v>
          </cell>
          <cell r="P2" t="str">
            <v>0355504779</v>
          </cell>
          <cell r="Q2" t="str">
            <v>info@rosettaph.example.net</v>
          </cell>
          <cell r="R2" t="str">
            <v>8003611566718882, 8003616566719335 , 8003618233385417</v>
          </cell>
        </row>
        <row r="3">
          <cell r="A3" t="str">
            <v>Private Hospital</v>
          </cell>
          <cell r="B3" t="str">
            <v xml:space="preserve">8003628233373289 </v>
          </cell>
          <cell r="C3" t="str">
            <v>Robigana Private Hospital</v>
          </cell>
          <cell r="D3">
            <v>8401</v>
          </cell>
          <cell r="E3" t="str">
            <v>Hospitals (except Psychiatric Hospitals)</v>
          </cell>
          <cell r="F3" t="str">
            <v>8401-16</v>
          </cell>
          <cell r="G3" t="str">
            <v>Private acute care Hospital</v>
          </cell>
          <cell r="H3"/>
          <cell r="I3"/>
          <cell r="J3">
            <v>81129666365</v>
          </cell>
          <cell r="K3" t="str">
            <v>147 Zorro Cr</v>
          </cell>
          <cell r="L3" t="str">
            <v>Robigana</v>
          </cell>
          <cell r="M3" t="str">
            <v>TAS</v>
          </cell>
          <cell r="N3">
            <v>7275</v>
          </cell>
          <cell r="O3" t="str">
            <v>0355502908</v>
          </cell>
          <cell r="P3" t="str">
            <v>0355506453</v>
          </cell>
          <cell r="Q3" t="str">
            <v>reception@robiganaph.example.com.au</v>
          </cell>
          <cell r="R3" t="str">
            <v xml:space="preserve">8003618233385383 , 8003614900051812, 8003611566718924 </v>
          </cell>
        </row>
        <row r="4">
          <cell r="A4" t="str">
            <v>Radiology lab</v>
          </cell>
          <cell r="B4" t="str">
            <v xml:space="preserve">8003629900040615 </v>
          </cell>
          <cell r="C4" t="str">
            <v>Blumont Radiology</v>
          </cell>
          <cell r="D4">
            <v>8520</v>
          </cell>
          <cell r="E4" t="str">
            <v>Pathology and Diagnostic Imaging Services</v>
          </cell>
          <cell r="F4" t="str">
            <v>8520-1</v>
          </cell>
          <cell r="G4" t="str">
            <v>Diagnostic imaging service</v>
          </cell>
          <cell r="H4" t="str">
            <v>8520-1.1</v>
          </cell>
          <cell r="I4" t="str">
            <v>Diagnostic Radiology</v>
          </cell>
          <cell r="J4">
            <v>81156517227</v>
          </cell>
          <cell r="K4" t="str">
            <v>118 Woodstock Jnc</v>
          </cell>
          <cell r="L4" t="str">
            <v>Blumont</v>
          </cell>
          <cell r="M4" t="str">
            <v>TAS</v>
          </cell>
          <cell r="N4">
            <v>7260</v>
          </cell>
          <cell r="O4" t="str">
            <v>0355507694</v>
          </cell>
          <cell r="P4" t="str">
            <v>0355500219</v>
          </cell>
          <cell r="Q4" t="str">
            <v>reception@blumontradiology.example.net</v>
          </cell>
          <cell r="R4" t="str">
            <v>8003618233385409</v>
          </cell>
        </row>
        <row r="5">
          <cell r="A5" t="str">
            <v>Pathology lab</v>
          </cell>
          <cell r="B5" t="str">
            <v xml:space="preserve">8003624900039352 </v>
          </cell>
          <cell r="C5" t="str">
            <v>Verona Sands Pathology</v>
          </cell>
          <cell r="D5">
            <v>8520</v>
          </cell>
          <cell r="E5" t="str">
            <v>Pathology and Diagnostic Imaging Services</v>
          </cell>
          <cell r="F5" t="str">
            <v>8520-3</v>
          </cell>
          <cell r="G5" t="str">
            <v>Pathology laboratory service</v>
          </cell>
          <cell r="H5"/>
          <cell r="I5"/>
          <cell r="J5">
            <v>81134609007</v>
          </cell>
          <cell r="K5" t="str">
            <v>108 Arthur Jnc</v>
          </cell>
          <cell r="L5" t="str">
            <v>Verona Sands</v>
          </cell>
          <cell r="M5" t="str">
            <v>TAS</v>
          </cell>
          <cell r="N5">
            <v>7112</v>
          </cell>
          <cell r="O5" t="str">
            <v>0355506133</v>
          </cell>
          <cell r="P5" t="str">
            <v>0355505732</v>
          </cell>
          <cell r="Q5" t="str">
            <v>info@veronasandspathology.example.com.au</v>
          </cell>
          <cell r="R5" t="str">
            <v>8003613233385269</v>
          </cell>
        </row>
        <row r="6">
          <cell r="A6" t="str">
            <v>Pharmacy</v>
          </cell>
          <cell r="B6" t="str">
            <v xml:space="preserve">8003624900039360 </v>
          </cell>
          <cell r="C6" t="str">
            <v>Launceston Pharmacy</v>
          </cell>
          <cell r="D6">
            <v>4271</v>
          </cell>
          <cell r="E6" t="str">
            <v>Retail Pharmacy</v>
          </cell>
          <cell r="F6" t="str">
            <v>4271-1</v>
          </cell>
          <cell r="G6" t="str">
            <v>Pharmacy, retail, operation</v>
          </cell>
          <cell r="H6"/>
          <cell r="I6"/>
          <cell r="J6">
            <v>81157965839</v>
          </cell>
          <cell r="K6" t="str">
            <v>156 Victoria Gdns</v>
          </cell>
          <cell r="L6" t="str">
            <v>Launceston</v>
          </cell>
          <cell r="M6" t="str">
            <v>TAS</v>
          </cell>
          <cell r="N6">
            <v>7250</v>
          </cell>
          <cell r="O6" t="str">
            <v>0355504846</v>
          </cell>
          <cell r="P6" t="str">
            <v>0355507225</v>
          </cell>
          <cell r="Q6" t="str">
            <v>info@launcestonpharmacy.example.net</v>
          </cell>
          <cell r="R6" t="str">
            <v>8003611566718908</v>
          </cell>
        </row>
        <row r="7">
          <cell r="A7" t="str">
            <v>Medical Centre</v>
          </cell>
          <cell r="B7" t="str">
            <v xml:space="preserve">8003624900039386 </v>
          </cell>
          <cell r="C7" t="str">
            <v>Southport Medical Practice</v>
          </cell>
          <cell r="D7">
            <v>8511</v>
          </cell>
          <cell r="E7" t="str">
            <v>General Practice</v>
          </cell>
          <cell r="F7" t="str">
            <v>8511-2</v>
          </cell>
          <cell r="G7" t="str">
            <v>General medical practitioner service</v>
          </cell>
          <cell r="H7"/>
          <cell r="I7"/>
          <cell r="J7">
            <v>81183555270</v>
          </cell>
          <cell r="K7" t="str">
            <v>133 Glider Qy</v>
          </cell>
          <cell r="L7" t="str">
            <v>Southport</v>
          </cell>
          <cell r="M7" t="str">
            <v>TAS</v>
          </cell>
          <cell r="N7">
            <v>7109</v>
          </cell>
          <cell r="O7" t="str">
            <v>0355508152</v>
          </cell>
          <cell r="P7" t="str">
            <v>0355503003</v>
          </cell>
          <cell r="Q7" t="str">
            <v>reception@southportmp.example.com.au</v>
          </cell>
          <cell r="R7" t="str">
            <v xml:space="preserve">8003619900052553 , 8003619900052587 </v>
          </cell>
        </row>
      </sheetData>
      <sheetData sheetId="8">
        <row r="2">
          <cell r="A2" t="str">
            <v>Public Hospital</v>
          </cell>
          <cell r="B2" t="str">
            <v xml:space="preserve">8003629900040631 </v>
          </cell>
          <cell r="C2" t="str">
            <v>Oxley Public Hospital</v>
          </cell>
          <cell r="D2">
            <v>8401</v>
          </cell>
          <cell r="E2" t="str">
            <v>Hospitals (except Psychiatric Hospitals)</v>
          </cell>
          <cell r="F2" t="str">
            <v>8401-15</v>
          </cell>
          <cell r="G2" t="str">
            <v>Public acute care Hospital</v>
          </cell>
          <cell r="H2"/>
          <cell r="I2"/>
          <cell r="J2">
            <v>81171551323</v>
          </cell>
          <cell r="K2" t="str">
            <v>142 Long Tce</v>
          </cell>
          <cell r="L2" t="str">
            <v>Oxley</v>
          </cell>
          <cell r="M2" t="str">
            <v>ACT</v>
          </cell>
          <cell r="N2">
            <v>2903</v>
          </cell>
          <cell r="O2" t="str">
            <v>0255509324</v>
          </cell>
          <cell r="P2" t="str">
            <v>0255500365</v>
          </cell>
          <cell r="Q2" t="str">
            <v>info@oxleyph.example.com.au</v>
          </cell>
          <cell r="R2" t="str">
            <v xml:space="preserve">8003611566718965 , 8003619900052652 , 8003611566719013 </v>
          </cell>
        </row>
        <row r="3">
          <cell r="A3" t="str">
            <v>Private Hospital</v>
          </cell>
          <cell r="B3" t="str">
            <v xml:space="preserve">8003624900039394 </v>
          </cell>
          <cell r="C3" t="str">
            <v>Monash Private Hospital</v>
          </cell>
          <cell r="D3">
            <v>8401</v>
          </cell>
          <cell r="E3" t="str">
            <v>Hospitals (except Psychiatric Hospitals)</v>
          </cell>
          <cell r="F3" t="str">
            <v>8401-16</v>
          </cell>
          <cell r="G3" t="str">
            <v>Private acute care Hospital</v>
          </cell>
          <cell r="H3"/>
          <cell r="I3"/>
          <cell r="J3">
            <v>81119127306</v>
          </cell>
          <cell r="K3" t="str">
            <v>44 Western Gr</v>
          </cell>
          <cell r="L3" t="str">
            <v>Monash</v>
          </cell>
          <cell r="M3" t="str">
            <v>ACT</v>
          </cell>
          <cell r="N3">
            <v>2904</v>
          </cell>
          <cell r="O3" t="str">
            <v>0255504798</v>
          </cell>
          <cell r="P3" t="str">
            <v>0255501907</v>
          </cell>
          <cell r="Q3" t="str">
            <v>info@monashph.example.net</v>
          </cell>
          <cell r="R3" t="str">
            <v>8003618233385482 , 8003619900052660 , 8003613233385384</v>
          </cell>
        </row>
        <row r="4">
          <cell r="A4" t="str">
            <v>Radiology lab</v>
          </cell>
          <cell r="B4" t="str">
            <v xml:space="preserve">8003628233373305 </v>
          </cell>
          <cell r="C4" t="str">
            <v>Nicholls Radiology</v>
          </cell>
          <cell r="D4">
            <v>8520</v>
          </cell>
          <cell r="E4" t="str">
            <v>Pathology and Diagnostic Imaging Services</v>
          </cell>
          <cell r="F4" t="str">
            <v>8520-1</v>
          </cell>
          <cell r="G4" t="str">
            <v>Diagnostic imaging service</v>
          </cell>
          <cell r="H4" t="str">
            <v>8520-1.1</v>
          </cell>
          <cell r="I4" t="str">
            <v>Diagnostic Radiology</v>
          </cell>
          <cell r="J4">
            <v>81121514532</v>
          </cell>
          <cell r="K4" t="str">
            <v>65 Law Rd</v>
          </cell>
          <cell r="L4" t="str">
            <v>Nicholls</v>
          </cell>
          <cell r="M4" t="str">
            <v>ACT</v>
          </cell>
          <cell r="N4">
            <v>2913</v>
          </cell>
          <cell r="O4" t="str">
            <v>0255501723</v>
          </cell>
          <cell r="P4" t="str">
            <v>0255507589</v>
          </cell>
          <cell r="Q4" t="str">
            <v>reception@nichollsradiology.example.com.au</v>
          </cell>
          <cell r="R4" t="str">
            <v xml:space="preserve">8003619900052686 </v>
          </cell>
        </row>
        <row r="5">
          <cell r="A5" t="str">
            <v>Pathology lab</v>
          </cell>
          <cell r="B5" t="str">
            <v xml:space="preserve">8003624900039402 </v>
          </cell>
          <cell r="C5" t="str">
            <v>Calwell Pathology</v>
          </cell>
          <cell r="D5">
            <v>8520</v>
          </cell>
          <cell r="E5" t="str">
            <v>Pathology and Diagnostic Imaging Services</v>
          </cell>
          <cell r="F5" t="str">
            <v>8520-3</v>
          </cell>
          <cell r="G5" t="str">
            <v>Pathology laboratory service</v>
          </cell>
          <cell r="H5"/>
          <cell r="I5"/>
          <cell r="J5">
            <v>81135995225</v>
          </cell>
          <cell r="K5" t="str">
            <v>49 Elenore Pl</v>
          </cell>
          <cell r="L5" t="str">
            <v>Calwell</v>
          </cell>
          <cell r="M5" t="str">
            <v>ACT</v>
          </cell>
          <cell r="N5">
            <v>2905</v>
          </cell>
          <cell r="O5" t="str">
            <v>0255509086</v>
          </cell>
          <cell r="P5" t="str">
            <v>0255505313</v>
          </cell>
          <cell r="Q5" t="str">
            <v>reception@calwellpathology.example.net</v>
          </cell>
          <cell r="R5" t="str">
            <v xml:space="preserve">8003616566719350 </v>
          </cell>
        </row>
        <row r="6">
          <cell r="A6" t="str">
            <v>Pharmacy</v>
          </cell>
          <cell r="B6" t="str">
            <v xml:space="preserve">8003623233373546 </v>
          </cell>
          <cell r="C6" t="str">
            <v>Ginninderra Pharmacy</v>
          </cell>
          <cell r="D6">
            <v>4271</v>
          </cell>
          <cell r="E6" t="str">
            <v>Retail Pharmacy</v>
          </cell>
          <cell r="F6" t="str">
            <v>4271-1</v>
          </cell>
          <cell r="G6" t="str">
            <v>Pharmacy, retail, operation</v>
          </cell>
          <cell r="H6"/>
          <cell r="I6"/>
          <cell r="J6">
            <v>81131242476</v>
          </cell>
          <cell r="K6" t="str">
            <v>71 Pheonix Way</v>
          </cell>
          <cell r="L6" t="str">
            <v>Ginninderra Village</v>
          </cell>
          <cell r="M6" t="str">
            <v>ACT</v>
          </cell>
          <cell r="N6">
            <v>2913</v>
          </cell>
          <cell r="O6" t="str">
            <v>0255508363</v>
          </cell>
          <cell r="P6" t="str">
            <v>0255502712</v>
          </cell>
          <cell r="Q6" t="str">
            <v>info@ginninderrapharmacy.example.com.au</v>
          </cell>
          <cell r="R6" t="str">
            <v xml:space="preserve">8003611566718973 </v>
          </cell>
        </row>
        <row r="7">
          <cell r="A7" t="str">
            <v>Medical Centre</v>
          </cell>
          <cell r="B7" t="str">
            <v xml:space="preserve">8003629900040649 </v>
          </cell>
          <cell r="C7" t="str">
            <v>Ngunnawal Medical Practice</v>
          </cell>
          <cell r="D7">
            <v>8511</v>
          </cell>
          <cell r="E7" t="str">
            <v>General Practice</v>
          </cell>
          <cell r="F7" t="str">
            <v>8511-2</v>
          </cell>
          <cell r="G7" t="str">
            <v>General medical practitioner service</v>
          </cell>
          <cell r="H7"/>
          <cell r="I7"/>
          <cell r="J7">
            <v>81135317036</v>
          </cell>
          <cell r="K7" t="str">
            <v>56 High Rd</v>
          </cell>
          <cell r="L7" t="str">
            <v>Ngunnawal</v>
          </cell>
          <cell r="M7" t="str">
            <v>ACT</v>
          </cell>
          <cell r="N7">
            <v>2913</v>
          </cell>
          <cell r="O7" t="str">
            <v>0255500515</v>
          </cell>
          <cell r="P7" t="str">
            <v>0255505366</v>
          </cell>
          <cell r="Q7" t="str">
            <v>info@ngunnawalmp.example.net</v>
          </cell>
          <cell r="R7" t="str">
            <v xml:space="preserve">8003619900052611 , 8003613233385350 </v>
          </cell>
        </row>
      </sheetData>
    </sheetDataSet>
  </externalBook>
</externalLink>
</file>

<file path=xl/persons/person.xml><?xml version="1.0" encoding="utf-8"?>
<personList xmlns="http://schemas.microsoft.com/office/spreadsheetml/2018/threadedcomments" xmlns:x="http://schemas.openxmlformats.org/spreadsheetml/2006/main">
  <person displayName="Heath Frankel" id="{2E07FB5A-9ABB-4E7D-AA17-724C32153FF1}" userId="S::heath@intervise.com.au::cb9694ab-988d-499f-a550-417016e94c5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 dT="2024-03-01T05:48:46.31" personId="{2E07FB5A-9ABB-4E7D-AA17-724C32153FF1}" id="{438C7C0D-423F-46CF-9954-F05D4FAE788D}">
    <text>proposed by Pavel</text>
  </threadedComment>
  <threadedComment ref="A15" dT="2024-03-01T05:48:46.31" personId="{2E07FB5A-9ABB-4E7D-AA17-724C32153FF1}" id="{4A4463FA-0367-4927-A739-287A9F8DA1FB}">
    <text>proposed by Pavel</text>
  </threadedComment>
  <threadedComment ref="A16" dT="2024-03-01T05:48:46.31" personId="{2E07FB5A-9ABB-4E7D-AA17-724C32153FF1}" id="{C5FCFCBE-E653-4BFD-86FC-6E87EF80243D}">
    <text>proposed by Pavel</text>
  </threadedComment>
</ThreadedComments>
</file>

<file path=xl/worksheets/_rels/sheet11.xml.rels><?xml version="1.0" encoding="UTF-8" standalone="yes"?>
<Relationships xmlns="http://schemas.openxmlformats.org/package/2006/relationships"><Relationship Id="rId8" Type="http://schemas.openxmlformats.org/officeDocument/2006/relationships/hyperlink" Target="http://example.org/Organization/practitioners" TargetMode="External"/><Relationship Id="rId13" Type="http://schemas.openxmlformats.org/officeDocument/2006/relationships/hyperlink" Target="http://example.org/Organization/123" TargetMode="External"/><Relationship Id="rId18" Type="http://schemas.openxmlformats.org/officeDocument/2006/relationships/hyperlink" Target="http://snomed.info/sct" TargetMode="External"/><Relationship Id="rId3" Type="http://schemas.openxmlformats.org/officeDocument/2006/relationships/hyperlink" Target="http://snomed.info/sct" TargetMode="External"/><Relationship Id="rId21" Type="http://schemas.openxmlformats.org/officeDocument/2006/relationships/hyperlink" Target="http://www.abs.gov.au/ausstats/abs@.nsf/mf/1220.0" TargetMode="External"/><Relationship Id="rId7" Type="http://schemas.openxmlformats.org/officeDocument/2006/relationships/hyperlink" Target="http://example.org/Organization/practitioners" TargetMode="External"/><Relationship Id="rId12" Type="http://schemas.openxmlformats.org/officeDocument/2006/relationships/hyperlink" Target="http://example.org/Organization/123" TargetMode="External"/><Relationship Id="rId17" Type="http://schemas.openxmlformats.org/officeDocument/2006/relationships/hyperlink" Target="http://snomed.info/sct" TargetMode="External"/><Relationship Id="rId2" Type="http://schemas.openxmlformats.org/officeDocument/2006/relationships/hyperlink" Target="http://ns.electronichealth.net.au/id/medicare-provider-number"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1" Type="http://schemas.openxmlformats.org/officeDocument/2006/relationships/hyperlink" Target="http://example.org/HealthcareService/123" TargetMode="External"/><Relationship Id="rId6" Type="http://schemas.openxmlformats.org/officeDocument/2006/relationships/hyperlink" Target="http://example.org/Organization/practitioners" TargetMode="External"/><Relationship Id="rId11"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ns.electronichealth.net.au/id/medicare-provider-number" TargetMode="External"/><Relationship Id="rId10" Type="http://schemas.openxmlformats.org/officeDocument/2006/relationships/hyperlink" Target="http://snomed.info/sct" TargetMode="External"/><Relationship Id="rId19" Type="http://schemas.openxmlformats.org/officeDocument/2006/relationships/hyperlink" Target="http://snomed.info/sct" TargetMode="External"/><Relationship Id="rId4" Type="http://schemas.openxmlformats.org/officeDocument/2006/relationships/hyperlink" Target="http://snomed.info/sct" TargetMode="External"/><Relationship Id="rId9" Type="http://schemas.openxmlformats.org/officeDocument/2006/relationships/hyperlink" Target="http://snomed.info/sct" TargetMode="External"/><Relationship Id="rId14" Type="http://schemas.openxmlformats.org/officeDocument/2006/relationships/hyperlink" Target="http://example.org/Organization/123"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sallie.sutherland@murrabitph.example.com.au" TargetMode="External"/><Relationship Id="rId2" Type="http://schemas.openxmlformats.org/officeDocument/2006/relationships/hyperlink" Target="mailto:chau.fryer@murrabitph.example.com.au" TargetMode="External"/><Relationship Id="rId1" Type="http://schemas.openxmlformats.org/officeDocument/2006/relationships/hyperlink" Target="http://terminology.hl7.org.au/CodeSystem/v2-0360"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nomed.info/sct" TargetMode="External"/><Relationship Id="rId13" Type="http://schemas.openxmlformats.org/officeDocument/2006/relationships/hyperlink" Target="http://snomed.info/sct" TargetMode="External"/><Relationship Id="rId18" Type="http://schemas.openxmlformats.org/officeDocument/2006/relationships/hyperlink" Target="http://snomed.info/sct" TargetMode="External"/><Relationship Id="rId3" Type="http://schemas.openxmlformats.org/officeDocument/2006/relationships/hyperlink" Target="http://snomed.info/sct" TargetMode="External"/><Relationship Id="rId21" Type="http://schemas.openxmlformats.org/officeDocument/2006/relationships/hyperlink" Target="http://snomed.info/sct" TargetMode="External"/><Relationship Id="rId7" Type="http://schemas.openxmlformats.org/officeDocument/2006/relationships/hyperlink" Target="http://snomed.info/sct" TargetMode="External"/><Relationship Id="rId12" Type="http://schemas.openxmlformats.org/officeDocument/2006/relationships/hyperlink" Target="http://snomed.info/sct" TargetMode="External"/><Relationship Id="rId17" Type="http://schemas.openxmlformats.org/officeDocument/2006/relationships/hyperlink" Target="http://snomed.info/sct" TargetMode="External"/><Relationship Id="rId2" Type="http://schemas.openxmlformats.org/officeDocument/2006/relationships/hyperlink" Target="http://snomed.info/sct"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1" Type="http://schemas.openxmlformats.org/officeDocument/2006/relationships/hyperlink" Target="http://snomed.info/sct" TargetMode="External"/><Relationship Id="rId6" Type="http://schemas.openxmlformats.org/officeDocument/2006/relationships/hyperlink" Target="http://snomed.info/sct" TargetMode="External"/><Relationship Id="rId11"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snomed.info/sct" TargetMode="External"/><Relationship Id="rId10" Type="http://schemas.openxmlformats.org/officeDocument/2006/relationships/hyperlink" Target="http://snomed.info/sct" TargetMode="External"/><Relationship Id="rId19" Type="http://schemas.openxmlformats.org/officeDocument/2006/relationships/hyperlink" Target="http://snomed.info/sct" TargetMode="External"/><Relationship Id="rId4" Type="http://schemas.openxmlformats.org/officeDocument/2006/relationships/hyperlink" Target="http://snomed.info/sct" TargetMode="External"/><Relationship Id="rId9" Type="http://schemas.openxmlformats.org/officeDocument/2006/relationships/hyperlink" Target="http://snomed.info/sct" TargetMode="External"/><Relationship Id="rId14" Type="http://schemas.openxmlformats.org/officeDocument/2006/relationships/hyperlink" Target="http://snomed.info/sct"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nomed.info/sct"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 Id="rId5" Type="http://schemas.openxmlformats.org/officeDocument/2006/relationships/hyperlink" Target="http://barneyviewph.example.net/Identifier/units" TargetMode="External"/><Relationship Id="rId4" Type="http://schemas.openxmlformats.org/officeDocument/2006/relationships/hyperlink" Target="http://terminology.hl7.org/CodeSystem/v3-RoleCod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terminology.hl7.org/CodeSystem/v3-orderableDrugForm"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 Id="rId4"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unitsofmeasure.org/"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ns.electronichealth.net.au/id/hi/ihi/1.0" TargetMode="External"/><Relationship Id="rId21" Type="http://schemas.openxmlformats.org/officeDocument/2006/relationships/hyperlink" Target="http://ns.electronichealth.net.au/id/hi/ihi/1.0" TargetMode="External"/><Relationship Id="rId42" Type="http://schemas.openxmlformats.org/officeDocument/2006/relationships/hyperlink" Target="http://terminology.hl7.org/CodeSystem/v2-0203" TargetMode="External"/><Relationship Id="rId63" Type="http://schemas.openxmlformats.org/officeDocument/2006/relationships/hyperlink" Target="http://terminology.hl7.org/CodeSystem/v2-0203" TargetMode="External"/><Relationship Id="rId84" Type="http://schemas.openxmlformats.org/officeDocument/2006/relationships/hyperlink" Target="http://ns.electronichealth.net.au/id/hi/ihi/1.0" TargetMode="External"/><Relationship Id="rId138" Type="http://schemas.openxmlformats.org/officeDocument/2006/relationships/hyperlink" Target="http://terminology.hl7.org/CodeSystem/v2-0203" TargetMode="External"/><Relationship Id="rId159" Type="http://schemas.openxmlformats.org/officeDocument/2006/relationships/hyperlink" Target="http://terminology.hl7.org/CodeSystem/v2-0203" TargetMode="External"/><Relationship Id="rId170" Type="http://schemas.openxmlformats.org/officeDocument/2006/relationships/hyperlink" Target="http://ns.electronichealth.net.au/id/medicare-number" TargetMode="External"/><Relationship Id="rId191" Type="http://schemas.openxmlformats.org/officeDocument/2006/relationships/hyperlink" Target="http://ns.electronichealth.net.au/id/medicare-number" TargetMode="External"/><Relationship Id="rId205" Type="http://schemas.openxmlformats.org/officeDocument/2006/relationships/hyperlink" Target="http://ns.electronichealth.net.au/id/medicare-number" TargetMode="External"/><Relationship Id="rId107" Type="http://schemas.openxmlformats.org/officeDocument/2006/relationships/hyperlink" Target="http://ns.electronichealth.net.au/id/hi/ihi/1.0" TargetMode="External"/><Relationship Id="rId11" Type="http://schemas.openxmlformats.org/officeDocument/2006/relationships/hyperlink" Target="http://ns.electronichealth.net.au/id/hi/ihi/1.0" TargetMode="External"/><Relationship Id="rId32" Type="http://schemas.openxmlformats.org/officeDocument/2006/relationships/hyperlink" Target="http://terminology.hl7.org/CodeSystem/v2-0203" TargetMode="External"/><Relationship Id="rId53" Type="http://schemas.openxmlformats.org/officeDocument/2006/relationships/hyperlink" Target="http://ns.electronichealth.net.au/id/medicare-number" TargetMode="External"/><Relationship Id="rId74" Type="http://schemas.openxmlformats.org/officeDocument/2006/relationships/hyperlink" Target="http://ns.electronichealth.net.au/id/hi/ihi/1.0" TargetMode="External"/><Relationship Id="rId128" Type="http://schemas.openxmlformats.org/officeDocument/2006/relationships/hyperlink" Target="http://terminology.hl7.org/CodeSystem/v2-0203" TargetMode="External"/><Relationship Id="rId149" Type="http://schemas.openxmlformats.org/officeDocument/2006/relationships/hyperlink" Target="http://terminology.hl7.org/CodeSystem/v2-0203" TargetMode="External"/><Relationship Id="rId5" Type="http://schemas.openxmlformats.org/officeDocument/2006/relationships/hyperlink" Target="http://terminology.hl7.org/CodeSystem/v3-RoleCode" TargetMode="External"/><Relationship Id="rId95" Type="http://schemas.openxmlformats.org/officeDocument/2006/relationships/hyperlink" Target="http://ns.electronichealth.net.au/id/hi/ihi/1.0" TargetMode="External"/><Relationship Id="rId160" Type="http://schemas.openxmlformats.org/officeDocument/2006/relationships/hyperlink" Target="http://terminology.hl7.org/CodeSystem/v2-0203" TargetMode="External"/><Relationship Id="rId181" Type="http://schemas.openxmlformats.org/officeDocument/2006/relationships/hyperlink" Target="http://ns.electronichealth.net.au/id/medicare-number" TargetMode="External"/><Relationship Id="rId216" Type="http://schemas.openxmlformats.org/officeDocument/2006/relationships/hyperlink" Target="http://ns.electronichealth.net.au/id/medicare-number" TargetMode="External"/><Relationship Id="rId22" Type="http://schemas.openxmlformats.org/officeDocument/2006/relationships/hyperlink" Target="http://ns.electronichealth.net.au/id/hi/ihi/1.0" TargetMode="External"/><Relationship Id="rId43" Type="http://schemas.openxmlformats.org/officeDocument/2006/relationships/hyperlink" Target="http://ns.electronichealth.net.au/id/medicare-number" TargetMode="External"/><Relationship Id="rId64" Type="http://schemas.openxmlformats.org/officeDocument/2006/relationships/hyperlink" Target="http://terminology.hl7.org/CodeSystem/v2-0203" TargetMode="External"/><Relationship Id="rId118" Type="http://schemas.openxmlformats.org/officeDocument/2006/relationships/hyperlink" Target="http://terminology.hl7.org/CodeSystem/v2-0203" TargetMode="External"/><Relationship Id="rId139" Type="http://schemas.openxmlformats.org/officeDocument/2006/relationships/hyperlink" Target="http://terminology.hl7.org/CodeSystem/v2-0203" TargetMode="External"/><Relationship Id="rId85" Type="http://schemas.openxmlformats.org/officeDocument/2006/relationships/hyperlink" Target="http://ns.electronichealth.net.au/id/hi/ihi/1.0" TargetMode="External"/><Relationship Id="rId150" Type="http://schemas.openxmlformats.org/officeDocument/2006/relationships/hyperlink" Target="http://terminology.hl7.org/CodeSystem/v2-0203" TargetMode="External"/><Relationship Id="rId171" Type="http://schemas.openxmlformats.org/officeDocument/2006/relationships/hyperlink" Target="http://ns.electronichealth.net.au/id/medicare-number" TargetMode="External"/><Relationship Id="rId192" Type="http://schemas.openxmlformats.org/officeDocument/2006/relationships/hyperlink" Target="http://ns.electronichealth.net.au/id/medicare-number" TargetMode="External"/><Relationship Id="rId206" Type="http://schemas.openxmlformats.org/officeDocument/2006/relationships/hyperlink" Target="http://ns.electronichealth.net.au/id/medicare-number" TargetMode="External"/><Relationship Id="rId12" Type="http://schemas.openxmlformats.org/officeDocument/2006/relationships/hyperlink" Target="http://ns.electronichealth.net.au/id/hi/ihi/1.0" TargetMode="External"/><Relationship Id="rId33" Type="http://schemas.openxmlformats.org/officeDocument/2006/relationships/hyperlink" Target="http://terminology.hl7.org/CodeSystem/v2-0203" TargetMode="External"/><Relationship Id="rId108" Type="http://schemas.openxmlformats.org/officeDocument/2006/relationships/hyperlink" Target="http://ns.electronichealth.net.au/id/hi/ihi/1.0" TargetMode="External"/><Relationship Id="rId129" Type="http://schemas.openxmlformats.org/officeDocument/2006/relationships/hyperlink" Target="http://terminology.hl7.org/CodeSystem/v2-0203" TargetMode="External"/><Relationship Id="rId54" Type="http://schemas.openxmlformats.org/officeDocument/2006/relationships/hyperlink" Target="http://ns.electronichealth.net.au/id/medicare-number" TargetMode="External"/><Relationship Id="rId75" Type="http://schemas.openxmlformats.org/officeDocument/2006/relationships/hyperlink" Target="http://ns.electronichealth.net.au/id/hi/ihi/1.0" TargetMode="External"/><Relationship Id="rId96" Type="http://schemas.openxmlformats.org/officeDocument/2006/relationships/hyperlink" Target="http://ns.electronichealth.net.au/id/hi/ihi/1.0" TargetMode="External"/><Relationship Id="rId140" Type="http://schemas.openxmlformats.org/officeDocument/2006/relationships/hyperlink" Target="http://terminology.hl7.org/CodeSystem/v2-0203" TargetMode="External"/><Relationship Id="rId161" Type="http://schemas.openxmlformats.org/officeDocument/2006/relationships/hyperlink" Target="http://terminology.hl7.org/CodeSystem/v2-0203" TargetMode="External"/><Relationship Id="rId182" Type="http://schemas.openxmlformats.org/officeDocument/2006/relationships/hyperlink" Target="http://ns.electronichealth.net.au/id/medicare-number" TargetMode="External"/><Relationship Id="rId217" Type="http://schemas.openxmlformats.org/officeDocument/2006/relationships/hyperlink" Target="http://ns.electronichealth.net.au/id/medicare-number" TargetMode="External"/><Relationship Id="rId6" Type="http://schemas.openxmlformats.org/officeDocument/2006/relationships/hyperlink" Target="http://ns.electronichealth.net.au/id/hi/ihi/1.0" TargetMode="External"/><Relationship Id="rId23" Type="http://schemas.openxmlformats.org/officeDocument/2006/relationships/hyperlink" Target="http://ns.electronichealth.net.au/id/hi/ihi/1.0" TargetMode="External"/><Relationship Id="rId119" Type="http://schemas.openxmlformats.org/officeDocument/2006/relationships/hyperlink" Target="http://terminology.hl7.org/CodeSystem/v2-0203" TargetMode="External"/><Relationship Id="rId44" Type="http://schemas.openxmlformats.org/officeDocument/2006/relationships/hyperlink" Target="http://ns.electronichealth.net.au/id/medicare-number" TargetMode="External"/><Relationship Id="rId65" Type="http://schemas.openxmlformats.org/officeDocument/2006/relationships/hyperlink" Target="http://ns.electronichealth.net.au/id/medicare-number" TargetMode="External"/><Relationship Id="rId86" Type="http://schemas.openxmlformats.org/officeDocument/2006/relationships/hyperlink" Target="http://ns.electronichealth.net.au/id/hi/ihi/1.0" TargetMode="External"/><Relationship Id="rId130" Type="http://schemas.openxmlformats.org/officeDocument/2006/relationships/hyperlink" Target="http://terminology.hl7.org/CodeSystem/v2-0203" TargetMode="External"/><Relationship Id="rId151" Type="http://schemas.openxmlformats.org/officeDocument/2006/relationships/hyperlink" Target="http://terminology.hl7.org/CodeSystem/v2-0203" TargetMode="External"/><Relationship Id="rId172" Type="http://schemas.openxmlformats.org/officeDocument/2006/relationships/hyperlink" Target="http://ns.electronichealth.net.au/id/medicare-number" TargetMode="External"/><Relationship Id="rId193" Type="http://schemas.openxmlformats.org/officeDocument/2006/relationships/hyperlink" Target="http://ns.electronichealth.net.au/id/medicare-number" TargetMode="External"/><Relationship Id="rId207" Type="http://schemas.openxmlformats.org/officeDocument/2006/relationships/hyperlink" Target="http://ns.electronichealth.net.au/id/medicare-number" TargetMode="External"/><Relationship Id="rId13" Type="http://schemas.openxmlformats.org/officeDocument/2006/relationships/hyperlink" Target="http://ns.electronichealth.net.au/id/hi/ihi/1.0" TargetMode="External"/><Relationship Id="rId109" Type="http://schemas.openxmlformats.org/officeDocument/2006/relationships/hyperlink" Target="http://ns.electronichealth.net.au/id/hi/ihi/1.0" TargetMode="External"/><Relationship Id="rId34" Type="http://schemas.openxmlformats.org/officeDocument/2006/relationships/hyperlink" Target="http://terminology.hl7.org/CodeSystem/v2-0203" TargetMode="External"/><Relationship Id="rId55" Type="http://schemas.openxmlformats.org/officeDocument/2006/relationships/hyperlink" Target="http://ns.electronichealth.net.au/id/medicare-number" TargetMode="External"/><Relationship Id="rId76" Type="http://schemas.openxmlformats.org/officeDocument/2006/relationships/hyperlink" Target="http://ns.electronichealth.net.au/id/hi/ihi/1.0" TargetMode="External"/><Relationship Id="rId97" Type="http://schemas.openxmlformats.org/officeDocument/2006/relationships/hyperlink" Target="http://ns.electronichealth.net.au/id/hi/ihi/1.0" TargetMode="External"/><Relationship Id="rId120" Type="http://schemas.openxmlformats.org/officeDocument/2006/relationships/hyperlink" Target="http://terminology.hl7.org/CodeSystem/v2-0203" TargetMode="External"/><Relationship Id="rId141" Type="http://schemas.openxmlformats.org/officeDocument/2006/relationships/hyperlink" Target="http://terminology.hl7.org/CodeSystem/v2-0203" TargetMode="External"/><Relationship Id="rId7" Type="http://schemas.openxmlformats.org/officeDocument/2006/relationships/hyperlink" Target="http://terminology.hl7.org/CodeSystem/v2-0203" TargetMode="External"/><Relationship Id="rId162" Type="http://schemas.openxmlformats.org/officeDocument/2006/relationships/hyperlink" Target="http://terminology.hl7.org/CodeSystem/v2-0203" TargetMode="External"/><Relationship Id="rId183" Type="http://schemas.openxmlformats.org/officeDocument/2006/relationships/hyperlink" Target="http://ns.electronichealth.net.au/id/medicare-number" TargetMode="External"/><Relationship Id="rId218" Type="http://schemas.openxmlformats.org/officeDocument/2006/relationships/hyperlink" Target="http://ns.electronichealth.net.au/id/medicare-number" TargetMode="External"/><Relationship Id="rId24" Type="http://schemas.openxmlformats.org/officeDocument/2006/relationships/hyperlink" Target="http://ns.electronichealth.net.au/id/hi/ihi/1.0" TargetMode="External"/><Relationship Id="rId45" Type="http://schemas.openxmlformats.org/officeDocument/2006/relationships/hyperlink" Target="http://ns.electronichealth.net.au/id/medicare-number" TargetMode="External"/><Relationship Id="rId66" Type="http://schemas.openxmlformats.org/officeDocument/2006/relationships/hyperlink" Target="http://ns.electronichealth.net.au/id/medicare-number" TargetMode="External"/><Relationship Id="rId87" Type="http://schemas.openxmlformats.org/officeDocument/2006/relationships/hyperlink" Target="http://ns.electronichealth.net.au/id/hi/ihi/1.0" TargetMode="External"/><Relationship Id="rId110" Type="http://schemas.openxmlformats.org/officeDocument/2006/relationships/hyperlink" Target="http://ns.electronichealth.net.au/id/hi/ihi/1.0" TargetMode="External"/><Relationship Id="rId131" Type="http://schemas.openxmlformats.org/officeDocument/2006/relationships/hyperlink" Target="http://terminology.hl7.org/CodeSystem/v2-0203" TargetMode="External"/><Relationship Id="rId152" Type="http://schemas.openxmlformats.org/officeDocument/2006/relationships/hyperlink" Target="http://terminology.hl7.org/CodeSystem/v2-0203" TargetMode="External"/><Relationship Id="rId173" Type="http://schemas.openxmlformats.org/officeDocument/2006/relationships/hyperlink" Target="http://ns.electronichealth.net.au/id/medicare-number" TargetMode="External"/><Relationship Id="rId194" Type="http://schemas.openxmlformats.org/officeDocument/2006/relationships/hyperlink" Target="http://ns.electronichealth.net.au/id/medicare-number" TargetMode="External"/><Relationship Id="rId208" Type="http://schemas.openxmlformats.org/officeDocument/2006/relationships/hyperlink" Target="http://ns.electronichealth.net.au/id/medicare-number" TargetMode="External"/><Relationship Id="rId14" Type="http://schemas.openxmlformats.org/officeDocument/2006/relationships/hyperlink" Target="http://ns.electronichealth.net.au/id/hi/ihi/1.0" TargetMode="External"/><Relationship Id="rId30" Type="http://schemas.openxmlformats.org/officeDocument/2006/relationships/hyperlink" Target="http://terminology.hl7.org/CodeSystem/v2-0203" TargetMode="External"/><Relationship Id="rId35" Type="http://schemas.openxmlformats.org/officeDocument/2006/relationships/hyperlink" Target="http://terminology.hl7.org/CodeSystem/v2-0203" TargetMode="External"/><Relationship Id="rId56" Type="http://schemas.openxmlformats.org/officeDocument/2006/relationships/hyperlink" Target="http://ns.electronichealth.net.au/id/medicare-number" TargetMode="External"/><Relationship Id="rId77" Type="http://schemas.openxmlformats.org/officeDocument/2006/relationships/hyperlink" Target="http://ns.electronichealth.net.au/id/hi/ihi/1.0" TargetMode="External"/><Relationship Id="rId100" Type="http://schemas.openxmlformats.org/officeDocument/2006/relationships/hyperlink" Target="http://ns.electronichealth.net.au/id/hi/ihi/1.0" TargetMode="External"/><Relationship Id="rId105" Type="http://schemas.openxmlformats.org/officeDocument/2006/relationships/hyperlink" Target="http://ns.electronichealth.net.au/id/hi/ihi/1.0" TargetMode="External"/><Relationship Id="rId126" Type="http://schemas.openxmlformats.org/officeDocument/2006/relationships/hyperlink" Target="http://terminology.hl7.org/CodeSystem/v2-0203" TargetMode="External"/><Relationship Id="rId147" Type="http://schemas.openxmlformats.org/officeDocument/2006/relationships/hyperlink" Target="http://terminology.hl7.org/CodeSystem/v2-0203" TargetMode="External"/><Relationship Id="rId168" Type="http://schemas.openxmlformats.org/officeDocument/2006/relationships/hyperlink" Target="http://terminology.hl7.org/CodeSystem/v2-0203" TargetMode="External"/><Relationship Id="rId8" Type="http://schemas.openxmlformats.org/officeDocument/2006/relationships/hyperlink" Target="http://ns.electronichealth.net.au/id/medicare-number" TargetMode="External"/><Relationship Id="rId51" Type="http://schemas.openxmlformats.org/officeDocument/2006/relationships/hyperlink" Target="http://ns.electronichealth.net.au/id/medicare-number" TargetMode="External"/><Relationship Id="rId72" Type="http://schemas.openxmlformats.org/officeDocument/2006/relationships/hyperlink" Target="http://ns.electronichealth.net.au/id/hi/ihi/1.0" TargetMode="External"/><Relationship Id="rId93" Type="http://schemas.openxmlformats.org/officeDocument/2006/relationships/hyperlink" Target="http://ns.electronichealth.net.au/id/hi/ihi/1.0" TargetMode="External"/><Relationship Id="rId98" Type="http://schemas.openxmlformats.org/officeDocument/2006/relationships/hyperlink" Target="http://ns.electronichealth.net.au/id/hi/ihi/1.0" TargetMode="External"/><Relationship Id="rId121" Type="http://schemas.openxmlformats.org/officeDocument/2006/relationships/hyperlink" Target="http://terminology.hl7.org/CodeSystem/v2-0203" TargetMode="External"/><Relationship Id="rId142" Type="http://schemas.openxmlformats.org/officeDocument/2006/relationships/hyperlink" Target="http://terminology.hl7.org/CodeSystem/v2-0203" TargetMode="External"/><Relationship Id="rId163" Type="http://schemas.openxmlformats.org/officeDocument/2006/relationships/hyperlink" Target="http://terminology.hl7.org/CodeSystem/v2-0203" TargetMode="External"/><Relationship Id="rId184" Type="http://schemas.openxmlformats.org/officeDocument/2006/relationships/hyperlink" Target="http://ns.electronichealth.net.au/id/medicare-number" TargetMode="External"/><Relationship Id="rId189" Type="http://schemas.openxmlformats.org/officeDocument/2006/relationships/hyperlink" Target="http://ns.electronichealth.net.au/id/medicare-number" TargetMode="External"/><Relationship Id="rId219" Type="http://schemas.openxmlformats.org/officeDocument/2006/relationships/hyperlink" Target="http://ns.electronichealth.net.au/id/medicare-number" TargetMode="External"/><Relationship Id="rId3" Type="http://schemas.openxmlformats.org/officeDocument/2006/relationships/hyperlink" Target="http://terminology.hl7.org/CodeSystem/v2-0203" TargetMode="External"/><Relationship Id="rId214" Type="http://schemas.openxmlformats.org/officeDocument/2006/relationships/hyperlink" Target="http://ns.electronichealth.net.au/id/medicare-number" TargetMode="External"/><Relationship Id="rId25" Type="http://schemas.openxmlformats.org/officeDocument/2006/relationships/hyperlink" Target="http://ns.electronichealth.net.au/id/hi/ihi/1.0" TargetMode="External"/><Relationship Id="rId46" Type="http://schemas.openxmlformats.org/officeDocument/2006/relationships/hyperlink" Target="http://ns.electronichealth.net.au/id/medicare-number" TargetMode="External"/><Relationship Id="rId67" Type="http://schemas.openxmlformats.org/officeDocument/2006/relationships/hyperlink" Target="http://ns.electronichealth.net.au/id/hi/ihi/1.0" TargetMode="External"/><Relationship Id="rId116" Type="http://schemas.openxmlformats.org/officeDocument/2006/relationships/hyperlink" Target="http://ns.electronichealth.net.au/id/hi/ihi/1.0" TargetMode="External"/><Relationship Id="rId137" Type="http://schemas.openxmlformats.org/officeDocument/2006/relationships/hyperlink" Target="http://terminology.hl7.org/CodeSystem/v2-0203" TargetMode="External"/><Relationship Id="rId158" Type="http://schemas.openxmlformats.org/officeDocument/2006/relationships/hyperlink" Target="http://terminology.hl7.org/CodeSystem/v2-0203" TargetMode="External"/><Relationship Id="rId20" Type="http://schemas.openxmlformats.org/officeDocument/2006/relationships/hyperlink" Target="http://ns.electronichealth.net.au/id/hi/ihi/1.0" TargetMode="External"/><Relationship Id="rId41" Type="http://schemas.openxmlformats.org/officeDocument/2006/relationships/hyperlink" Target="http://terminology.hl7.org/CodeSystem/v2-0203" TargetMode="External"/><Relationship Id="rId62" Type="http://schemas.openxmlformats.org/officeDocument/2006/relationships/hyperlink" Target="http://ns.electronichealth.net.au/id/medicare-number" TargetMode="External"/><Relationship Id="rId83" Type="http://schemas.openxmlformats.org/officeDocument/2006/relationships/hyperlink" Target="http://ns.electronichealth.net.au/id/hi/ihi/1.0" TargetMode="External"/><Relationship Id="rId88" Type="http://schemas.openxmlformats.org/officeDocument/2006/relationships/hyperlink" Target="http://ns.electronichealth.net.au/id/hi/ihi/1.0" TargetMode="External"/><Relationship Id="rId111" Type="http://schemas.openxmlformats.org/officeDocument/2006/relationships/hyperlink" Target="http://ns.electronichealth.net.au/id/hi/ihi/1.0" TargetMode="External"/><Relationship Id="rId132" Type="http://schemas.openxmlformats.org/officeDocument/2006/relationships/hyperlink" Target="http://terminology.hl7.org/CodeSystem/v2-0203" TargetMode="External"/><Relationship Id="rId153" Type="http://schemas.openxmlformats.org/officeDocument/2006/relationships/hyperlink" Target="http://terminology.hl7.org/CodeSystem/v2-0203" TargetMode="External"/><Relationship Id="rId174" Type="http://schemas.openxmlformats.org/officeDocument/2006/relationships/hyperlink" Target="http://ns.electronichealth.net.au/id/medicare-number" TargetMode="External"/><Relationship Id="rId179" Type="http://schemas.openxmlformats.org/officeDocument/2006/relationships/hyperlink" Target="http://ns.electronichealth.net.au/id/medicare-number" TargetMode="External"/><Relationship Id="rId195" Type="http://schemas.openxmlformats.org/officeDocument/2006/relationships/hyperlink" Target="http://ns.electronichealth.net.au/id/medicare-number" TargetMode="External"/><Relationship Id="rId209" Type="http://schemas.openxmlformats.org/officeDocument/2006/relationships/hyperlink" Target="http://ns.electronichealth.net.au/id/medicare-number" TargetMode="External"/><Relationship Id="rId190" Type="http://schemas.openxmlformats.org/officeDocument/2006/relationships/hyperlink" Target="http://ns.electronichealth.net.au/id/medicare-number" TargetMode="External"/><Relationship Id="rId204" Type="http://schemas.openxmlformats.org/officeDocument/2006/relationships/hyperlink" Target="http://ns.electronichealth.net.au/id/medicare-number" TargetMode="External"/><Relationship Id="rId15" Type="http://schemas.openxmlformats.org/officeDocument/2006/relationships/hyperlink" Target="http://ns.electronichealth.net.au/id/hi/ihi/1.0" TargetMode="External"/><Relationship Id="rId36" Type="http://schemas.openxmlformats.org/officeDocument/2006/relationships/hyperlink" Target="http://terminology.hl7.org/CodeSystem/v2-0203" TargetMode="External"/><Relationship Id="rId57" Type="http://schemas.openxmlformats.org/officeDocument/2006/relationships/hyperlink" Target="http://ns.electronichealth.net.au/id/medicare-number" TargetMode="External"/><Relationship Id="rId106" Type="http://schemas.openxmlformats.org/officeDocument/2006/relationships/hyperlink" Target="http://ns.electronichealth.net.au/id/hi/ihi/1.0" TargetMode="External"/><Relationship Id="rId127" Type="http://schemas.openxmlformats.org/officeDocument/2006/relationships/hyperlink" Target="http://terminology.hl7.org/CodeSystem/v2-0203" TargetMode="External"/><Relationship Id="rId10" Type="http://schemas.openxmlformats.org/officeDocument/2006/relationships/hyperlink" Target="http://ns.electronichealth.net.au/id/hi/ihi/1.0" TargetMode="External"/><Relationship Id="rId31" Type="http://schemas.openxmlformats.org/officeDocument/2006/relationships/hyperlink" Target="http://terminology.hl7.org/CodeSystem/v2-0203" TargetMode="External"/><Relationship Id="rId52" Type="http://schemas.openxmlformats.org/officeDocument/2006/relationships/hyperlink" Target="http://ns.electronichealth.net.au/id/medicare-number" TargetMode="External"/><Relationship Id="rId73" Type="http://schemas.openxmlformats.org/officeDocument/2006/relationships/hyperlink" Target="http://ns.electronichealth.net.au/id/hi/ihi/1.0" TargetMode="External"/><Relationship Id="rId78" Type="http://schemas.openxmlformats.org/officeDocument/2006/relationships/hyperlink" Target="http://ns.electronichealth.net.au/id/hi/ihi/1.0" TargetMode="External"/><Relationship Id="rId94" Type="http://schemas.openxmlformats.org/officeDocument/2006/relationships/hyperlink" Target="http://ns.electronichealth.net.au/id/hi/ihi/1.0" TargetMode="External"/><Relationship Id="rId99" Type="http://schemas.openxmlformats.org/officeDocument/2006/relationships/hyperlink" Target="http://ns.electronichealth.net.au/id/hi/ihi/1.0" TargetMode="External"/><Relationship Id="rId101" Type="http://schemas.openxmlformats.org/officeDocument/2006/relationships/hyperlink" Target="http://ns.electronichealth.net.au/id/hi/ihi/1.0" TargetMode="External"/><Relationship Id="rId122" Type="http://schemas.openxmlformats.org/officeDocument/2006/relationships/hyperlink" Target="http://terminology.hl7.org/CodeSystem/v2-0203" TargetMode="External"/><Relationship Id="rId143" Type="http://schemas.openxmlformats.org/officeDocument/2006/relationships/hyperlink" Target="http://terminology.hl7.org/CodeSystem/v2-0203" TargetMode="External"/><Relationship Id="rId148" Type="http://schemas.openxmlformats.org/officeDocument/2006/relationships/hyperlink" Target="http://terminology.hl7.org/CodeSystem/v2-0203" TargetMode="External"/><Relationship Id="rId164" Type="http://schemas.openxmlformats.org/officeDocument/2006/relationships/hyperlink" Target="http://terminology.hl7.org/CodeSystem/v2-0203" TargetMode="External"/><Relationship Id="rId169" Type="http://schemas.openxmlformats.org/officeDocument/2006/relationships/hyperlink" Target="http://ns.electronichealth.net.au/id/medicare-number" TargetMode="External"/><Relationship Id="rId185" Type="http://schemas.openxmlformats.org/officeDocument/2006/relationships/hyperlink" Target="http://ns.electronichealth.net.au/id/medicare-number" TargetMode="External"/><Relationship Id="rId4" Type="http://schemas.openxmlformats.org/officeDocument/2006/relationships/hyperlink" Target="http://ns.electronichealth.net.au/id/medicare-number" TargetMode="External"/><Relationship Id="rId9" Type="http://schemas.openxmlformats.org/officeDocument/2006/relationships/hyperlink" Target="http://ns.electronichealth.net.au/id/hi/ihi/1.0" TargetMode="External"/><Relationship Id="rId180" Type="http://schemas.openxmlformats.org/officeDocument/2006/relationships/hyperlink" Target="http://ns.electronichealth.net.au/id/medicare-number" TargetMode="External"/><Relationship Id="rId210" Type="http://schemas.openxmlformats.org/officeDocument/2006/relationships/hyperlink" Target="http://ns.electronichealth.net.au/id/medicare-number" TargetMode="External"/><Relationship Id="rId215" Type="http://schemas.openxmlformats.org/officeDocument/2006/relationships/hyperlink" Target="http://ns.electronichealth.net.au/id/medicare-number" TargetMode="External"/><Relationship Id="rId26" Type="http://schemas.openxmlformats.org/officeDocument/2006/relationships/hyperlink" Target="http://terminology.hl7.org/CodeSystem/v2-0203" TargetMode="External"/><Relationship Id="rId47" Type="http://schemas.openxmlformats.org/officeDocument/2006/relationships/hyperlink" Target="http://ns.electronichealth.net.au/id/medicare-number" TargetMode="External"/><Relationship Id="rId68" Type="http://schemas.openxmlformats.org/officeDocument/2006/relationships/hyperlink" Target="http://ns.electronichealth.net.au/id/hi/ihi/1.0" TargetMode="External"/><Relationship Id="rId89" Type="http://schemas.openxmlformats.org/officeDocument/2006/relationships/hyperlink" Target="http://ns.electronichealth.net.au/id/hi/ihi/1.0" TargetMode="External"/><Relationship Id="rId112" Type="http://schemas.openxmlformats.org/officeDocument/2006/relationships/hyperlink" Target="http://ns.electronichealth.net.au/id/hi/ihi/1.0" TargetMode="External"/><Relationship Id="rId133" Type="http://schemas.openxmlformats.org/officeDocument/2006/relationships/hyperlink" Target="http://terminology.hl7.org/CodeSystem/v2-0203" TargetMode="External"/><Relationship Id="rId154" Type="http://schemas.openxmlformats.org/officeDocument/2006/relationships/hyperlink" Target="http://terminology.hl7.org/CodeSystem/v2-0203" TargetMode="External"/><Relationship Id="rId175" Type="http://schemas.openxmlformats.org/officeDocument/2006/relationships/hyperlink" Target="http://ns.electronichealth.net.au/id/medicare-number" TargetMode="External"/><Relationship Id="rId196" Type="http://schemas.openxmlformats.org/officeDocument/2006/relationships/hyperlink" Target="http://ns.electronichealth.net.au/id/medicare-number" TargetMode="External"/><Relationship Id="rId200" Type="http://schemas.openxmlformats.org/officeDocument/2006/relationships/hyperlink" Target="http://ns.electronichealth.net.au/id/medicare-number" TargetMode="External"/><Relationship Id="rId16" Type="http://schemas.openxmlformats.org/officeDocument/2006/relationships/hyperlink" Target="http://ns.electronichealth.net.au/id/hi/ihi/1.0" TargetMode="External"/><Relationship Id="rId37" Type="http://schemas.openxmlformats.org/officeDocument/2006/relationships/hyperlink" Target="http://terminology.hl7.org/CodeSystem/v2-0203" TargetMode="External"/><Relationship Id="rId58" Type="http://schemas.openxmlformats.org/officeDocument/2006/relationships/hyperlink" Target="http://ns.electronichealth.net.au/id/medicare-number" TargetMode="External"/><Relationship Id="rId79" Type="http://schemas.openxmlformats.org/officeDocument/2006/relationships/hyperlink" Target="http://ns.electronichealth.net.au/id/hi/ihi/1.0" TargetMode="External"/><Relationship Id="rId102" Type="http://schemas.openxmlformats.org/officeDocument/2006/relationships/hyperlink" Target="http://ns.electronichealth.net.au/id/hi/ihi/1.0" TargetMode="External"/><Relationship Id="rId123" Type="http://schemas.openxmlformats.org/officeDocument/2006/relationships/hyperlink" Target="http://terminology.hl7.org/CodeSystem/v2-0203" TargetMode="External"/><Relationship Id="rId144" Type="http://schemas.openxmlformats.org/officeDocument/2006/relationships/hyperlink" Target="http://terminology.hl7.org/CodeSystem/v2-0203" TargetMode="External"/><Relationship Id="rId90" Type="http://schemas.openxmlformats.org/officeDocument/2006/relationships/hyperlink" Target="http://ns.electronichealth.net.au/id/hi/ihi/1.0" TargetMode="External"/><Relationship Id="rId165" Type="http://schemas.openxmlformats.org/officeDocument/2006/relationships/hyperlink" Target="http://terminology.hl7.org/CodeSystem/v2-0203" TargetMode="External"/><Relationship Id="rId186" Type="http://schemas.openxmlformats.org/officeDocument/2006/relationships/hyperlink" Target="http://ns.electronichealth.net.au/id/medicare-number" TargetMode="External"/><Relationship Id="rId211" Type="http://schemas.openxmlformats.org/officeDocument/2006/relationships/hyperlink" Target="http://ns.electronichealth.net.au/id/medicare-number" TargetMode="External"/><Relationship Id="rId27" Type="http://schemas.openxmlformats.org/officeDocument/2006/relationships/hyperlink" Target="http://terminology.hl7.org/CodeSystem/v2-0203" TargetMode="External"/><Relationship Id="rId48" Type="http://schemas.openxmlformats.org/officeDocument/2006/relationships/hyperlink" Target="http://ns.electronichealth.net.au/id/medicare-number" TargetMode="External"/><Relationship Id="rId69" Type="http://schemas.openxmlformats.org/officeDocument/2006/relationships/hyperlink" Target="http://ns.electronichealth.net.au/id/hi/ihi/1.0" TargetMode="External"/><Relationship Id="rId113" Type="http://schemas.openxmlformats.org/officeDocument/2006/relationships/hyperlink" Target="http://ns.electronichealth.net.au/id/hi/ihi/1.0" TargetMode="External"/><Relationship Id="rId134" Type="http://schemas.openxmlformats.org/officeDocument/2006/relationships/hyperlink" Target="http://terminology.hl7.org/CodeSystem/v2-0203" TargetMode="External"/><Relationship Id="rId80" Type="http://schemas.openxmlformats.org/officeDocument/2006/relationships/hyperlink" Target="http://ns.electronichealth.net.au/id/hi/ihi/1.0" TargetMode="External"/><Relationship Id="rId155" Type="http://schemas.openxmlformats.org/officeDocument/2006/relationships/hyperlink" Target="http://terminology.hl7.org/CodeSystem/v2-0203" TargetMode="External"/><Relationship Id="rId176" Type="http://schemas.openxmlformats.org/officeDocument/2006/relationships/hyperlink" Target="http://ns.electronichealth.net.au/id/medicare-number" TargetMode="External"/><Relationship Id="rId197" Type="http://schemas.openxmlformats.org/officeDocument/2006/relationships/hyperlink" Target="http://ns.electronichealth.net.au/id/medicare-number" TargetMode="External"/><Relationship Id="rId201" Type="http://schemas.openxmlformats.org/officeDocument/2006/relationships/hyperlink" Target="http://ns.electronichealth.net.au/id/medicare-number" TargetMode="External"/><Relationship Id="rId17" Type="http://schemas.openxmlformats.org/officeDocument/2006/relationships/hyperlink" Target="http://ns.electronichealth.net.au/id/hi/ihi/1.0" TargetMode="External"/><Relationship Id="rId38" Type="http://schemas.openxmlformats.org/officeDocument/2006/relationships/hyperlink" Target="http://terminology.hl7.org/CodeSystem/v2-0203" TargetMode="External"/><Relationship Id="rId59" Type="http://schemas.openxmlformats.org/officeDocument/2006/relationships/hyperlink" Target="http://ns.electronichealth.net.au/id/medicare-number" TargetMode="External"/><Relationship Id="rId103" Type="http://schemas.openxmlformats.org/officeDocument/2006/relationships/hyperlink" Target="http://ns.electronichealth.net.au/id/hi/ihi/1.0" TargetMode="External"/><Relationship Id="rId124" Type="http://schemas.openxmlformats.org/officeDocument/2006/relationships/hyperlink" Target="http://terminology.hl7.org/CodeSystem/v2-0203" TargetMode="External"/><Relationship Id="rId70" Type="http://schemas.openxmlformats.org/officeDocument/2006/relationships/hyperlink" Target="http://ns.electronichealth.net.au/id/hi/ihi/1.0" TargetMode="External"/><Relationship Id="rId91" Type="http://schemas.openxmlformats.org/officeDocument/2006/relationships/hyperlink" Target="http://ns.electronichealth.net.au/id/hi/ihi/1.0" TargetMode="External"/><Relationship Id="rId145" Type="http://schemas.openxmlformats.org/officeDocument/2006/relationships/hyperlink" Target="http://terminology.hl7.org/CodeSystem/v2-0203" TargetMode="External"/><Relationship Id="rId166" Type="http://schemas.openxmlformats.org/officeDocument/2006/relationships/hyperlink" Target="http://terminology.hl7.org/CodeSystem/v2-0203" TargetMode="External"/><Relationship Id="rId187" Type="http://schemas.openxmlformats.org/officeDocument/2006/relationships/hyperlink" Target="http://ns.electronichealth.net.au/id/medicare-number" TargetMode="External"/><Relationship Id="rId1" Type="http://schemas.openxmlformats.org/officeDocument/2006/relationships/hyperlink" Target="http://ns.electronichealth.net.au/id/hi/ihi/1.0" TargetMode="External"/><Relationship Id="rId212" Type="http://schemas.openxmlformats.org/officeDocument/2006/relationships/hyperlink" Target="http://ns.electronichealth.net.au/id/medicare-number" TargetMode="External"/><Relationship Id="rId28" Type="http://schemas.openxmlformats.org/officeDocument/2006/relationships/hyperlink" Target="http://terminology.hl7.org/CodeSystem/v2-0203" TargetMode="External"/><Relationship Id="rId49" Type="http://schemas.openxmlformats.org/officeDocument/2006/relationships/hyperlink" Target="http://ns.electronichealth.net.au/id/medicare-number" TargetMode="External"/><Relationship Id="rId114" Type="http://schemas.openxmlformats.org/officeDocument/2006/relationships/hyperlink" Target="http://ns.electronichealth.net.au/id/hi/ihi/1.0" TargetMode="External"/><Relationship Id="rId60" Type="http://schemas.openxmlformats.org/officeDocument/2006/relationships/hyperlink" Target="http://ns.electronichealth.net.au/id/hi/ihi/1.0" TargetMode="External"/><Relationship Id="rId81" Type="http://schemas.openxmlformats.org/officeDocument/2006/relationships/hyperlink" Target="http://ns.electronichealth.net.au/id/hi/ihi/1.0" TargetMode="External"/><Relationship Id="rId135" Type="http://schemas.openxmlformats.org/officeDocument/2006/relationships/hyperlink" Target="http://terminology.hl7.org/CodeSystem/v2-0203" TargetMode="External"/><Relationship Id="rId156" Type="http://schemas.openxmlformats.org/officeDocument/2006/relationships/hyperlink" Target="http://terminology.hl7.org/CodeSystem/v2-0203" TargetMode="External"/><Relationship Id="rId177" Type="http://schemas.openxmlformats.org/officeDocument/2006/relationships/hyperlink" Target="http://ns.electronichealth.net.au/id/medicare-number" TargetMode="External"/><Relationship Id="rId198" Type="http://schemas.openxmlformats.org/officeDocument/2006/relationships/hyperlink" Target="http://ns.electronichealth.net.au/id/medicare-number" TargetMode="External"/><Relationship Id="rId202" Type="http://schemas.openxmlformats.org/officeDocument/2006/relationships/hyperlink" Target="http://ns.electronichealth.net.au/id/medicare-number" TargetMode="External"/><Relationship Id="rId18" Type="http://schemas.openxmlformats.org/officeDocument/2006/relationships/hyperlink" Target="http://ns.electronichealth.net.au/id/hi/ihi/1.0" TargetMode="External"/><Relationship Id="rId39" Type="http://schemas.openxmlformats.org/officeDocument/2006/relationships/hyperlink" Target="http://terminology.hl7.org/CodeSystem/v2-0203" TargetMode="External"/><Relationship Id="rId50" Type="http://schemas.openxmlformats.org/officeDocument/2006/relationships/hyperlink" Target="http://ns.electronichealth.net.au/id/medicare-number" TargetMode="External"/><Relationship Id="rId104" Type="http://schemas.openxmlformats.org/officeDocument/2006/relationships/hyperlink" Target="http://ns.electronichealth.net.au/id/hi/ihi/1.0" TargetMode="External"/><Relationship Id="rId125" Type="http://schemas.openxmlformats.org/officeDocument/2006/relationships/hyperlink" Target="http://terminology.hl7.org/CodeSystem/v2-0203" TargetMode="External"/><Relationship Id="rId146" Type="http://schemas.openxmlformats.org/officeDocument/2006/relationships/hyperlink" Target="http://terminology.hl7.org/CodeSystem/v2-0203" TargetMode="External"/><Relationship Id="rId167" Type="http://schemas.openxmlformats.org/officeDocument/2006/relationships/hyperlink" Target="http://terminology.hl7.org/CodeSystem/v2-0203" TargetMode="External"/><Relationship Id="rId188" Type="http://schemas.openxmlformats.org/officeDocument/2006/relationships/hyperlink" Target="http://ns.electronichealth.net.au/id/medicare-number" TargetMode="External"/><Relationship Id="rId71" Type="http://schemas.openxmlformats.org/officeDocument/2006/relationships/hyperlink" Target="http://ns.electronichealth.net.au/id/hi/ihi/1.0" TargetMode="External"/><Relationship Id="rId92" Type="http://schemas.openxmlformats.org/officeDocument/2006/relationships/hyperlink" Target="http://ns.electronichealth.net.au/id/hi/ihi/1.0" TargetMode="External"/><Relationship Id="rId213" Type="http://schemas.openxmlformats.org/officeDocument/2006/relationships/hyperlink" Target="http://ns.electronichealth.net.au/id/medicare-number" TargetMode="External"/><Relationship Id="rId2" Type="http://schemas.openxmlformats.org/officeDocument/2006/relationships/hyperlink" Target="http://terminology.hl7.org/CodeSystem/v2-0203" TargetMode="External"/><Relationship Id="rId29" Type="http://schemas.openxmlformats.org/officeDocument/2006/relationships/hyperlink" Target="http://terminology.hl7.org/CodeSystem/v2-0203" TargetMode="External"/><Relationship Id="rId40" Type="http://schemas.openxmlformats.org/officeDocument/2006/relationships/hyperlink" Target="http://terminology.hl7.org/CodeSystem/v2-0203" TargetMode="External"/><Relationship Id="rId115" Type="http://schemas.openxmlformats.org/officeDocument/2006/relationships/hyperlink" Target="http://ns.electronichealth.net.au/id/hi/ihi/1.0" TargetMode="External"/><Relationship Id="rId136" Type="http://schemas.openxmlformats.org/officeDocument/2006/relationships/hyperlink" Target="http://terminology.hl7.org/CodeSystem/v2-0203" TargetMode="External"/><Relationship Id="rId157" Type="http://schemas.openxmlformats.org/officeDocument/2006/relationships/hyperlink" Target="http://terminology.hl7.org/CodeSystem/v2-0203" TargetMode="External"/><Relationship Id="rId178" Type="http://schemas.openxmlformats.org/officeDocument/2006/relationships/hyperlink" Target="http://ns.electronichealth.net.au/id/medicare-number" TargetMode="External"/><Relationship Id="rId61" Type="http://schemas.openxmlformats.org/officeDocument/2006/relationships/hyperlink" Target="http://ns.electronichealth.net.au/id/hi/ihi/1.0" TargetMode="External"/><Relationship Id="rId82" Type="http://schemas.openxmlformats.org/officeDocument/2006/relationships/hyperlink" Target="http://ns.electronichealth.net.au/id/hi/ihi/1.0" TargetMode="External"/><Relationship Id="rId199" Type="http://schemas.openxmlformats.org/officeDocument/2006/relationships/hyperlink" Target="http://ns.electronichealth.net.au/id/medicare-number" TargetMode="External"/><Relationship Id="rId203" Type="http://schemas.openxmlformats.org/officeDocument/2006/relationships/hyperlink" Target="http://ns.electronichealth.net.au/id/medicare-number" TargetMode="External"/><Relationship Id="rId19" Type="http://schemas.openxmlformats.org/officeDocument/2006/relationships/hyperlink" Target="http://ns.electronichealth.net.au/id/hi/ihi/1.0"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ns.electronichealth.net.au/id/hpio-scoped/order/1.0/8003629900040359" TargetMode="External"/><Relationship Id="rId2" Type="http://schemas.openxmlformats.org/officeDocument/2006/relationships/hyperlink" Target="http://snomed.info/sct" TargetMode="External"/><Relationship Id="rId1" Type="http://schemas.openxmlformats.org/officeDocument/2006/relationships/hyperlink" Target="http://snomed.info/sc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nomed.info/sct" TargetMode="External"/><Relationship Id="rId2" Type="http://schemas.openxmlformats.org/officeDocument/2006/relationships/hyperlink" Target="http://terminology.hl7.org/CodeSystem/diagnosis-role" TargetMode="External"/><Relationship Id="rId1" Type="http://schemas.openxmlformats.org/officeDocument/2006/relationships/hyperlink" Target="http://snomed.info/sct"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terminology.hl7.org/CodeSystem/condition-clinical" TargetMode="External"/><Relationship Id="rId18" Type="http://schemas.openxmlformats.org/officeDocument/2006/relationships/hyperlink" Target="http://snomed.info/sct" TargetMode="External"/><Relationship Id="rId26" Type="http://schemas.openxmlformats.org/officeDocument/2006/relationships/hyperlink" Target="http://snomed.info/sct" TargetMode="External"/><Relationship Id="rId39" Type="http://schemas.openxmlformats.org/officeDocument/2006/relationships/hyperlink" Target="http://snomed.info/sct" TargetMode="External"/><Relationship Id="rId21" Type="http://schemas.openxmlformats.org/officeDocument/2006/relationships/hyperlink" Target="http://terminology.hl7.org/CodeSystem/condition-clinical" TargetMode="External"/><Relationship Id="rId34" Type="http://schemas.openxmlformats.org/officeDocument/2006/relationships/hyperlink" Target="http://snomed.info/sct" TargetMode="External"/><Relationship Id="rId7" Type="http://schemas.openxmlformats.org/officeDocument/2006/relationships/hyperlink" Target="http://snomed.info/sct" TargetMode="External"/><Relationship Id="rId12" Type="http://schemas.openxmlformats.org/officeDocument/2006/relationships/hyperlink" Target="http://snomed.info/sct" TargetMode="External"/><Relationship Id="rId17" Type="http://schemas.openxmlformats.org/officeDocument/2006/relationships/hyperlink" Target="http://terminology.hl7.org/CodeSystem/condition-clinical" TargetMode="External"/><Relationship Id="rId25" Type="http://schemas.openxmlformats.org/officeDocument/2006/relationships/hyperlink" Target="http://terminology.hl7.org/CodeSystem/condition-clinical" TargetMode="External"/><Relationship Id="rId33" Type="http://schemas.openxmlformats.org/officeDocument/2006/relationships/hyperlink" Target="http://terminology.hl7.org/CodeSystem/condition-clinical" TargetMode="External"/><Relationship Id="rId38" Type="http://schemas.openxmlformats.org/officeDocument/2006/relationships/hyperlink" Target="http://terminology.hl7.org/CodeSystem/condition-clinical" TargetMode="External"/><Relationship Id="rId2" Type="http://schemas.openxmlformats.org/officeDocument/2006/relationships/hyperlink" Target="http://snomed.info/sct" TargetMode="External"/><Relationship Id="rId16" Type="http://schemas.openxmlformats.org/officeDocument/2006/relationships/hyperlink" Target="http://snomed.info/sct" TargetMode="External"/><Relationship Id="rId20" Type="http://schemas.openxmlformats.org/officeDocument/2006/relationships/hyperlink" Target="http://snomed.info/sct" TargetMode="External"/><Relationship Id="rId29" Type="http://schemas.openxmlformats.org/officeDocument/2006/relationships/hyperlink" Target="http://snomed.info/sct" TargetMode="External"/><Relationship Id="rId1" Type="http://schemas.openxmlformats.org/officeDocument/2006/relationships/hyperlink" Target="http://terminology.hl7.org/CodeSystem/condition-clinical" TargetMode="External"/><Relationship Id="rId6" Type="http://schemas.openxmlformats.org/officeDocument/2006/relationships/hyperlink" Target="http://terminology.hl7.org/CodeSystem/condition-clinical" TargetMode="External"/><Relationship Id="rId11" Type="http://schemas.openxmlformats.org/officeDocument/2006/relationships/hyperlink" Target="http://terminology.hl7.org/CodeSystem/condition-clinical" TargetMode="External"/><Relationship Id="rId24" Type="http://schemas.openxmlformats.org/officeDocument/2006/relationships/hyperlink" Target="http://snomed.info/sct" TargetMode="External"/><Relationship Id="rId32" Type="http://schemas.openxmlformats.org/officeDocument/2006/relationships/hyperlink" Target="http://terminology.hl7.org/CodeSystem/condition-ver-status" TargetMode="External"/><Relationship Id="rId37" Type="http://schemas.openxmlformats.org/officeDocument/2006/relationships/hyperlink" Target="http://snomed.info/sct" TargetMode="External"/><Relationship Id="rId40" Type="http://schemas.openxmlformats.org/officeDocument/2006/relationships/hyperlink" Target="http://snomed.info/sct" TargetMode="External"/><Relationship Id="rId5" Type="http://schemas.openxmlformats.org/officeDocument/2006/relationships/hyperlink" Target="http://snomed.info/sct" TargetMode="External"/><Relationship Id="rId15" Type="http://schemas.openxmlformats.org/officeDocument/2006/relationships/hyperlink" Target="http://terminology.hl7.org/CodeSystem/condition-clinical" TargetMode="External"/><Relationship Id="rId23" Type="http://schemas.openxmlformats.org/officeDocument/2006/relationships/hyperlink" Target="http://snomed.info/sct" TargetMode="External"/><Relationship Id="rId28" Type="http://schemas.openxmlformats.org/officeDocument/2006/relationships/hyperlink" Target="http://snomed.info/sct" TargetMode="External"/><Relationship Id="rId36" Type="http://schemas.openxmlformats.org/officeDocument/2006/relationships/hyperlink" Target="http://terminology.hl7.org/CodeSystem/condition-clinical" TargetMode="External"/><Relationship Id="rId10" Type="http://schemas.openxmlformats.org/officeDocument/2006/relationships/hyperlink" Target="http://unitsofmeasure.org/" TargetMode="External"/><Relationship Id="rId19" Type="http://schemas.openxmlformats.org/officeDocument/2006/relationships/hyperlink" Target="http://terminology.hl7.org/CodeSystem/condition-clinical" TargetMode="External"/><Relationship Id="rId31" Type="http://schemas.openxmlformats.org/officeDocument/2006/relationships/hyperlink" Target="http://snomed.info/sct" TargetMode="External"/><Relationship Id="rId4" Type="http://schemas.openxmlformats.org/officeDocument/2006/relationships/hyperlink" Target="http://terminology.hl7.org/CodeSystem/condition-clinical" TargetMode="External"/><Relationship Id="rId9" Type="http://schemas.openxmlformats.org/officeDocument/2006/relationships/hyperlink" Target="http://snomed.info/sct" TargetMode="External"/><Relationship Id="rId14" Type="http://schemas.openxmlformats.org/officeDocument/2006/relationships/hyperlink" Target="http://snomed.info/sct" TargetMode="External"/><Relationship Id="rId22" Type="http://schemas.openxmlformats.org/officeDocument/2006/relationships/hyperlink" Target="http://terminology.hl7.org/CodeSystem/condition-clinical" TargetMode="External"/><Relationship Id="rId27" Type="http://schemas.openxmlformats.org/officeDocument/2006/relationships/hyperlink" Target="http://terminology.hl7.org/CodeSystem/condition-clinical" TargetMode="External"/><Relationship Id="rId30" Type="http://schemas.openxmlformats.org/officeDocument/2006/relationships/hyperlink" Target="http://terminology.hl7.org/CodeSystem/condition-clinical" TargetMode="External"/><Relationship Id="rId35" Type="http://schemas.openxmlformats.org/officeDocument/2006/relationships/hyperlink" Target="http://snomed.info/sct" TargetMode="External"/><Relationship Id="rId8" Type="http://schemas.openxmlformats.org/officeDocument/2006/relationships/hyperlink" Target="http://terminology.hl7.org/CodeSystem/condition-clinical" TargetMode="External"/><Relationship Id="rId3" Type="http://schemas.openxmlformats.org/officeDocument/2006/relationships/hyperlink" Target="http://id.who.int/icd/release/11/mm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terminology.hl7.org/CodeSystem/allergyintolerance-clinical" TargetMode="External"/><Relationship Id="rId13" Type="http://schemas.openxmlformats.org/officeDocument/2006/relationships/hyperlink" Target="http://terminology.hl7.org/CodeSystem/allergyintolerance-clinical" TargetMode="External"/><Relationship Id="rId18" Type="http://schemas.openxmlformats.org/officeDocument/2006/relationships/hyperlink" Target="http://terminology.hl7.org/CodeSystem/allergyintolerance-clinical" TargetMode="External"/><Relationship Id="rId3" Type="http://schemas.openxmlformats.org/officeDocument/2006/relationships/hyperlink" Target="http://terminology.hl7.org/CodeSystem/allergyintolerance-clinical" TargetMode="External"/><Relationship Id="rId21" Type="http://schemas.openxmlformats.org/officeDocument/2006/relationships/hyperlink" Target="http://terminology.hl7.org/CodeSystem/allergyintolerance-clinical" TargetMode="External"/><Relationship Id="rId7" Type="http://schemas.openxmlformats.org/officeDocument/2006/relationships/hyperlink" Target="http://terminology.hl7.org/CodeSystem/allergyintolerance-clinical" TargetMode="External"/><Relationship Id="rId12" Type="http://schemas.openxmlformats.org/officeDocument/2006/relationships/hyperlink" Target="http://terminology.hl7.org/CodeSystem/allergyintolerance-clinical" TargetMode="External"/><Relationship Id="rId17" Type="http://schemas.openxmlformats.org/officeDocument/2006/relationships/hyperlink" Target="http://terminology.hl7.org/CodeSystem/allergyintolerance-clinical" TargetMode="External"/><Relationship Id="rId25" Type="http://schemas.openxmlformats.org/officeDocument/2006/relationships/hyperlink" Target="http://terminology.hl7.org/CodeSystem/allergyintolerance-clinical" TargetMode="External"/><Relationship Id="rId2" Type="http://schemas.openxmlformats.org/officeDocument/2006/relationships/hyperlink" Target="http://terminology.hl7.org/CodeSystem/allergyintolerance-clinical" TargetMode="External"/><Relationship Id="rId16" Type="http://schemas.openxmlformats.org/officeDocument/2006/relationships/hyperlink" Target="http://terminology.hl7.org/CodeSystem/allergyintolerance-clinical" TargetMode="External"/><Relationship Id="rId20" Type="http://schemas.openxmlformats.org/officeDocument/2006/relationships/hyperlink" Target="http://terminology.hl7.org/CodeSystem/allergyintolerance-clinical" TargetMode="External"/><Relationship Id="rId1" Type="http://schemas.openxmlformats.org/officeDocument/2006/relationships/hyperlink" Target="http://terminology.hl7.org/CodeSystem/allergyintolerance-clinical" TargetMode="External"/><Relationship Id="rId6" Type="http://schemas.openxmlformats.org/officeDocument/2006/relationships/hyperlink" Target="http://terminology.hl7.org/CodeSystem/allergyintolerance-clinical" TargetMode="External"/><Relationship Id="rId11" Type="http://schemas.openxmlformats.org/officeDocument/2006/relationships/hyperlink" Target="http://terminology.hl7.org/CodeSystem/allergyintolerance-clinical" TargetMode="External"/><Relationship Id="rId24" Type="http://schemas.openxmlformats.org/officeDocument/2006/relationships/hyperlink" Target="http://terminology.hl7.org/CodeSystem/allergyintolerance-clinical" TargetMode="External"/><Relationship Id="rId5" Type="http://schemas.openxmlformats.org/officeDocument/2006/relationships/hyperlink" Target="http://terminology.hl7.org/CodeSystem/allergyintolerance-clinical" TargetMode="External"/><Relationship Id="rId15" Type="http://schemas.openxmlformats.org/officeDocument/2006/relationships/hyperlink" Target="http://terminology.hl7.org/CodeSystem/allergyintolerance-clinical" TargetMode="External"/><Relationship Id="rId23" Type="http://schemas.openxmlformats.org/officeDocument/2006/relationships/hyperlink" Target="http://terminology.hl7.org/CodeSystem/allergyintolerance-clinical" TargetMode="External"/><Relationship Id="rId10" Type="http://schemas.openxmlformats.org/officeDocument/2006/relationships/hyperlink" Target="http://terminology.hl7.org/CodeSystem/allergyintolerance-clinical" TargetMode="External"/><Relationship Id="rId19" Type="http://schemas.openxmlformats.org/officeDocument/2006/relationships/hyperlink" Target="http://terminology.hl7.org/CodeSystem/allergyintolerance-clinical" TargetMode="External"/><Relationship Id="rId4" Type="http://schemas.openxmlformats.org/officeDocument/2006/relationships/hyperlink" Target="http://unitsofmeasure.org/" TargetMode="External"/><Relationship Id="rId9" Type="http://schemas.openxmlformats.org/officeDocument/2006/relationships/hyperlink" Target="http://terminology.hl7.org/CodeSystem/allergyintolerance-clinical" TargetMode="External"/><Relationship Id="rId14" Type="http://schemas.openxmlformats.org/officeDocument/2006/relationships/hyperlink" Target="http://terminology.hl7.org/CodeSystem/allergyintolerance-clinical" TargetMode="External"/><Relationship Id="rId22" Type="http://schemas.openxmlformats.org/officeDocument/2006/relationships/hyperlink" Target="http://terminology.hl7.org/CodeSystem/allergyintolerance-clinical"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terminology.hl7.org/CodeSystem/v2-0074" TargetMode="External"/><Relationship Id="rId18" Type="http://schemas.openxmlformats.org/officeDocument/2006/relationships/hyperlink" Target="http://hl7.org.au/fhir/core/StructureDefinition/au-core-diagnosticresult-path" TargetMode="External"/><Relationship Id="rId26" Type="http://schemas.openxmlformats.org/officeDocument/2006/relationships/hyperlink" Target="http://terminology.hl7.org/CodeSystem/v2-0074" TargetMode="External"/><Relationship Id="rId39" Type="http://schemas.openxmlformats.org/officeDocument/2006/relationships/hyperlink" Target="http://loinc.org/" TargetMode="External"/><Relationship Id="rId21" Type="http://schemas.openxmlformats.org/officeDocument/2006/relationships/hyperlink" Target="http://hl7.org.au/fhir/core/StructureDefinition/au-core-diagnosticresult-path" TargetMode="External"/><Relationship Id="rId34" Type="http://schemas.openxmlformats.org/officeDocument/2006/relationships/hyperlink" Target="http://unitsofmeasure.org/" TargetMode="External"/><Relationship Id="rId42" Type="http://schemas.openxmlformats.org/officeDocument/2006/relationships/hyperlink" Target="http://hl7.org.au/fhir/StructureDefinition/au-diagnosticresult" TargetMode="External"/><Relationship Id="rId47" Type="http://schemas.openxmlformats.org/officeDocument/2006/relationships/hyperlink" Target="http://terminology.hl7.org/CodeSystem/data-absent-reason" TargetMode="External"/><Relationship Id="rId50" Type="http://schemas.openxmlformats.org/officeDocument/2006/relationships/hyperlink" Target="http://terminology.hl7.org/CodeSystem/data-absent-reason" TargetMode="External"/><Relationship Id="rId55" Type="http://schemas.openxmlformats.org/officeDocument/2006/relationships/hyperlink" Target="http://terminology.hl7.org/CodeSystem/data-absent-reason" TargetMode="External"/><Relationship Id="rId7" Type="http://schemas.openxmlformats.org/officeDocument/2006/relationships/hyperlink" Target="http://snomed.info/sct" TargetMode="External"/><Relationship Id="rId2" Type="http://schemas.openxmlformats.org/officeDocument/2006/relationships/hyperlink" Target="http://hl7.org.au/fhir/core/StructureDefinition/au-core-bodyweight" TargetMode="External"/><Relationship Id="rId16" Type="http://schemas.openxmlformats.org/officeDocument/2006/relationships/hyperlink" Target="http://snomed.info/sct" TargetMode="External"/><Relationship Id="rId29" Type="http://schemas.openxmlformats.org/officeDocument/2006/relationships/hyperlink" Target="http://hl7.org.au/fhir/core/StructureDefinition/au-core-diagnosticresult" TargetMode="External"/><Relationship Id="rId11" Type="http://schemas.openxmlformats.org/officeDocument/2006/relationships/hyperlink" Target="http://snomed.info/sct" TargetMode="External"/><Relationship Id="rId24" Type="http://schemas.openxmlformats.org/officeDocument/2006/relationships/hyperlink" Target="http://hl7.org.au/fhir/core/StructureDefinition/au-core-diagnosticresult-path" TargetMode="External"/><Relationship Id="rId32" Type="http://schemas.openxmlformats.org/officeDocument/2006/relationships/hyperlink" Target="http://loinc.org/" TargetMode="External"/><Relationship Id="rId37" Type="http://schemas.openxmlformats.org/officeDocument/2006/relationships/hyperlink" Target="http://loinc.org/" TargetMode="External"/><Relationship Id="rId40" Type="http://schemas.openxmlformats.org/officeDocument/2006/relationships/hyperlink" Target="http://loinc.org/" TargetMode="External"/><Relationship Id="rId45" Type="http://schemas.openxmlformats.org/officeDocument/2006/relationships/hyperlink" Target="http://hl7.org.au/fhir/core/StructureDefinition/au-core-diagnosticresult-path" TargetMode="External"/><Relationship Id="rId53" Type="http://schemas.openxmlformats.org/officeDocument/2006/relationships/hyperlink" Target="http://terminology.hl7.org/CodeSystem/data-absent-reason" TargetMode="External"/><Relationship Id="rId58" Type="http://schemas.openxmlformats.org/officeDocument/2006/relationships/comments" Target="../comments1.xml"/><Relationship Id="rId5" Type="http://schemas.openxmlformats.org/officeDocument/2006/relationships/hyperlink" Target="http://loinc.org/" TargetMode="External"/><Relationship Id="rId19" Type="http://schemas.openxmlformats.org/officeDocument/2006/relationships/hyperlink" Target="http://snomed.info/sct" TargetMode="External"/><Relationship Id="rId4" Type="http://schemas.openxmlformats.org/officeDocument/2006/relationships/hyperlink" Target="http://loinc.org/" TargetMode="External"/><Relationship Id="rId9" Type="http://schemas.openxmlformats.org/officeDocument/2006/relationships/hyperlink" Target="http://hl7.org.au/fhir/core/StructureDefinition/au-core-diagnosticresult-path" TargetMode="External"/><Relationship Id="rId14" Type="http://schemas.openxmlformats.org/officeDocument/2006/relationships/hyperlink" Target="http://hl7.org.au/fhir/core/StructureDefinition/au-core-diagnosticresult" TargetMode="External"/><Relationship Id="rId22" Type="http://schemas.openxmlformats.org/officeDocument/2006/relationships/hyperlink" Target="http://snomed.info/sct" TargetMode="External"/><Relationship Id="rId27" Type="http://schemas.openxmlformats.org/officeDocument/2006/relationships/hyperlink" Target="http://hl7.org.au/fhir/core/StructureDefinition/au-core-diagnosticresult-path" TargetMode="External"/><Relationship Id="rId30" Type="http://schemas.openxmlformats.org/officeDocument/2006/relationships/hyperlink" Target="http://hl7.org.au/fhir/StructureDefinition/au-diagnosticresult" TargetMode="External"/><Relationship Id="rId35" Type="http://schemas.openxmlformats.org/officeDocument/2006/relationships/hyperlink" Target="http://loinc.org/" TargetMode="External"/><Relationship Id="rId43" Type="http://schemas.openxmlformats.org/officeDocument/2006/relationships/hyperlink" Target="http://terminology.hl7.org/CodeSystem/v2-0074" TargetMode="External"/><Relationship Id="rId48" Type="http://schemas.openxmlformats.org/officeDocument/2006/relationships/hyperlink" Target="http://terminology.hl7.org/CodeSystem/data-absent-reason" TargetMode="External"/><Relationship Id="rId56" Type="http://schemas.openxmlformats.org/officeDocument/2006/relationships/hyperlink" Target="http://terminology.hl7.org/CodeSystem/data-absent-reason" TargetMode="External"/><Relationship Id="rId8" Type="http://schemas.openxmlformats.org/officeDocument/2006/relationships/hyperlink" Target="http://snomed.info/sct" TargetMode="External"/><Relationship Id="rId51" Type="http://schemas.openxmlformats.org/officeDocument/2006/relationships/hyperlink" Target="http://terminology.hl7.org/CodeSystem/data-absent-reason" TargetMode="External"/><Relationship Id="rId3" Type="http://schemas.openxmlformats.org/officeDocument/2006/relationships/hyperlink" Target="http://hl7.org.au/fhir/core/StructureDefinition/au-core-bodyweight" TargetMode="External"/><Relationship Id="rId12" Type="http://schemas.openxmlformats.org/officeDocument/2006/relationships/hyperlink" Target="http://hl7.org.au/fhir/core/StructureDefinition/au-core-diagnosticresult-path" TargetMode="External"/><Relationship Id="rId17" Type="http://schemas.openxmlformats.org/officeDocument/2006/relationships/hyperlink" Target="http://terminology.hl7.org/CodeSystem/v2-0074" TargetMode="External"/><Relationship Id="rId25" Type="http://schemas.openxmlformats.org/officeDocument/2006/relationships/hyperlink" Target="http://snomed.info/sct" TargetMode="External"/><Relationship Id="rId33" Type="http://schemas.openxmlformats.org/officeDocument/2006/relationships/hyperlink" Target="http://snomed.info/sct" TargetMode="External"/><Relationship Id="rId38" Type="http://schemas.openxmlformats.org/officeDocument/2006/relationships/hyperlink" Target="http://loinc.org/" TargetMode="External"/><Relationship Id="rId46" Type="http://schemas.openxmlformats.org/officeDocument/2006/relationships/hyperlink" Target="http://terminology.hl7.org/CodeSystem/data-absent-reason" TargetMode="External"/><Relationship Id="rId59" Type="http://schemas.microsoft.com/office/2017/10/relationships/threadedComment" Target="../threadedComments/threadedComment1.xml"/><Relationship Id="rId20" Type="http://schemas.openxmlformats.org/officeDocument/2006/relationships/hyperlink" Target="http://terminology.hl7.org/CodeSystem/v2-0074" TargetMode="External"/><Relationship Id="rId41" Type="http://schemas.openxmlformats.org/officeDocument/2006/relationships/hyperlink" Target="http://hl7.org.au/fhir/core/StructureDefinition/au-core-diagnosticresult" TargetMode="External"/><Relationship Id="rId54" Type="http://schemas.openxmlformats.org/officeDocument/2006/relationships/hyperlink" Target="http://terminology.hl7.org/CodeSystem/data-absent-reason" TargetMode="External"/><Relationship Id="rId1" Type="http://schemas.openxmlformats.org/officeDocument/2006/relationships/hyperlink" Target="http://hl7.org.au/fhir/core/StructureDefinition/au-core-bodyweight" TargetMode="External"/><Relationship Id="rId6" Type="http://schemas.openxmlformats.org/officeDocument/2006/relationships/hyperlink" Target="http://unitsofmeasure.org/" TargetMode="External"/><Relationship Id="rId15" Type="http://schemas.openxmlformats.org/officeDocument/2006/relationships/hyperlink" Target="http://hl7.org.au/fhir/core/StructureDefinition/au-core-diagnosticresult-path" TargetMode="External"/><Relationship Id="rId23" Type="http://schemas.openxmlformats.org/officeDocument/2006/relationships/hyperlink" Target="http://terminology.hl7.org/CodeSystem/v2-0074" TargetMode="External"/><Relationship Id="rId28" Type="http://schemas.openxmlformats.org/officeDocument/2006/relationships/hyperlink" Target="http://terminology.hl7.org/CodeSystem/v2-0074" TargetMode="External"/><Relationship Id="rId36" Type="http://schemas.openxmlformats.org/officeDocument/2006/relationships/hyperlink" Target="http://loinc.org/" TargetMode="External"/><Relationship Id="rId49" Type="http://schemas.openxmlformats.org/officeDocument/2006/relationships/hyperlink" Target="http://terminology.hl7.org/CodeSystem/data-absent-reason" TargetMode="External"/><Relationship Id="rId57" Type="http://schemas.openxmlformats.org/officeDocument/2006/relationships/vmlDrawing" Target="../drawings/vmlDrawing1.vml"/><Relationship Id="rId10" Type="http://schemas.openxmlformats.org/officeDocument/2006/relationships/hyperlink" Target="http://snomed.info/sct" TargetMode="External"/><Relationship Id="rId31" Type="http://schemas.openxmlformats.org/officeDocument/2006/relationships/hyperlink" Target="http://terminology.hl7.org/CodeSystem/v2-0074" TargetMode="External"/><Relationship Id="rId44" Type="http://schemas.openxmlformats.org/officeDocument/2006/relationships/hyperlink" Target="http://loinc.org/" TargetMode="External"/><Relationship Id="rId52" Type="http://schemas.openxmlformats.org/officeDocument/2006/relationships/hyperlink" Target="http://terminology.hl7.org/CodeSystem/data-absent-reaso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international.hospitals.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490A-B9C6-4B28-A0EE-BB85C4DF17C7}">
  <dimension ref="A4:B6"/>
  <sheetViews>
    <sheetView topLeftCell="A2" workbookViewId="0"/>
  </sheetViews>
  <sheetFormatPr defaultColWidth="8.85546875" defaultRowHeight="15" x14ac:dyDescent="0.25"/>
  <sheetData>
    <row r="4" spans="1:2" x14ac:dyDescent="0.25">
      <c r="A4" t="s">
        <v>0</v>
      </c>
    </row>
    <row r="6" spans="1:2" x14ac:dyDescent="0.25">
      <c r="A6" s="4" t="s">
        <v>1</v>
      </c>
      <c r="B6" t="s">
        <v>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3FA4-ADA4-49AE-84B8-31BF6ED72A38}">
  <dimension ref="A1:AH87"/>
  <sheetViews>
    <sheetView workbookViewId="0">
      <pane xSplit="1" ySplit="1" topLeftCell="B2" activePane="bottomRight" state="frozen"/>
      <selection pane="topRight" activeCell="B1" sqref="B1"/>
      <selection pane="bottomLeft" activeCell="A2" sqref="A2"/>
      <selection pane="bottomRight" activeCell="T3" sqref="T3"/>
    </sheetView>
  </sheetViews>
  <sheetFormatPr defaultColWidth="8.85546875" defaultRowHeight="15" x14ac:dyDescent="0.25"/>
  <cols>
    <col min="1" max="1" width="45" style="1" bestFit="1" customWidth="1"/>
    <col min="2" max="2" width="20" style="150" bestFit="1" customWidth="1"/>
    <col min="3" max="3" width="22.140625" style="150" bestFit="1" customWidth="1"/>
    <col min="4" max="4" width="19.28515625" style="150" bestFit="1" customWidth="1"/>
    <col min="5" max="5" width="46" style="150" bestFit="1" customWidth="1"/>
    <col min="6" max="6" width="17.28515625" style="66" bestFit="1" customWidth="1"/>
    <col min="7" max="7" width="21" style="145" bestFit="1" customWidth="1"/>
    <col min="8" max="8" width="23.140625" style="145" bestFit="1" customWidth="1"/>
    <col min="9" max="9" width="20.28515625" style="145" bestFit="1" customWidth="1"/>
    <col min="10" max="10" width="23" style="145" bestFit="1" customWidth="1"/>
    <col min="11" max="11" width="16.42578125" style="145" bestFit="1" customWidth="1"/>
    <col min="12" max="12" width="6.28515625" style="150" bestFit="1" customWidth="1"/>
    <col min="13" max="13" width="19.42578125" style="74" bestFit="1" customWidth="1"/>
    <col min="14" max="14" width="21.28515625" style="66" bestFit="1" customWidth="1"/>
    <col min="15" max="15" width="18.42578125" style="66" bestFit="1" customWidth="1"/>
    <col min="16" max="16" width="20.42578125" style="1" bestFit="1" customWidth="1"/>
    <col min="17" max="17" width="20.42578125" style="150" customWidth="1"/>
    <col min="18" max="18" width="18.42578125" style="150" bestFit="1" customWidth="1"/>
    <col min="19" max="19" width="20.42578125" style="150" bestFit="1" customWidth="1"/>
    <col min="20" max="20" width="33" style="66" bestFit="1" customWidth="1"/>
    <col min="21" max="21" width="22.7109375" style="74" bestFit="1" customWidth="1"/>
    <col min="22" max="22" width="18.42578125" style="74" bestFit="1" customWidth="1"/>
    <col min="23" max="23" width="20.42578125" style="1" bestFit="1" customWidth="1"/>
    <col min="24" max="24" width="33" style="1" bestFit="1" customWidth="1"/>
    <col min="25" max="25" width="19.42578125" style="66" bestFit="1" customWidth="1"/>
    <col min="26" max="26" width="51.42578125" style="66" bestFit="1" customWidth="1"/>
    <col min="27" max="27" width="16.7109375" style="150" bestFit="1" customWidth="1"/>
    <col min="28" max="28" width="22.42578125" style="66" bestFit="1" customWidth="1"/>
    <col min="29" max="29" width="13.42578125" style="150" bestFit="1" customWidth="1"/>
    <col min="30" max="30" width="16.7109375" style="150" bestFit="1" customWidth="1"/>
    <col min="31" max="31" width="58.140625" style="66" customWidth="1"/>
    <col min="32" max="32" width="13.42578125" style="150" bestFit="1" customWidth="1"/>
    <col min="33" max="34" width="9.140625" style="1"/>
  </cols>
  <sheetData>
    <row r="1" spans="1:34" s="4" customFormat="1" x14ac:dyDescent="0.25">
      <c r="A1" s="81" t="s">
        <v>152</v>
      </c>
      <c r="B1" s="145" t="s">
        <v>163</v>
      </c>
      <c r="C1" s="145" t="s">
        <v>165</v>
      </c>
      <c r="D1" s="145" t="s">
        <v>166</v>
      </c>
      <c r="E1" s="145" t="s">
        <v>167</v>
      </c>
      <c r="F1" s="81" t="s">
        <v>168</v>
      </c>
      <c r="G1" s="145" t="s">
        <v>171</v>
      </c>
      <c r="H1" s="145" t="s">
        <v>173</v>
      </c>
      <c r="I1" s="145" t="s">
        <v>174</v>
      </c>
      <c r="J1" s="145" t="s">
        <v>175</v>
      </c>
      <c r="K1" s="145" t="s">
        <v>176</v>
      </c>
      <c r="L1" s="145" t="s">
        <v>620</v>
      </c>
      <c r="M1" s="81" t="s">
        <v>1382</v>
      </c>
      <c r="N1" s="81" t="s">
        <v>1304</v>
      </c>
      <c r="O1" s="81" t="s">
        <v>1305</v>
      </c>
      <c r="P1" s="3" t="s">
        <v>1306</v>
      </c>
      <c r="Q1" s="145" t="s">
        <v>1307</v>
      </c>
      <c r="R1" s="145" t="s">
        <v>1308</v>
      </c>
      <c r="S1" s="145" t="s">
        <v>1309</v>
      </c>
      <c r="T1" s="81" t="s">
        <v>371</v>
      </c>
      <c r="U1" s="81" t="s">
        <v>1383</v>
      </c>
      <c r="V1" s="81" t="s">
        <v>1384</v>
      </c>
      <c r="W1" s="3" t="s">
        <v>1385</v>
      </c>
      <c r="X1" s="3" t="s">
        <v>1386</v>
      </c>
      <c r="Y1" s="81" t="s">
        <v>429</v>
      </c>
      <c r="Z1" s="81" t="s">
        <v>1310</v>
      </c>
      <c r="AA1" s="145" t="s">
        <v>197</v>
      </c>
      <c r="AB1" s="81" t="s">
        <v>199</v>
      </c>
      <c r="AC1" s="145" t="s">
        <v>198</v>
      </c>
      <c r="AD1" s="145" t="s">
        <v>200</v>
      </c>
      <c r="AE1" s="81" t="s">
        <v>202</v>
      </c>
      <c r="AF1" s="145" t="s">
        <v>201</v>
      </c>
      <c r="AG1" s="3"/>
      <c r="AH1" s="3"/>
    </row>
    <row r="2" spans="1:34" s="23" customFormat="1" x14ac:dyDescent="0.25">
      <c r="B2" s="151"/>
      <c r="C2" s="151"/>
      <c r="D2" s="151"/>
      <c r="E2" s="151"/>
      <c r="F2" s="148"/>
      <c r="G2" s="146"/>
      <c r="H2" s="146"/>
      <c r="I2" s="146"/>
      <c r="J2" s="146"/>
      <c r="K2" s="146"/>
      <c r="L2" s="151"/>
      <c r="M2" s="149"/>
      <c r="N2" s="148"/>
      <c r="O2" s="148"/>
      <c r="P2" s="22"/>
      <c r="Q2" s="151"/>
      <c r="R2" s="151"/>
      <c r="S2" s="151"/>
      <c r="T2" s="148"/>
      <c r="U2" s="149"/>
      <c r="V2" s="149"/>
      <c r="W2" s="22"/>
      <c r="X2" s="22"/>
      <c r="Y2" s="148"/>
      <c r="Z2" s="148"/>
      <c r="AA2" s="151"/>
      <c r="AB2" s="148"/>
      <c r="AC2" s="151"/>
      <c r="AD2" s="151"/>
      <c r="AE2" s="148"/>
      <c r="AF2" s="151"/>
      <c r="AG2" s="22"/>
      <c r="AH2" s="22"/>
    </row>
    <row r="3" spans="1:34" x14ac:dyDescent="0.25">
      <c r="A3" s="65" t="str">
        <f>LOWER(_xlfn.CONCAT(IF(COUNT(FIND(" ", $T3))=0,
$T3, TRIM(SUBSTITUTE(SUBSTITUTE(SUBSTITUTE(SUBSTITUTE(_xlfn.CONCAT(LEFT($T3, FIND(" ", $T3)-1), REPLACE(LEFT($T3, FIND(" ", $T3&amp;" ", FIND(" ", $T3, 1)+1)), 1, FIND(" ", $T3), "")),",",""),"(",""),")",""),"and",""))), "-",SUBSTITUTE(DHAC_TestOrgs_combined!C2," ","-")))</f>
        <v>emergencydepartment-tarampa-emergency</v>
      </c>
      <c r="B3" s="150" t="s">
        <v>1379</v>
      </c>
      <c r="D3" s="150" t="s">
        <v>1380</v>
      </c>
      <c r="E3" s="150" t="s">
        <v>1381</v>
      </c>
      <c r="F3" s="66" t="str">
        <f>DHAC_TestOrgs_combined!B2</f>
        <v>8003628233373081</v>
      </c>
      <c r="L3" s="150" t="s">
        <v>320</v>
      </c>
      <c r="M3" s="72" t="str">
        <f>LOWER(SUBSTITUTE(DHAC_TestOrgs_combined!$C2," ","-"))</f>
        <v>tarampa-emergency</v>
      </c>
      <c r="N3" s="66" t="str">
        <f t="shared" ref="N3:N34" si="0">IF(O3&lt;&gt;"","http://snomed.info/sct","")</f>
        <v>http://snomed.info/sct</v>
      </c>
      <c r="O3" s="66" t="str">
        <f>TRIM(_xlfn.XLOOKUP(DHAC_TestOrgs_combined!$F2,CodeMaps!$B$94:$B$110,CodeMaps!$F$94:$F$110,""))</f>
        <v>310000008</v>
      </c>
      <c r="P3" s="120" t="str">
        <f>TRIM(_xlfn.XLOOKUP(O3,CodeMaps!$F$94:$F$110,CodeMaps!$G$94:$G$110,""))</f>
        <v>Emergency department service</v>
      </c>
      <c r="T3" s="65" t="str">
        <f>DHAC_TestOrgs_combined!G2</f>
        <v>Emergency Department Services</v>
      </c>
      <c r="U3" s="74" t="str">
        <f t="shared" ref="U3:U34" si="1">IF(V3&lt;&gt;"","http://snomed.info/sct","")</f>
        <v/>
      </c>
      <c r="V3" s="142" t="str">
        <f>TRIM(_xlfn.XLOOKUP(DHAC_TestOrgs_combined!$H2,CodeMaps!$B$114:$B$119,CodeMaps!$H$114:$H$119,""))</f>
        <v/>
      </c>
      <c r="W3" s="72" t="str">
        <f>TRIM(_xlfn.XLOOKUP(V3,CodeMaps!$H$114:$H$119,CodeMaps!$I$114:$I$119,""))</f>
        <v/>
      </c>
      <c r="X3" s="72" t="str">
        <f>DHAC_TestOrgs_combined!$I2</f>
        <v/>
      </c>
      <c r="Y3" s="120" t="str">
        <f>LOWER(SUBSTITUTE(DHAC_TestOrgs_combined!$C2," ","-"))</f>
        <v>tarampa-emergency</v>
      </c>
      <c r="Z3" s="120" t="str">
        <f>DHAC_TestOrgs_combined!C2</f>
        <v>Tarampa Emergency</v>
      </c>
      <c r="AA3" s="150" t="s">
        <v>252</v>
      </c>
      <c r="AB3" s="66" t="str">
        <f>DHAC_TestOrgs_combined!O2</f>
        <v>0755506613</v>
      </c>
      <c r="AC3" s="150" t="s">
        <v>1321</v>
      </c>
      <c r="AD3" s="150" t="s">
        <v>282</v>
      </c>
      <c r="AE3" s="120" t="str">
        <f>DHAC_TestOrgs_combined!Q2</f>
        <v>reception@tarampa.emergency.example.com.au</v>
      </c>
    </row>
    <row r="4" spans="1:34" x14ac:dyDescent="0.25">
      <c r="A4" s="65" t="str">
        <f>LOWER(_xlfn.CONCAT(IF(COUNT(FIND(" ", $T4))=0,
$T4, TRIM(SUBSTITUTE(SUBSTITUTE(SUBSTITUTE(SUBSTITUTE(_xlfn.CONCAT(LEFT($T4, FIND(" ", $T4)-1), REPLACE(LEFT($T4, FIND(" ", $T4&amp;" ", FIND(" ", $T4, 1)+1)), 1, FIND(" ", $T4), "")),",",""),"(",""),")",""),"and",""))), "-",SUBSTITUTE(DHAC_TestOrgs_combined!C3," ","-")))</f>
        <v>specialistmedical-bayview-heights-oncology-clinic</v>
      </c>
      <c r="B4" s="150" t="s">
        <v>1379</v>
      </c>
      <c r="D4" s="150" t="s">
        <v>1380</v>
      </c>
      <c r="E4" s="150" t="s">
        <v>1381</v>
      </c>
      <c r="F4" s="66" t="str">
        <f>DHAC_TestOrgs_combined!B3</f>
        <v>8003626566706851</v>
      </c>
      <c r="L4" s="150" t="s">
        <v>320</v>
      </c>
      <c r="M4" s="72" t="str">
        <f>LOWER(SUBSTITUTE(DHAC_TestOrgs_combined!$C3," ","-"))</f>
        <v>bayview-heights-oncology-clinic</v>
      </c>
      <c r="N4" s="66" t="str">
        <f t="shared" si="0"/>
        <v>http://snomed.info/sct</v>
      </c>
      <c r="O4" s="66" t="str">
        <f>TRIM(_xlfn.XLOOKUP(DHAC_TestOrgs_combined!$F3,CodeMaps!$B$94:$B$110,CodeMaps!$F$94:$F$110,""))</f>
        <v>310138009</v>
      </c>
      <c r="P4" s="120" t="str">
        <f>TRIM(_xlfn.XLOOKUP(O4,CodeMaps!$F$94:$F$110,CodeMaps!$G$94:$G$110,""))</f>
        <v xml:space="preserve">	Surgical service</v>
      </c>
      <c r="T4" s="65" t="str">
        <f>DHAC_TestOrgs_combined!G3</f>
        <v>Specialist medical clinic service</v>
      </c>
      <c r="U4" s="74" t="str">
        <f t="shared" si="1"/>
        <v>http://snomed.info/sct</v>
      </c>
      <c r="V4" s="72" t="str">
        <f>TRIM(_xlfn.XLOOKUP(DHAC_TestOrgs_combined!$H3,CodeMaps!$B$114:$B$119,CodeMaps!$H$114:$H$119,""))</f>
        <v>394592004</v>
      </c>
      <c r="W4" s="72" t="str">
        <f>TRIM(_xlfn.XLOOKUP(V4,CodeMaps!$H$114:$H$119,CodeMaps!$I$114:$I$119,""))</f>
        <v>Clinical oncology</v>
      </c>
      <c r="X4" s="72" t="str">
        <f>DHAC_TestOrgs_combined!$I3</f>
        <v>Clinical Oncology Services</v>
      </c>
      <c r="Y4" s="72" t="str">
        <f>LOWER(SUBSTITUTE(DHAC_TestOrgs_combined!$C3," ","-"))</f>
        <v>bayview-heights-oncology-clinic</v>
      </c>
      <c r="Z4" s="120" t="str">
        <f>DHAC_TestOrgs_combined!C3</f>
        <v>Bayview Heights Oncology Clinic</v>
      </c>
      <c r="AA4" s="150" t="s">
        <v>252</v>
      </c>
      <c r="AB4" s="66" t="str">
        <f>DHAC_TestOrgs_combined!O3</f>
        <v>0755500329</v>
      </c>
      <c r="AC4" s="150" t="s">
        <v>1321</v>
      </c>
      <c r="AD4" s="150" t="s">
        <v>282</v>
      </c>
      <c r="AE4" s="120" t="str">
        <f>DHAC_TestOrgs_combined!Q3</f>
        <v>reception@bayviewheightsoc.example.net</v>
      </c>
    </row>
    <row r="5" spans="1:34" x14ac:dyDescent="0.25">
      <c r="A5" s="65" t="str">
        <f>LOWER(_xlfn.CONCAT(IF(COUNT(FIND(" ", $T5))=0,
$T5, TRIM(SUBSTITUTE(SUBSTITUTE(SUBSTITUTE(SUBSTITUTE(_xlfn.CONCAT(LEFT($T5, FIND(" ", $T5)-1), REPLACE(LEFT($T5, FIND(" ", $T5&amp;" ", FIND(" ", $T5, 1)+1)), 1, FIND(" ", $T5), "")),",",""),"(",""),")",""),"and",""))), "-",SUBSTITUTE(DHAC_TestOrgs_combined!C4," ","-")))</f>
        <v>publicacute-glennie-heights-public-hospital</v>
      </c>
      <c r="B5" s="150" t="s">
        <v>1379</v>
      </c>
      <c r="D5" s="150" t="s">
        <v>1380</v>
      </c>
      <c r="E5" s="150" t="s">
        <v>1381</v>
      </c>
      <c r="F5" s="66" t="str">
        <f>DHAC_TestOrgs_combined!B4</f>
        <v>8003621566705961</v>
      </c>
      <c r="L5" s="150" t="s">
        <v>320</v>
      </c>
      <c r="M5" s="72" t="str">
        <f>LOWER(SUBSTITUTE(DHAC_TestOrgs_combined!$C4," ","-"))</f>
        <v>glennie-heights-public-hospital</v>
      </c>
      <c r="N5" s="66" t="str">
        <f t="shared" si="0"/>
        <v>http://snomed.info/sct</v>
      </c>
      <c r="O5" s="66" t="str">
        <f>TRIM(_xlfn.XLOOKUP(DHAC_TestOrgs_combined!$F4,CodeMaps!$B$94:$B$110,CodeMaps!$F$94:$F$110,""))</f>
        <v>2421000175108</v>
      </c>
      <c r="P5" s="120" t="str">
        <f>TRIM(_xlfn.XLOOKUP(O5,CodeMaps!$F$94:$F$110,CodeMaps!$G$94:$G$110,""))</f>
        <v>Acute care inpatient service</v>
      </c>
      <c r="T5" s="65" t="str">
        <f>DHAC_TestOrgs_combined!G4</f>
        <v>Public acute care Hospital</v>
      </c>
      <c r="U5" s="74" t="str">
        <f t="shared" si="1"/>
        <v/>
      </c>
      <c r="V5" s="72" t="str">
        <f>TRIM(_xlfn.XLOOKUP(DHAC_TestOrgs_combined!$H4,CodeMaps!$B$114:$B$119,CodeMaps!$H$114:$H$119,""))</f>
        <v/>
      </c>
      <c r="W5" s="72" t="str">
        <f>TRIM(_xlfn.XLOOKUP(V5,CodeMaps!$H$114:$H$119,CodeMaps!$I$114:$I$119,""))</f>
        <v/>
      </c>
      <c r="X5" s="72" t="str">
        <f>DHAC_TestOrgs_combined!$I4</f>
        <v/>
      </c>
      <c r="Y5" s="72" t="str">
        <f>LOWER(SUBSTITUTE(DHAC_TestOrgs_combined!$C4," ","-"))</f>
        <v>glennie-heights-public-hospital</v>
      </c>
      <c r="Z5" s="120" t="str">
        <f>DHAC_TestOrgs_combined!C4</f>
        <v>Glennie Heights Public Hospital</v>
      </c>
      <c r="AA5" s="150" t="s">
        <v>252</v>
      </c>
      <c r="AB5" s="66" t="str">
        <f>DHAC_TestOrgs_combined!O4</f>
        <v>0755501778</v>
      </c>
      <c r="AC5" s="150" t="s">
        <v>1321</v>
      </c>
      <c r="AD5" s="150" t="s">
        <v>282</v>
      </c>
      <c r="AE5" s="120" t="str">
        <f>DHAC_TestOrgs_combined!Q4</f>
        <v>info@glennieheightph.example.com.au</v>
      </c>
    </row>
    <row r="6" spans="1:34" s="1" customFormat="1" x14ac:dyDescent="0.25">
      <c r="A6" s="65" t="str">
        <f>LOWER(_xlfn.CONCAT(IF(COUNT(FIND(" ", $T6))=0,
$T6, TRIM(SUBSTITUTE(SUBSTITUTE(SUBSTITUTE(SUBSTITUTE(_xlfn.CONCAT(LEFT($T6, FIND(" ", $T6)-1), REPLACE(LEFT($T6, FIND(" ", $T6&amp;" ", FIND(" ", $T6, 1)+1)), 1, FIND(" ", $T6), "")),",",""),"(",""),")",""),"and",""))), "-",SUBSTITUTE(DHAC_TestOrgs_combined!C5," ","-")))</f>
        <v>privateacute-barney-view-private-hospital</v>
      </c>
      <c r="B6" s="150" t="s">
        <v>1379</v>
      </c>
      <c r="C6" s="150"/>
      <c r="D6" s="150" t="s">
        <v>1380</v>
      </c>
      <c r="E6" s="150" t="s">
        <v>1381</v>
      </c>
      <c r="F6" s="66" t="str">
        <f>DHAC_TestOrgs_combined!B5</f>
        <v>8003626566706869</v>
      </c>
      <c r="G6" s="145"/>
      <c r="H6" s="145"/>
      <c r="I6" s="145"/>
      <c r="J6" s="145"/>
      <c r="K6" s="145"/>
      <c r="L6" s="150" t="s">
        <v>320</v>
      </c>
      <c r="M6" s="72" t="str">
        <f>LOWER(SUBSTITUTE(DHAC_TestOrgs_combined!$C5," ","-"))</f>
        <v>barney-view-private-hospital</v>
      </c>
      <c r="N6" s="66" t="str">
        <f t="shared" si="0"/>
        <v>http://snomed.info/sct</v>
      </c>
      <c r="O6" s="66" t="str">
        <f>TRIM(_xlfn.XLOOKUP(DHAC_TestOrgs_combined!$F5,CodeMaps!$B$94:$B$110,CodeMaps!$F$94:$F$110,""))</f>
        <v>2421000175108</v>
      </c>
      <c r="P6" s="120" t="str">
        <f>TRIM(_xlfn.XLOOKUP(O6,CodeMaps!$F$94:$F$110,CodeMaps!$G$94:$G$110,""))</f>
        <v>Acute care inpatient service</v>
      </c>
      <c r="Q6" s="150"/>
      <c r="R6" s="150"/>
      <c r="S6" s="150"/>
      <c r="T6" s="65" t="str">
        <f>DHAC_TestOrgs_combined!G5</f>
        <v>Private acute care Hospital</v>
      </c>
      <c r="U6" s="74" t="str">
        <f t="shared" si="1"/>
        <v/>
      </c>
      <c r="V6" s="72" t="str">
        <f>TRIM(_xlfn.XLOOKUP(DHAC_TestOrgs_combined!$H5,CodeMaps!$B$114:$B$119,CodeMaps!$H$114:$H$119,""))</f>
        <v/>
      </c>
      <c r="W6" s="72" t="str">
        <f>TRIM(_xlfn.XLOOKUP(V6,CodeMaps!$H$114:$H$119,CodeMaps!$I$114:$I$119,""))</f>
        <v/>
      </c>
      <c r="X6" s="72" t="str">
        <f>DHAC_TestOrgs_combined!$I5</f>
        <v/>
      </c>
      <c r="Y6" s="72" t="str">
        <f>LOWER(SUBSTITUTE(DHAC_TestOrgs_combined!$C5," ","-"))</f>
        <v>barney-view-private-hospital</v>
      </c>
      <c r="Z6" s="120" t="str">
        <f>DHAC_TestOrgs_combined!C5</f>
        <v>Barney View Private Hospital</v>
      </c>
      <c r="AA6" s="150" t="s">
        <v>252</v>
      </c>
      <c r="AB6" s="66" t="str">
        <f>DHAC_TestOrgs_combined!O5</f>
        <v>0755507777</v>
      </c>
      <c r="AC6" s="150" t="s">
        <v>1321</v>
      </c>
      <c r="AD6" s="150" t="s">
        <v>282</v>
      </c>
      <c r="AE6" s="120" t="str">
        <f>DHAC_TestOrgs_combined!Q5</f>
        <v>info@barneyviewph.example.net</v>
      </c>
      <c r="AF6" s="150"/>
    </row>
    <row r="7" spans="1:34" s="1" customFormat="1" x14ac:dyDescent="0.25">
      <c r="A7" s="65" t="str">
        <f>LOWER(_xlfn.CONCAT(IF(COUNT(FIND(" ", $T7))=0,
$T7, TRIM(SUBSTITUTE(SUBSTITUTE(SUBSTITUTE(SUBSTITUTE(_xlfn.CONCAT(LEFT($T7, FIND(" ", $T7)-1), REPLACE(LEFT($T7, FIND(" ", $T7&amp;" ", FIND(" ", $T7, 1)+1)), 1, FIND(" ", $T7), "")),",",""),"(",""),")",""),"and",""))), "-",SUBSTITUTE(DHAC_TestOrgs_combined!C6," ","-")))</f>
        <v>diagnosticimaging-berat-radiology</v>
      </c>
      <c r="B7" s="150" t="s">
        <v>1379</v>
      </c>
      <c r="C7" s="150"/>
      <c r="D7" s="150" t="s">
        <v>1380</v>
      </c>
      <c r="E7" s="150" t="s">
        <v>1381</v>
      </c>
      <c r="F7" s="66" t="str">
        <f>DHAC_TestOrgs_combined!B6</f>
        <v>8003628233373099</v>
      </c>
      <c r="G7" s="145"/>
      <c r="H7" s="145"/>
      <c r="I7" s="145"/>
      <c r="J7" s="145"/>
      <c r="K7" s="145"/>
      <c r="L7" s="150" t="s">
        <v>320</v>
      </c>
      <c r="M7" s="72" t="str">
        <f>LOWER(SUBSTITUTE(DHAC_TestOrgs_combined!$C6," ","-"))</f>
        <v>berat-radiology</v>
      </c>
      <c r="N7" s="66" t="str">
        <f t="shared" si="0"/>
        <v>http://snomed.info/sct</v>
      </c>
      <c r="O7" s="66" t="str">
        <f>TRIM(_xlfn.XLOOKUP(DHAC_TestOrgs_combined!$F6,CodeMaps!$B$94:$B$110,CodeMaps!$F$94:$F$110,""))</f>
        <v>708175003</v>
      </c>
      <c r="P7" s="120" t="str">
        <f>TRIM(_xlfn.XLOOKUP(O7,CodeMaps!$F$94:$F$110,CodeMaps!$G$94:$G$110,""))</f>
        <v>Diagnostic imaging service</v>
      </c>
      <c r="Q7" s="150"/>
      <c r="R7" s="150"/>
      <c r="S7" s="150"/>
      <c r="T7" s="65" t="str">
        <f>DHAC_TestOrgs_combined!G6</f>
        <v>Diagnostic imaging service</v>
      </c>
      <c r="U7" s="74" t="str">
        <f t="shared" si="1"/>
        <v>http://snomed.info/sct</v>
      </c>
      <c r="V7" s="72" t="str">
        <f>TRIM(_xlfn.XLOOKUP(DHAC_TestOrgs_combined!$H6,CodeMaps!$B$114:$B$119,CodeMaps!$H$114:$H$119,""))</f>
        <v>394914008</v>
      </c>
      <c r="W7" s="72" t="str">
        <f>TRIM(_xlfn.XLOOKUP(V7,CodeMaps!$H$114:$H$119,CodeMaps!$I$114:$I$119,""))</f>
        <v>Radiology - speciality</v>
      </c>
      <c r="X7" s="72" t="str">
        <f>DHAC_TestOrgs_combined!$I6</f>
        <v>Diagnostic Radiology</v>
      </c>
      <c r="Y7" s="72" t="str">
        <f>LOWER(SUBSTITUTE(DHAC_TestOrgs_combined!$C6," ","-"))</f>
        <v>berat-radiology</v>
      </c>
      <c r="Z7" s="120" t="str">
        <f>DHAC_TestOrgs_combined!C6</f>
        <v>Berat Radiology</v>
      </c>
      <c r="AA7" s="150" t="s">
        <v>252</v>
      </c>
      <c r="AB7" s="66" t="str">
        <f>DHAC_TestOrgs_combined!O6</f>
        <v>0755508498</v>
      </c>
      <c r="AC7" s="150" t="s">
        <v>1321</v>
      </c>
      <c r="AD7" s="150" t="s">
        <v>282</v>
      </c>
      <c r="AE7" s="120" t="str">
        <f>DHAC_TestOrgs_combined!Q6</f>
        <v>reception@beratradiology.example.com.au</v>
      </c>
      <c r="AF7" s="150"/>
    </row>
    <row r="8" spans="1:34" s="1" customFormat="1" x14ac:dyDescent="0.25">
      <c r="A8" s="65" t="str">
        <f>LOWER(_xlfn.CONCAT(IF(COUNT(FIND(" ", $T8))=0,
$T8, TRIM(SUBSTITUTE(SUBSTITUTE(SUBSTITUTE(SUBSTITUTE(_xlfn.CONCAT(LEFT($T8, FIND(" ", $T8)-1), REPLACE(LEFT($T8, FIND(" ", $T8&amp;" ", FIND(" ", $T8, 1)+1)), 1, FIND(" ", $T8), "")),",",""),"(",""),")",""),"and",""))), "-",SUBSTITUTE(DHAC_TestOrgs_combined!C7," ","-")))</f>
        <v>diagnosticimaging-mount-charlton-radiology</v>
      </c>
      <c r="B8" s="150" t="s">
        <v>1379</v>
      </c>
      <c r="C8" s="150"/>
      <c r="D8" s="150" t="s">
        <v>1380</v>
      </c>
      <c r="E8" s="150" t="s">
        <v>1381</v>
      </c>
      <c r="F8" s="66" t="str">
        <f>DHAC_TestOrgs_combined!B7</f>
        <v>8003623233373306</v>
      </c>
      <c r="G8" s="145"/>
      <c r="H8" s="145"/>
      <c r="I8" s="145"/>
      <c r="J8" s="145"/>
      <c r="K8" s="145"/>
      <c r="L8" s="150" t="s">
        <v>320</v>
      </c>
      <c r="M8" s="72" t="str">
        <f>LOWER(SUBSTITUTE(DHAC_TestOrgs_combined!$C7," ","-"))</f>
        <v>mount-charlton-radiology</v>
      </c>
      <c r="N8" s="66" t="str">
        <f t="shared" si="0"/>
        <v>http://snomed.info/sct</v>
      </c>
      <c r="O8" s="66" t="str">
        <f>TRIM(_xlfn.XLOOKUP(DHAC_TestOrgs_combined!$F7,CodeMaps!$B$94:$B$110,CodeMaps!$F$94:$F$110,""))</f>
        <v>708175003</v>
      </c>
      <c r="P8" s="120" t="str">
        <f>TRIM(_xlfn.XLOOKUP(O8,CodeMaps!$F$94:$F$110,CodeMaps!$G$94:$G$110,""))</f>
        <v>Diagnostic imaging service</v>
      </c>
      <c r="Q8" s="150"/>
      <c r="R8" s="150"/>
      <c r="S8" s="150"/>
      <c r="T8" s="65" t="str">
        <f>DHAC_TestOrgs_combined!G7</f>
        <v>Diagnostic imaging service</v>
      </c>
      <c r="U8" s="74" t="str">
        <f t="shared" si="1"/>
        <v>http://snomed.info/sct</v>
      </c>
      <c r="V8" s="72" t="str">
        <f>TRIM(_xlfn.XLOOKUP(DHAC_TestOrgs_combined!$H7,CodeMaps!$B$114:$B$119,CodeMaps!$H$114:$H$119,""))</f>
        <v>394914008</v>
      </c>
      <c r="W8" s="72" t="str">
        <f>TRIM(_xlfn.XLOOKUP(V8,CodeMaps!$H$114:$H$119,CodeMaps!$I$114:$I$119,""))</f>
        <v>Radiology - speciality</v>
      </c>
      <c r="X8" s="72" t="str">
        <f>DHAC_TestOrgs_combined!$I7</f>
        <v>Diagnostic Radiology</v>
      </c>
      <c r="Y8" s="72" t="str">
        <f>LOWER(SUBSTITUTE(DHAC_TestOrgs_combined!$C7," ","-"))</f>
        <v>mount-charlton-radiology</v>
      </c>
      <c r="Z8" s="120" t="str">
        <f>DHAC_TestOrgs_combined!C7</f>
        <v>Mount Charlton Radiology</v>
      </c>
      <c r="AA8" s="150" t="s">
        <v>252</v>
      </c>
      <c r="AB8" s="66" t="str">
        <f>DHAC_TestOrgs_combined!O7</f>
        <v>0755502224</v>
      </c>
      <c r="AC8" s="150" t="s">
        <v>1321</v>
      </c>
      <c r="AD8" s="150" t="s">
        <v>282</v>
      </c>
      <c r="AE8" s="120" t="str">
        <f>DHAC_TestOrgs_combined!Q7</f>
        <v>reception@mouncharltonradiology.example.net</v>
      </c>
      <c r="AF8" s="150"/>
    </row>
    <row r="9" spans="1:34" s="1" customFormat="1" x14ac:dyDescent="0.25">
      <c r="A9" s="65" t="str">
        <f>LOWER(_xlfn.CONCAT(IF(COUNT(FIND(" ", $T9))=0,
$T9, TRIM(SUBSTITUTE(SUBSTITUTE(SUBSTITUTE(SUBSTITUTE(_xlfn.CONCAT(LEFT($T9, FIND(" ", $T9)-1), REPLACE(LEFT($T9, FIND(" ", $T9&amp;" ", FIND(" ", $T9, 1)+1)), 1, FIND(" ", $T9), "")),",",""),"(",""),")",""),"and",""))), "-",SUBSTITUTE(DHAC_TestOrgs_combined!C8," ","-")))</f>
        <v>pathologylaboratory-carrington-pathology</v>
      </c>
      <c r="B9" s="150" t="s">
        <v>1379</v>
      </c>
      <c r="C9" s="150"/>
      <c r="D9" s="150" t="s">
        <v>1380</v>
      </c>
      <c r="E9" s="150" t="s">
        <v>1381</v>
      </c>
      <c r="F9" s="66" t="str">
        <f>DHAC_TestOrgs_combined!B8</f>
        <v>8003626566706877</v>
      </c>
      <c r="G9" s="145"/>
      <c r="H9" s="145"/>
      <c r="I9" s="145"/>
      <c r="J9" s="145"/>
      <c r="K9" s="145"/>
      <c r="L9" s="150" t="s">
        <v>320</v>
      </c>
      <c r="M9" s="72" t="str">
        <f>LOWER(SUBSTITUTE(DHAC_TestOrgs_combined!$C8," ","-"))</f>
        <v>carrington-pathology</v>
      </c>
      <c r="N9" s="66" t="str">
        <f t="shared" si="0"/>
        <v>http://snomed.info/sct</v>
      </c>
      <c r="O9" s="66" t="str">
        <f>TRIM(_xlfn.XLOOKUP(DHAC_TestOrgs_combined!$F8,CodeMaps!$B$94:$B$110,CodeMaps!$F$94:$F$110,""))</f>
        <v>310074003</v>
      </c>
      <c r="P9" s="120" t="str">
        <f>TRIM(_xlfn.XLOOKUP(O9,CodeMaps!$F$94:$F$110,CodeMaps!$G$94:$G$110,""))</f>
        <v xml:space="preserve">	Pathology service</v>
      </c>
      <c r="Q9" s="150"/>
      <c r="R9" s="150"/>
      <c r="S9" s="150"/>
      <c r="T9" s="65" t="str">
        <f>DHAC_TestOrgs_combined!G8</f>
        <v>Pathology laboratory service</v>
      </c>
      <c r="U9" s="74" t="str">
        <f t="shared" si="1"/>
        <v/>
      </c>
      <c r="V9" s="72" t="str">
        <f>TRIM(_xlfn.XLOOKUP(DHAC_TestOrgs_combined!$H8,CodeMaps!$B$114:$B$119,CodeMaps!$H$114:$H$119,""))</f>
        <v/>
      </c>
      <c r="W9" s="72" t="str">
        <f>TRIM(_xlfn.XLOOKUP(V9,CodeMaps!$H$114:$H$119,CodeMaps!$I$114:$I$119,""))</f>
        <v/>
      </c>
      <c r="X9" s="72" t="str">
        <f>DHAC_TestOrgs_combined!$I8</f>
        <v/>
      </c>
      <c r="Y9" s="72" t="str">
        <f>LOWER(SUBSTITUTE(DHAC_TestOrgs_combined!$C8," ","-"))</f>
        <v>carrington-pathology</v>
      </c>
      <c r="Z9" s="120" t="str">
        <f>DHAC_TestOrgs_combined!C8</f>
        <v>Carrington Pathology</v>
      </c>
      <c r="AA9" s="150" t="s">
        <v>252</v>
      </c>
      <c r="AB9" s="66" t="str">
        <f>DHAC_TestOrgs_combined!O8</f>
        <v>0755503570</v>
      </c>
      <c r="AC9" s="150" t="s">
        <v>1321</v>
      </c>
      <c r="AD9" s="150" t="s">
        <v>282</v>
      </c>
      <c r="AE9" s="120" t="str">
        <f>DHAC_TestOrgs_combined!Q8</f>
        <v>info@carringtonpathology.example.com.au</v>
      </c>
      <c r="AF9" s="150"/>
    </row>
    <row r="10" spans="1:34" s="1" customFormat="1" x14ac:dyDescent="0.25">
      <c r="A10" s="65" t="str">
        <f>LOWER(_xlfn.CONCAT(IF(COUNT(FIND(" ", $T10))=0,
$T10, TRIM(SUBSTITUTE(SUBSTITUTE(SUBSTITUTE(SUBSTITUTE(_xlfn.CONCAT(LEFT($T10, FIND(" ", $T10)-1), REPLACE(LEFT($T10, FIND(" ", $T10&amp;" ", FIND(" ", $T10, 1)+1)), 1, FIND(" ", $T10), "")),",",""),"(",""),")",""),"and",""))), "-",SUBSTITUTE(DHAC_TestOrgs_combined!C9," ","-")))</f>
        <v>pathologylaboratory-kioma-pathology</v>
      </c>
      <c r="B10" s="150" t="s">
        <v>1379</v>
      </c>
      <c r="C10" s="150"/>
      <c r="D10" s="150" t="s">
        <v>1380</v>
      </c>
      <c r="E10" s="150" t="s">
        <v>1381</v>
      </c>
      <c r="F10" s="66" t="str">
        <f>DHAC_TestOrgs_combined!B9</f>
        <v>8003621566705995</v>
      </c>
      <c r="G10" s="145"/>
      <c r="H10" s="145"/>
      <c r="I10" s="145"/>
      <c r="J10" s="145"/>
      <c r="K10" s="145"/>
      <c r="L10" s="150" t="s">
        <v>320</v>
      </c>
      <c r="M10" s="72" t="str">
        <f>LOWER(SUBSTITUTE(DHAC_TestOrgs_combined!$C9," ","-"))</f>
        <v>kioma-pathology</v>
      </c>
      <c r="N10" s="66" t="str">
        <f t="shared" si="0"/>
        <v>http://snomed.info/sct</v>
      </c>
      <c r="O10" s="66" t="str">
        <f>TRIM(_xlfn.XLOOKUP(DHAC_TestOrgs_combined!$F9,CodeMaps!$B$94:$B$110,CodeMaps!$F$94:$F$110,""))</f>
        <v>310074003</v>
      </c>
      <c r="P10" s="120" t="str">
        <f>TRIM(_xlfn.XLOOKUP(O10,CodeMaps!$F$94:$F$110,CodeMaps!$G$94:$G$110,""))</f>
        <v xml:space="preserve">	Pathology service</v>
      </c>
      <c r="Q10" s="150"/>
      <c r="R10" s="150"/>
      <c r="S10" s="150"/>
      <c r="T10" s="65" t="str">
        <f>DHAC_TestOrgs_combined!G9</f>
        <v>Pathology laboratory service</v>
      </c>
      <c r="U10" s="74" t="str">
        <f t="shared" si="1"/>
        <v/>
      </c>
      <c r="V10" s="72" t="str">
        <f>TRIM(_xlfn.XLOOKUP(DHAC_TestOrgs_combined!$H9,CodeMaps!$B$114:$B$119,CodeMaps!$H$114:$H$119,""))</f>
        <v/>
      </c>
      <c r="W10" s="72" t="str">
        <f>TRIM(_xlfn.XLOOKUP(V10,CodeMaps!$H$114:$H$119,CodeMaps!$I$114:$I$119,""))</f>
        <v/>
      </c>
      <c r="X10" s="72" t="str">
        <f>DHAC_TestOrgs_combined!$I9</f>
        <v/>
      </c>
      <c r="Y10" s="72" t="str">
        <f>LOWER(SUBSTITUTE(DHAC_TestOrgs_combined!$C9," ","-"))</f>
        <v>kioma-pathology</v>
      </c>
      <c r="Z10" s="120" t="str">
        <f>DHAC_TestOrgs_combined!C9</f>
        <v>Kioma Pathology</v>
      </c>
      <c r="AA10" s="150" t="s">
        <v>252</v>
      </c>
      <c r="AB10" s="66" t="str">
        <f>DHAC_TestOrgs_combined!O9</f>
        <v>0755505000</v>
      </c>
      <c r="AC10" s="150" t="s">
        <v>1321</v>
      </c>
      <c r="AD10" s="150" t="s">
        <v>282</v>
      </c>
      <c r="AE10" s="120" t="str">
        <f>DHAC_TestOrgs_combined!Q9</f>
        <v>info@kiomapathology.example.net</v>
      </c>
      <c r="AF10" s="150"/>
    </row>
    <row r="11" spans="1:34" s="1" customFormat="1" x14ac:dyDescent="0.25">
      <c r="A11" s="65" t="str">
        <f>LOWER(_xlfn.CONCAT(IF(COUNT(FIND(" ", $T11))=0,
$T11, TRIM(SUBSTITUTE(SUBSTITUTE(SUBSTITUTE(SUBSTITUTE(_xlfn.CONCAT(LEFT($T11, FIND(" ", $T11)-1), REPLACE(LEFT($T11, FIND(" ", $T11&amp;" ", FIND(" ", $T11, 1)+1)), 1, FIND(" ", $T11), "")),",",""),"(",""),")",""),"and",""))), "-",SUBSTITUTE(DHAC_TestOrgs_combined!C10," ","-")))</f>
        <v>pharmacyretail-east-mackay-pharmacy</v>
      </c>
      <c r="B11" s="150" t="s">
        <v>1379</v>
      </c>
      <c r="C11" s="150"/>
      <c r="D11" s="150" t="s">
        <v>1380</v>
      </c>
      <c r="E11" s="150" t="s">
        <v>1381</v>
      </c>
      <c r="F11" s="66" t="str">
        <f>DHAC_TestOrgs_combined!B10</f>
        <v>8003626566706893</v>
      </c>
      <c r="G11" s="145"/>
      <c r="H11" s="145"/>
      <c r="I11" s="145"/>
      <c r="J11" s="145"/>
      <c r="K11" s="145"/>
      <c r="L11" s="150" t="s">
        <v>320</v>
      </c>
      <c r="M11" s="72" t="str">
        <f>LOWER(SUBSTITUTE(DHAC_TestOrgs_combined!$C10," ","-"))</f>
        <v>east-mackay-pharmacy</v>
      </c>
      <c r="N11" s="66" t="str">
        <f t="shared" si="0"/>
        <v>http://snomed.info/sct</v>
      </c>
      <c r="O11" s="66" t="str">
        <f>TRIM(_xlfn.XLOOKUP(DHAC_TestOrgs_combined!$F10,CodeMaps!$B$94:$B$110,CodeMaps!$F$94:$F$110,""))</f>
        <v>310080006</v>
      </c>
      <c r="P11" s="120" t="str">
        <f>TRIM(_xlfn.XLOOKUP(O11,CodeMaps!$F$94:$F$110,CodeMaps!$G$94:$G$110,""))</f>
        <v>Pharmacy service</v>
      </c>
      <c r="Q11" s="150"/>
      <c r="R11" s="150"/>
      <c r="S11" s="150"/>
      <c r="T11" s="65" t="str">
        <f>DHAC_TestOrgs_combined!G10</f>
        <v>Pharmacy, retail, operation</v>
      </c>
      <c r="U11" s="74" t="str">
        <f t="shared" si="1"/>
        <v/>
      </c>
      <c r="V11" s="72" t="str">
        <f>TRIM(_xlfn.XLOOKUP(DHAC_TestOrgs_combined!$H10,CodeMaps!$B$114:$B$119,CodeMaps!$H$114:$H$119,""))</f>
        <v/>
      </c>
      <c r="W11" s="72" t="str">
        <f>TRIM(_xlfn.XLOOKUP(V11,CodeMaps!$H$114:$H$119,CodeMaps!$I$114:$I$119,""))</f>
        <v/>
      </c>
      <c r="X11" s="72" t="str">
        <f>DHAC_TestOrgs_combined!$I10</f>
        <v/>
      </c>
      <c r="Y11" s="72" t="str">
        <f>LOWER(SUBSTITUTE(DHAC_TestOrgs_combined!$C10," ","-"))</f>
        <v>east-mackay-pharmacy</v>
      </c>
      <c r="Z11" s="120" t="str">
        <f>DHAC_TestOrgs_combined!C10</f>
        <v>East Mackay Pharmacy</v>
      </c>
      <c r="AA11" s="150" t="s">
        <v>252</v>
      </c>
      <c r="AB11" s="66" t="str">
        <f>DHAC_TestOrgs_combined!O10</f>
        <v>0755505528</v>
      </c>
      <c r="AC11" s="150" t="s">
        <v>1321</v>
      </c>
      <c r="AD11" s="150" t="s">
        <v>282</v>
      </c>
      <c r="AE11" s="120" t="str">
        <f>DHAC_TestOrgs_combined!Q10</f>
        <v>reception@eastmackaypharmacy.example.com.au</v>
      </c>
      <c r="AF11" s="150"/>
    </row>
    <row r="12" spans="1:34" s="1" customFormat="1" x14ac:dyDescent="0.25">
      <c r="A12" s="65" t="str">
        <f>LOWER(_xlfn.CONCAT(IF(COUNT(FIND(" ", $T12))=0,
$T12, TRIM(SUBSTITUTE(SUBSTITUTE(SUBSTITUTE(SUBSTITUTE(_xlfn.CONCAT(LEFT($T12, FIND(" ", $T12)-1), REPLACE(LEFT($T12, FIND(" ", $T12&amp;" ", FIND(" ", $T12, 1)+1)), 1, FIND(" ", $T12), "")),",",""),"(",""),")",""),"and",""))), "-",SUBSTITUTE(DHAC_TestOrgs_combined!C11," ","-")))</f>
        <v>communitypharmacy-cracow-pharmacy</v>
      </c>
      <c r="B12" s="150" t="s">
        <v>1379</v>
      </c>
      <c r="C12" s="150"/>
      <c r="D12" s="150" t="s">
        <v>1380</v>
      </c>
      <c r="E12" s="150" t="s">
        <v>1381</v>
      </c>
      <c r="F12" s="66" t="str">
        <f>DHAC_TestOrgs_combined!B11</f>
        <v>8003624900039105</v>
      </c>
      <c r="G12" s="145"/>
      <c r="H12" s="145"/>
      <c r="I12" s="145"/>
      <c r="J12" s="145"/>
      <c r="K12" s="145"/>
      <c r="L12" s="150" t="s">
        <v>320</v>
      </c>
      <c r="M12" s="72" t="str">
        <f>LOWER(SUBSTITUTE(DHAC_TestOrgs_combined!$C11," ","-"))</f>
        <v>cracow-pharmacy</v>
      </c>
      <c r="N12" s="66" t="str">
        <f t="shared" si="0"/>
        <v>http://snomed.info/sct</v>
      </c>
      <c r="O12" s="66" t="str">
        <f>TRIM(_xlfn.XLOOKUP(DHAC_TestOrgs_combined!$F11,CodeMaps!$B$94:$B$110,CodeMaps!$F$94:$F$110,""))</f>
        <v>310080006</v>
      </c>
      <c r="P12" s="120" t="str">
        <f>TRIM(_xlfn.XLOOKUP(O12,CodeMaps!$F$94:$F$110,CodeMaps!$G$94:$G$110,""))</f>
        <v>Pharmacy service</v>
      </c>
      <c r="Q12" s="150"/>
      <c r="R12" s="150"/>
      <c r="S12" s="150"/>
      <c r="T12" s="65" t="str">
        <f>DHAC_TestOrgs_combined!G11</f>
        <v>Community Pharmacy</v>
      </c>
      <c r="U12" s="74" t="str">
        <f t="shared" si="1"/>
        <v/>
      </c>
      <c r="V12" s="72" t="str">
        <f>TRIM(_xlfn.XLOOKUP(DHAC_TestOrgs_combined!$H11,CodeMaps!$B$114:$B$119,CodeMaps!$H$114:$H$119,""))</f>
        <v/>
      </c>
      <c r="W12" s="72" t="str">
        <f>TRIM(_xlfn.XLOOKUP(V12,CodeMaps!$H$114:$H$119,CodeMaps!$I$114:$I$119,""))</f>
        <v/>
      </c>
      <c r="X12" s="72" t="str">
        <f>DHAC_TestOrgs_combined!$I11</f>
        <v/>
      </c>
      <c r="Y12" s="72" t="str">
        <f>LOWER(SUBSTITUTE(DHAC_TestOrgs_combined!$C11," ","-"))</f>
        <v>cracow-pharmacy</v>
      </c>
      <c r="Z12" s="120" t="str">
        <f>DHAC_TestOrgs_combined!C11</f>
        <v>Cracow Pharmacy</v>
      </c>
      <c r="AA12" s="150" t="s">
        <v>252</v>
      </c>
      <c r="AB12" s="66" t="str">
        <f>DHAC_TestOrgs_combined!O11</f>
        <v>0755500346</v>
      </c>
      <c r="AC12" s="150" t="s">
        <v>1321</v>
      </c>
      <c r="AD12" s="150" t="s">
        <v>282</v>
      </c>
      <c r="AE12" s="120" t="str">
        <f>DHAC_TestOrgs_combined!Q11</f>
        <v>reception@cracowpharmacy.example.net</v>
      </c>
      <c r="AF12" s="150"/>
    </row>
    <row r="13" spans="1:34" s="1" customFormat="1" x14ac:dyDescent="0.25">
      <c r="A13" s="65" t="str">
        <f>LOWER(_xlfn.CONCAT(IF(COUNT(FIND(" ", $T13))=0,
$T13, TRIM(SUBSTITUTE(SUBSTITUTE(SUBSTITUTE(SUBSTITUTE(_xlfn.CONCAT(LEFT($T13, FIND(" ", $T13)-1), REPLACE(LEFT($T13, FIND(" ", $T13&amp;" ", FIND(" ", $T13, 1)+1)), 1, FIND(" ", $T13), "")),",",""),"(",""),")",""),"and",""))), "-",SUBSTITUTE(DHAC_TestOrgs_combined!C12," ","-")))</f>
        <v>generalmedical-elimbah-medical-centre</v>
      </c>
      <c r="B13" s="150" t="s">
        <v>1379</v>
      </c>
      <c r="C13" s="150"/>
      <c r="D13" s="150" t="s">
        <v>1380</v>
      </c>
      <c r="E13" s="150" t="s">
        <v>1381</v>
      </c>
      <c r="F13" s="66" t="str">
        <f>DHAC_TestOrgs_combined!B12</f>
        <v>8003629900040359</v>
      </c>
      <c r="G13" s="145"/>
      <c r="H13" s="145"/>
      <c r="I13" s="145"/>
      <c r="J13" s="145"/>
      <c r="K13" s="145"/>
      <c r="L13" s="150" t="s">
        <v>320</v>
      </c>
      <c r="M13" s="72" t="str">
        <f>LOWER(SUBSTITUTE(DHAC_TestOrgs_combined!$C12," ","-"))</f>
        <v>elimbah-medical-centre</v>
      </c>
      <c r="N13" s="66" t="str">
        <f t="shared" si="0"/>
        <v>http://snomed.info/sct</v>
      </c>
      <c r="O13" s="66" t="str">
        <f>TRIM(_xlfn.XLOOKUP(DHAC_TestOrgs_combined!$F12,CodeMaps!$B$94:$B$110,CodeMaps!$F$94:$F$110,""))</f>
        <v>700232004</v>
      </c>
      <c r="P13" s="120" t="str">
        <f>TRIM(_xlfn.XLOOKUP(O13,CodeMaps!$F$94:$F$110,CodeMaps!$G$94:$G$110,""))</f>
        <v>General medical service</v>
      </c>
      <c r="Q13" s="150"/>
      <c r="R13" s="150"/>
      <c r="S13" s="150"/>
      <c r="T13" s="65" t="str">
        <f>DHAC_TestOrgs_combined!G12</f>
        <v>General medical practitioner service</v>
      </c>
      <c r="U13" s="74" t="str">
        <f t="shared" si="1"/>
        <v/>
      </c>
      <c r="V13" s="72" t="str">
        <f>TRIM(_xlfn.XLOOKUP(DHAC_TestOrgs_combined!$H12,CodeMaps!$B$114:$B$119,CodeMaps!$H$114:$H$119,""))</f>
        <v/>
      </c>
      <c r="W13" s="72" t="str">
        <f>TRIM(_xlfn.XLOOKUP(V13,CodeMaps!$H$114:$H$119,CodeMaps!$I$114:$I$119,""))</f>
        <v/>
      </c>
      <c r="X13" s="72" t="str">
        <f>DHAC_TestOrgs_combined!$I12</f>
        <v/>
      </c>
      <c r="Y13" s="72" t="str">
        <f>LOWER(SUBSTITUTE(DHAC_TestOrgs_combined!$C12," ","-"))</f>
        <v>elimbah-medical-centre</v>
      </c>
      <c r="Z13" s="120" t="str">
        <f>DHAC_TestOrgs_combined!C12</f>
        <v>Elimbah Medical Centre</v>
      </c>
      <c r="AA13" s="150" t="s">
        <v>252</v>
      </c>
      <c r="AB13" s="66" t="str">
        <f>DHAC_TestOrgs_combined!O12</f>
        <v>0755503997</v>
      </c>
      <c r="AC13" s="150" t="s">
        <v>1321</v>
      </c>
      <c r="AD13" s="150" t="s">
        <v>282</v>
      </c>
      <c r="AE13" s="120" t="str">
        <f>DHAC_TestOrgs_combined!Q12</f>
        <v>info@elimbahmedicalcentre.example.com.au</v>
      </c>
      <c r="AF13" s="150"/>
    </row>
    <row r="14" spans="1:34" s="1" customFormat="1" x14ac:dyDescent="0.25">
      <c r="A14" s="65" t="str">
        <f>LOWER(_xlfn.CONCAT(IF(COUNT(FIND(" ", $T14))=0,
$T14, TRIM(SUBSTITUTE(SUBSTITUTE(SUBSTITUTE(SUBSTITUTE(_xlfn.CONCAT(LEFT($T14, FIND(" ", $T14)-1), REPLACE(LEFT($T14, FIND(" ", $T14&amp;" ", FIND(" ", $T14, 1)+1)), 1, FIND(" ", $T14), "")),",",""),"(",""),")",""),"and",""))), "-",SUBSTITUTE(DHAC_TestOrgs_combined!C13," ","-")))</f>
        <v>generalpractice-loch-lomond-medical-clinic</v>
      </c>
      <c r="B14" s="150" t="s">
        <v>1379</v>
      </c>
      <c r="C14" s="150"/>
      <c r="D14" s="150" t="s">
        <v>1380</v>
      </c>
      <c r="E14" s="150" t="s">
        <v>1381</v>
      </c>
      <c r="F14" s="66" t="str">
        <f>DHAC_TestOrgs_combined!B13</f>
        <v>8003629900040367</v>
      </c>
      <c r="G14" s="145"/>
      <c r="H14" s="145"/>
      <c r="I14" s="145"/>
      <c r="J14" s="145"/>
      <c r="K14" s="145"/>
      <c r="L14" s="150" t="s">
        <v>320</v>
      </c>
      <c r="M14" s="72" t="str">
        <f>LOWER(SUBSTITUTE(DHAC_TestOrgs_combined!$C13," ","-"))</f>
        <v>loch-lomond-medical-clinic</v>
      </c>
      <c r="N14" s="66" t="str">
        <f t="shared" si="0"/>
        <v>http://snomed.info/sct</v>
      </c>
      <c r="O14" s="66" t="str">
        <f>TRIM(_xlfn.XLOOKUP(DHAC_TestOrgs_combined!$F13,CodeMaps!$B$94:$B$110,CodeMaps!$F$94:$F$110,""))</f>
        <v>788007007</v>
      </c>
      <c r="P14" s="120" t="str">
        <f>TRIM(_xlfn.XLOOKUP(O14,CodeMaps!$F$94:$F$110,CodeMaps!$G$94:$G$110,""))</f>
        <v>General practice service</v>
      </c>
      <c r="Q14" s="150"/>
      <c r="R14" s="150"/>
      <c r="S14" s="150"/>
      <c r="T14" s="65" t="str">
        <f>DHAC_TestOrgs_combined!G13</f>
        <v>General practice medical clinic service</v>
      </c>
      <c r="U14" s="74" t="str">
        <f t="shared" si="1"/>
        <v/>
      </c>
      <c r="V14" s="72" t="str">
        <f>TRIM(_xlfn.XLOOKUP(DHAC_TestOrgs_combined!$H13,CodeMaps!$B$114:$B$119,CodeMaps!$H$114:$H$119,""))</f>
        <v/>
      </c>
      <c r="W14" s="72" t="str">
        <f>TRIM(_xlfn.XLOOKUP(V14,CodeMaps!$H$114:$H$119,CodeMaps!$I$114:$I$119,""))</f>
        <v/>
      </c>
      <c r="X14" s="72" t="str">
        <f>DHAC_TestOrgs_combined!$I13</f>
        <v/>
      </c>
      <c r="Y14" s="72" t="str">
        <f>LOWER(SUBSTITUTE(DHAC_TestOrgs_combined!$C13," ","-"))</f>
        <v>loch-lomond-medical-clinic</v>
      </c>
      <c r="Z14" s="120" t="str">
        <f>DHAC_TestOrgs_combined!C13</f>
        <v>Loch Lomond Medical Clinic</v>
      </c>
      <c r="AA14" s="150" t="s">
        <v>252</v>
      </c>
      <c r="AB14" s="66" t="str">
        <f>DHAC_TestOrgs_combined!O13</f>
        <v>0755507646</v>
      </c>
      <c r="AC14" s="150" t="s">
        <v>1321</v>
      </c>
      <c r="AD14" s="150" t="s">
        <v>282</v>
      </c>
      <c r="AE14" s="120" t="str">
        <f>DHAC_TestOrgs_combined!Q13</f>
        <v>info@lochlomondmc.example.net</v>
      </c>
      <c r="AF14" s="150"/>
    </row>
    <row r="15" spans="1:34" s="1" customFormat="1" x14ac:dyDescent="0.25">
      <c r="A15" s="65" t="str">
        <f>LOWER(_xlfn.CONCAT(IF(COUNT(FIND(" ", $T15))=0,
$T15, TRIM(SUBSTITUTE(SUBSTITUTE(SUBSTITUTE(SUBSTITUTE(_xlfn.CONCAT(LEFT($T15, FIND(" ", $T15)-1), REPLACE(LEFT($T15, FIND(" ", $T15&amp;" ", FIND(" ", $T15, 1)+1)), 1, FIND(" ", $T15), "")),",",""),"(",""),")",""),"and",""))), "-",SUBSTITUTE(DHAC_TestOrgs_combined!C14," ","-")))</f>
        <v>privateprofit-hudson-aged-care</v>
      </c>
      <c r="B15" s="150" t="s">
        <v>1379</v>
      </c>
      <c r="C15" s="150"/>
      <c r="D15" s="150" t="s">
        <v>1380</v>
      </c>
      <c r="E15" s="150" t="s">
        <v>1381</v>
      </c>
      <c r="F15" s="66" t="str">
        <f>DHAC_TestOrgs_combined!B14</f>
        <v>8003621566706019</v>
      </c>
      <c r="G15" s="145"/>
      <c r="H15" s="145"/>
      <c r="I15" s="145"/>
      <c r="J15" s="145"/>
      <c r="K15" s="145"/>
      <c r="L15" s="150" t="s">
        <v>320</v>
      </c>
      <c r="M15" s="72" t="str">
        <f>LOWER(SUBSTITUTE(DHAC_TestOrgs_combined!$C14," ","-"))</f>
        <v>hudson-aged-care</v>
      </c>
      <c r="N15" s="66" t="str">
        <f t="shared" si="0"/>
        <v>http://snomed.info/sct</v>
      </c>
      <c r="O15" s="66" t="str">
        <f>TRIM(_xlfn.XLOOKUP(DHAC_TestOrgs_combined!$F14,CodeMaps!$B$94:$B$110,CodeMaps!$F$94:$F$110,""))</f>
        <v>1120991000168102</v>
      </c>
      <c r="P15" s="120" t="str">
        <f>TRIM(_xlfn.XLOOKUP(O15,CodeMaps!$F$94:$F$110,CodeMaps!$G$94:$G$110,""))</f>
        <v>Aged care residential service</v>
      </c>
      <c r="Q15" s="150"/>
      <c r="R15" s="150"/>
      <c r="S15" s="150"/>
      <c r="T15" s="65" t="str">
        <f>DHAC_TestOrgs_combined!G14</f>
        <v>Private profit nursing home for he aged</v>
      </c>
      <c r="U15" s="74" t="str">
        <f t="shared" si="1"/>
        <v/>
      </c>
      <c r="V15" s="72" t="str">
        <f>TRIM(_xlfn.XLOOKUP(DHAC_TestOrgs_combined!$H14,CodeMaps!$B$114:$B$119,CodeMaps!$H$114:$H$119,""))</f>
        <v/>
      </c>
      <c r="W15" s="72" t="str">
        <f>TRIM(_xlfn.XLOOKUP(V15,CodeMaps!$H$114:$H$119,CodeMaps!$I$114:$I$119,""))</f>
        <v/>
      </c>
      <c r="X15" s="72" t="str">
        <f>DHAC_TestOrgs_combined!$I14</f>
        <v>Residential care for the aged operation</v>
      </c>
      <c r="Y15" s="72" t="str">
        <f>LOWER(SUBSTITUTE(DHAC_TestOrgs_combined!$C14," ","-"))</f>
        <v>hudson-aged-care</v>
      </c>
      <c r="Z15" s="120" t="str">
        <f>DHAC_TestOrgs_combined!C14</f>
        <v>Hudson Aged Care</v>
      </c>
      <c r="AA15" s="150" t="s">
        <v>252</v>
      </c>
      <c r="AB15" s="66" t="str">
        <f>DHAC_TestOrgs_combined!O14</f>
        <v>0755500619</v>
      </c>
      <c r="AC15" s="150" t="s">
        <v>1321</v>
      </c>
      <c r="AD15" s="150" t="s">
        <v>282</v>
      </c>
      <c r="AE15" s="120" t="str">
        <f>DHAC_TestOrgs_combined!Q14</f>
        <v>reception@hudsonagedcare.example.com.au</v>
      </c>
      <c r="AF15" s="150"/>
    </row>
    <row r="16" spans="1:34" s="1" customFormat="1" x14ac:dyDescent="0.25">
      <c r="A16" s="65" t="str">
        <f>LOWER(_xlfn.CONCAT(IF(COUNT(FIND(" ", $T16))=0,
$T16, TRIM(SUBSTITUTE(SUBSTITUTE(SUBSTITUTE(SUBSTITUTE(_xlfn.CONCAT(LEFT($T16, FIND(" ", $T16)-1), REPLACE(LEFT($T16, FIND(" ", $T16&amp;" ", FIND(" ", $T16, 1)+1)), 1, FIND(" ", $T16), "")),",",""),"(",""),")",""),"and",""))), "-",SUBSTITUTE(DHAC_TestOrgs_combined!C15," ","-")))</f>
        <v>dentalpractice-annandale-dental</v>
      </c>
      <c r="B16" s="150" t="s">
        <v>1379</v>
      </c>
      <c r="C16" s="150"/>
      <c r="D16" s="150" t="s">
        <v>1380</v>
      </c>
      <c r="E16" s="150" t="s">
        <v>1381</v>
      </c>
      <c r="F16" s="66" t="str">
        <f>DHAC_TestOrgs_combined!B15</f>
        <v>8003629900040383</v>
      </c>
      <c r="G16" s="145"/>
      <c r="H16" s="145"/>
      <c r="I16" s="145"/>
      <c r="J16" s="145"/>
      <c r="K16" s="145"/>
      <c r="L16" s="150" t="s">
        <v>320</v>
      </c>
      <c r="M16" s="72" t="str">
        <f>LOWER(SUBSTITUTE(DHAC_TestOrgs_combined!$C15," ","-"))</f>
        <v>annandale-dental</v>
      </c>
      <c r="N16" s="66" t="str">
        <f t="shared" si="0"/>
        <v>http://snomed.info/sct</v>
      </c>
      <c r="O16" s="66" t="str">
        <f>TRIM(_xlfn.XLOOKUP(DHAC_TestOrgs_combined!$F15,CodeMaps!$B$94:$B$110,CodeMaps!$F$94:$F$110,""))</f>
        <v>310144008</v>
      </c>
      <c r="P16" s="120" t="str">
        <f>TRIM(_xlfn.XLOOKUP(O16,CodeMaps!$F$94:$F$110,CodeMaps!$G$94:$G$110,""))</f>
        <v>General dental practice service</v>
      </c>
      <c r="Q16" s="150"/>
      <c r="R16" s="150"/>
      <c r="S16" s="150"/>
      <c r="T16" s="65" t="str">
        <f>DHAC_TestOrgs_combined!G15</f>
        <v>Dental practice service</v>
      </c>
      <c r="U16" s="74" t="str">
        <f t="shared" si="1"/>
        <v/>
      </c>
      <c r="V16" s="72" t="str">
        <f>TRIM(_xlfn.XLOOKUP(DHAC_TestOrgs_combined!$H15,CodeMaps!$B$114:$B$119,CodeMaps!$H$114:$H$119,""))</f>
        <v/>
      </c>
      <c r="W16" s="72" t="str">
        <f>TRIM(_xlfn.XLOOKUP(V16,CodeMaps!$H$114:$H$119,CodeMaps!$I$114:$I$119,""))</f>
        <v/>
      </c>
      <c r="X16" s="72" t="str">
        <f>DHAC_TestOrgs_combined!$I15</f>
        <v/>
      </c>
      <c r="Y16" s="72" t="str">
        <f>LOWER(SUBSTITUTE(DHAC_TestOrgs_combined!$C15," ","-"))</f>
        <v>annandale-dental</v>
      </c>
      <c r="Z16" s="120" t="str">
        <f>DHAC_TestOrgs_combined!C15</f>
        <v>Annandale Dental</v>
      </c>
      <c r="AA16" s="150" t="s">
        <v>252</v>
      </c>
      <c r="AB16" s="66" t="str">
        <f>DHAC_TestOrgs_combined!O15</f>
        <v>0755500726</v>
      </c>
      <c r="AC16" s="150" t="s">
        <v>1321</v>
      </c>
      <c r="AD16" s="150" t="s">
        <v>282</v>
      </c>
      <c r="AE16" s="120" t="str">
        <f>DHAC_TestOrgs_combined!Q15</f>
        <v>reception@annandaledental.example.net</v>
      </c>
      <c r="AF16" s="150"/>
    </row>
    <row r="17" spans="1:32" s="1" customFormat="1" x14ac:dyDescent="0.25">
      <c r="A17" s="65" t="str">
        <f>LOWER(_xlfn.CONCAT(IF(COUNT(FIND(" ", $T17))=0,
$T17, TRIM(SUBSTITUTE(SUBSTITUTE(SUBSTITUTE(SUBSTITUTE(_xlfn.CONCAT(LEFT($T17, FIND(" ", $T17)-1), REPLACE(LEFT($T17, FIND(" ", $T17&amp;" ", FIND(" ", $T17, 1)+1)), 1, FIND(" ", $T17), "")),",",""),"(",""),")",""),"and",""))), "-",SUBSTITUTE(DHAC_TestOrgs_combined!C16," ","-")))</f>
        <v>communityhealth-southedge-practice</v>
      </c>
      <c r="B17" s="150" t="s">
        <v>1379</v>
      </c>
      <c r="C17" s="150"/>
      <c r="D17" s="150" t="s">
        <v>1380</v>
      </c>
      <c r="E17" s="150" t="s">
        <v>1381</v>
      </c>
      <c r="F17" s="66" t="str">
        <f>DHAC_TestOrgs_combined!B16</f>
        <v>8003626566706901</v>
      </c>
      <c r="G17" s="145"/>
      <c r="H17" s="145"/>
      <c r="I17" s="145"/>
      <c r="J17" s="145"/>
      <c r="K17" s="145"/>
      <c r="L17" s="150" t="s">
        <v>320</v>
      </c>
      <c r="M17" s="72" t="str">
        <f>LOWER(SUBSTITUTE(DHAC_TestOrgs_combined!$C16," ","-"))</f>
        <v>southedge-practice</v>
      </c>
      <c r="N17" s="66" t="str">
        <f t="shared" si="0"/>
        <v>http://snomed.info/sct</v>
      </c>
      <c r="O17" s="66" t="str">
        <f>TRIM(_xlfn.XLOOKUP(DHAC_TestOrgs_combined!$F16,CodeMaps!$B$94:$B$110,CodeMaps!$F$94:$F$110,""))</f>
        <v>413294000</v>
      </c>
      <c r="P17" s="120" t="str">
        <f>TRIM(_xlfn.XLOOKUP(O17,CodeMaps!$F$94:$F$110,CodeMaps!$G$94:$G$110,""))</f>
        <v>Community health services</v>
      </c>
      <c r="Q17" s="150"/>
      <c r="R17" s="150"/>
      <c r="S17" s="150"/>
      <c r="T17" s="65" t="str">
        <f>DHAC_TestOrgs_combined!G16</f>
        <v>Community Health Care</v>
      </c>
      <c r="U17" s="74" t="str">
        <f t="shared" si="1"/>
        <v/>
      </c>
      <c r="V17" s="72" t="str">
        <f>TRIM(_xlfn.XLOOKUP(DHAC_TestOrgs_combined!$H16,CodeMaps!$B$114:$B$119,CodeMaps!$H$114:$H$119,""))</f>
        <v/>
      </c>
      <c r="W17" s="72" t="str">
        <f>TRIM(_xlfn.XLOOKUP(V17,CodeMaps!$H$114:$H$119,CodeMaps!$I$114:$I$119,""))</f>
        <v/>
      </c>
      <c r="X17" s="72" t="str">
        <f>DHAC_TestOrgs_combined!$I16</f>
        <v/>
      </c>
      <c r="Y17" s="72" t="str">
        <f>LOWER(SUBSTITUTE(DHAC_TestOrgs_combined!$C16," ","-"))</f>
        <v>southedge-practice</v>
      </c>
      <c r="Z17" s="120" t="str">
        <f>DHAC_TestOrgs_combined!C16</f>
        <v>Southedge Practice</v>
      </c>
      <c r="AA17" s="150" t="s">
        <v>252</v>
      </c>
      <c r="AB17" s="66" t="str">
        <f>DHAC_TestOrgs_combined!O16</f>
        <v>0755508297</v>
      </c>
      <c r="AC17" s="150" t="s">
        <v>1321</v>
      </c>
      <c r="AD17" s="150" t="s">
        <v>282</v>
      </c>
      <c r="AE17" s="120" t="str">
        <f>DHAC_TestOrgs_combined!Q16</f>
        <v>info@southedgepractice.example.com.au</v>
      </c>
      <c r="AF17" s="150"/>
    </row>
    <row r="18" spans="1:32" s="1" customFormat="1" x14ac:dyDescent="0.25">
      <c r="A18" s="65" t="str">
        <f>LOWER(_xlfn.CONCAT(IF(COUNT(FIND(" ", $T18))=0,
$T18, TRIM(SUBSTITUTE(SUBSTITUTE(SUBSTITUTE(SUBSTITUTE(_xlfn.CONCAT(LEFT($T18, FIND(" ", $T18)-1), REPLACE(LEFT($T18, FIND(" ", $T18&amp;" ", FIND(" ", $T18, 1)+1)), 1, FIND(" ", $T18), "")),",",""),"(",""),")",""),"and",""))), "-",SUBSTITUTE(DHAC_TestOrgs_combined!C17," ","-")))</f>
        <v>emergencydepartment-dubbo-emergency</v>
      </c>
      <c r="B18" s="150" t="s">
        <v>1379</v>
      </c>
      <c r="C18" s="150"/>
      <c r="D18" s="150" t="s">
        <v>1380</v>
      </c>
      <c r="E18" s="150" t="s">
        <v>1381</v>
      </c>
      <c r="F18" s="66" t="str">
        <f>DHAC_TestOrgs_combined!B17</f>
        <v>8003624900039121</v>
      </c>
      <c r="G18" s="145"/>
      <c r="H18" s="145"/>
      <c r="I18" s="145"/>
      <c r="J18" s="145"/>
      <c r="K18" s="145"/>
      <c r="L18" s="150" t="s">
        <v>320</v>
      </c>
      <c r="M18" s="72" t="str">
        <f>LOWER(SUBSTITUTE(DHAC_TestOrgs_combined!$C17," ","-"))</f>
        <v>dubbo-emergency</v>
      </c>
      <c r="N18" s="66" t="str">
        <f t="shared" si="0"/>
        <v>http://snomed.info/sct</v>
      </c>
      <c r="O18" s="66" t="str">
        <f>TRIM(_xlfn.XLOOKUP(DHAC_TestOrgs_combined!$F17,CodeMaps!$B$94:$B$110,CodeMaps!$F$94:$F$110,""))</f>
        <v>310000008</v>
      </c>
      <c r="P18" s="120" t="str">
        <f>TRIM(_xlfn.XLOOKUP(O18,CodeMaps!$F$94:$F$110,CodeMaps!$G$94:$G$110,""))</f>
        <v>Emergency department service</v>
      </c>
      <c r="Q18" s="150"/>
      <c r="R18" s="150"/>
      <c r="S18" s="150"/>
      <c r="T18" s="65" t="str">
        <f>DHAC_TestOrgs_combined!G17</f>
        <v>Emergency Department Services</v>
      </c>
      <c r="U18" s="74" t="str">
        <f t="shared" si="1"/>
        <v/>
      </c>
      <c r="V18" s="72" t="str">
        <f>TRIM(_xlfn.XLOOKUP(DHAC_TestOrgs_combined!$H17,CodeMaps!$B$114:$B$119,CodeMaps!$H$114:$H$119,""))</f>
        <v/>
      </c>
      <c r="W18" s="72" t="str">
        <f>TRIM(_xlfn.XLOOKUP(V18,CodeMaps!$H$114:$H$119,CodeMaps!$I$114:$I$119,""))</f>
        <v/>
      </c>
      <c r="X18" s="72" t="str">
        <f>DHAC_TestOrgs_combined!$I17</f>
        <v/>
      </c>
      <c r="Y18" s="72" t="str">
        <f>LOWER(SUBSTITUTE(DHAC_TestOrgs_combined!$C17," ","-"))</f>
        <v>dubbo-emergency</v>
      </c>
      <c r="Z18" s="120" t="str">
        <f>DHAC_TestOrgs_combined!C17</f>
        <v>Dubbo Emergency</v>
      </c>
      <c r="AA18" s="150" t="s">
        <v>252</v>
      </c>
      <c r="AB18" s="66" t="str">
        <f>DHAC_TestOrgs_combined!O17</f>
        <v>0255500451</v>
      </c>
      <c r="AC18" s="150" t="s">
        <v>1321</v>
      </c>
      <c r="AD18" s="150" t="s">
        <v>282</v>
      </c>
      <c r="AE18" s="120" t="str">
        <f>DHAC_TestOrgs_combined!Q17</f>
        <v>info@dubboemergency.example.net</v>
      </c>
      <c r="AF18" s="150"/>
    </row>
    <row r="19" spans="1:32" s="1" customFormat="1" x14ac:dyDescent="0.25">
      <c r="A19" s="65" t="str">
        <f>LOWER(_xlfn.CONCAT(IF(COUNT(FIND(" ", $T19))=0,
$T19, TRIM(SUBSTITUTE(SUBSTITUTE(SUBSTITUTE(SUBSTITUTE(_xlfn.CONCAT(LEFT($T19, FIND(" ", $T19)-1), REPLACE(LEFT($T19, FIND(" ", $T19&amp;" ", FIND(" ", $T19, 1)+1)), 1, FIND(" ", $T19), "")),",",""),"(",""),")",""),"and",""))), "-",SUBSTITUTE(DHAC_TestOrgs_combined!C18," ","-")))</f>
        <v>specialistmedical-gangat-endocrinology-clinic</v>
      </c>
      <c r="B19" s="150" t="s">
        <v>1379</v>
      </c>
      <c r="C19" s="150"/>
      <c r="D19" s="150" t="s">
        <v>1380</v>
      </c>
      <c r="E19" s="150" t="s">
        <v>1381</v>
      </c>
      <c r="F19" s="66" t="str">
        <f>DHAC_TestOrgs_combined!B18</f>
        <v>8003628233373115</v>
      </c>
      <c r="G19" s="145"/>
      <c r="H19" s="145"/>
      <c r="I19" s="145"/>
      <c r="J19" s="145"/>
      <c r="K19" s="145"/>
      <c r="L19" s="150" t="s">
        <v>320</v>
      </c>
      <c r="M19" s="72" t="str">
        <f>LOWER(SUBSTITUTE(DHAC_TestOrgs_combined!$C18," ","-"))</f>
        <v>gangat-endocrinology-clinic</v>
      </c>
      <c r="N19" s="66" t="str">
        <f t="shared" si="0"/>
        <v>http://snomed.info/sct</v>
      </c>
      <c r="O19" s="66" t="str">
        <f>TRIM(_xlfn.XLOOKUP(DHAC_TestOrgs_combined!$F18,CodeMaps!$B$94:$B$110,CodeMaps!$F$94:$F$110,""))</f>
        <v>310138009</v>
      </c>
      <c r="P19" s="120" t="str">
        <f>TRIM(_xlfn.XLOOKUP(O19,CodeMaps!$F$94:$F$110,CodeMaps!$G$94:$G$110,""))</f>
        <v xml:space="preserve">	Surgical service</v>
      </c>
      <c r="Q19" s="150"/>
      <c r="R19" s="150"/>
      <c r="S19" s="150"/>
      <c r="T19" s="65" t="str">
        <f>DHAC_TestOrgs_combined!G18</f>
        <v>Specialist medical clinic service</v>
      </c>
      <c r="U19" s="74" t="str">
        <f t="shared" si="1"/>
        <v>http://snomed.info/sct</v>
      </c>
      <c r="V19" s="72" t="str">
        <f>TRIM(_xlfn.XLOOKUP(DHAC_TestOrgs_combined!$H18,CodeMaps!$B$114:$B$119,CodeMaps!$H$114:$H$119,""))</f>
        <v>394583002</v>
      </c>
      <c r="W19" s="72" t="str">
        <f>TRIM(_xlfn.XLOOKUP(V19,CodeMaps!$H$114:$H$119,CodeMaps!$I$114:$I$119,""))</f>
        <v>Endocrinology</v>
      </c>
      <c r="X19" s="72" t="str">
        <f>DHAC_TestOrgs_combined!$I18</f>
        <v>Endocrinology Services</v>
      </c>
      <c r="Y19" s="72" t="str">
        <f>LOWER(SUBSTITUTE(DHAC_TestOrgs_combined!$C18," ","-"))</f>
        <v>gangat-endocrinology-clinic</v>
      </c>
      <c r="Z19" s="120" t="str">
        <f>DHAC_TestOrgs_combined!C18</f>
        <v>Gangat Endocrinology Clinic</v>
      </c>
      <c r="AA19" s="150" t="s">
        <v>252</v>
      </c>
      <c r="AB19" s="66" t="str">
        <f>DHAC_TestOrgs_combined!O18</f>
        <v>0255509908</v>
      </c>
      <c r="AC19" s="150" t="s">
        <v>1321</v>
      </c>
      <c r="AD19" s="150" t="s">
        <v>282</v>
      </c>
      <c r="AE19" s="120" t="str">
        <f>DHAC_TestOrgs_combined!Q18</f>
        <v>reception@gangatendocrinologyclinic.example.com.au</v>
      </c>
      <c r="AF19" s="150"/>
    </row>
    <row r="20" spans="1:32" s="1" customFormat="1" x14ac:dyDescent="0.25">
      <c r="A20" s="65" t="str">
        <f>LOWER(_xlfn.CONCAT(IF(COUNT(FIND(" ", $T20))=0,
$T20, TRIM(SUBSTITUTE(SUBSTITUTE(SUBSTITUTE(SUBSTITUTE(_xlfn.CONCAT(LEFT($T20, FIND(" ", $T20)-1), REPLACE(LEFT($T20, FIND(" ", $T20&amp;" ", FIND(" ", $T20, 1)+1)), 1, FIND(" ", $T20), "")),",",""),"(",""),")",""),"and",""))), "-",SUBSTITUTE(DHAC_TestOrgs_combined!C19," ","-")))</f>
        <v>publicacute-kensington-public-hospital</v>
      </c>
      <c r="B20" s="150" t="s">
        <v>1379</v>
      </c>
      <c r="C20" s="150"/>
      <c r="D20" s="150" t="s">
        <v>1380</v>
      </c>
      <c r="E20" s="150" t="s">
        <v>1381</v>
      </c>
      <c r="F20" s="66" t="str">
        <f>DHAC_TestOrgs_combined!B19</f>
        <v>8003626566706927</v>
      </c>
      <c r="G20" s="145"/>
      <c r="H20" s="145"/>
      <c r="I20" s="145"/>
      <c r="J20" s="145"/>
      <c r="K20" s="145"/>
      <c r="L20" s="150" t="s">
        <v>320</v>
      </c>
      <c r="M20" s="72" t="str">
        <f>LOWER(SUBSTITUTE(DHAC_TestOrgs_combined!$C19," ","-"))</f>
        <v>kensington-public-hospital</v>
      </c>
      <c r="N20" s="66" t="str">
        <f t="shared" si="0"/>
        <v>http://snomed.info/sct</v>
      </c>
      <c r="O20" s="66" t="str">
        <f>TRIM(_xlfn.XLOOKUP(DHAC_TestOrgs_combined!$F19,CodeMaps!$B$94:$B$110,CodeMaps!$F$94:$F$110,""))</f>
        <v>2421000175108</v>
      </c>
      <c r="P20" s="120" t="str">
        <f>TRIM(_xlfn.XLOOKUP(O20,CodeMaps!$F$94:$F$110,CodeMaps!$G$94:$G$110,""))</f>
        <v>Acute care inpatient service</v>
      </c>
      <c r="Q20" s="150"/>
      <c r="R20" s="150"/>
      <c r="S20" s="150"/>
      <c r="T20" s="65" t="str">
        <f>DHAC_TestOrgs_combined!G19</f>
        <v>Public acute care Hospital</v>
      </c>
      <c r="U20" s="74" t="str">
        <f t="shared" si="1"/>
        <v/>
      </c>
      <c r="V20" s="72" t="str">
        <f>TRIM(_xlfn.XLOOKUP(DHAC_TestOrgs_combined!$H19,CodeMaps!$B$114:$B$119,CodeMaps!$H$114:$H$119,""))</f>
        <v/>
      </c>
      <c r="W20" s="72" t="str">
        <f>TRIM(_xlfn.XLOOKUP(V20,CodeMaps!$H$114:$H$119,CodeMaps!$I$114:$I$119,""))</f>
        <v/>
      </c>
      <c r="X20" s="72" t="str">
        <f>DHAC_TestOrgs_combined!$I19</f>
        <v/>
      </c>
      <c r="Y20" s="72" t="str">
        <f>LOWER(SUBSTITUTE(DHAC_TestOrgs_combined!$C19," ","-"))</f>
        <v>kensington-public-hospital</v>
      </c>
      <c r="Z20" s="120" t="str">
        <f>DHAC_TestOrgs_combined!C19</f>
        <v>Kensington Public Hospital</v>
      </c>
      <c r="AA20" s="150" t="s">
        <v>252</v>
      </c>
      <c r="AB20" s="66" t="str">
        <f>DHAC_TestOrgs_combined!O19</f>
        <v>0255507070</v>
      </c>
      <c r="AC20" s="150" t="s">
        <v>1321</v>
      </c>
      <c r="AD20" s="150" t="s">
        <v>282</v>
      </c>
      <c r="AE20" s="120" t="str">
        <f>DHAC_TestOrgs_combined!Q19</f>
        <v>reception@kensingtonph.example.net</v>
      </c>
      <c r="AF20" s="150"/>
    </row>
    <row r="21" spans="1:32" s="1" customFormat="1" x14ac:dyDescent="0.25">
      <c r="A21" s="65" t="str">
        <f>LOWER(_xlfn.CONCAT(IF(COUNT(FIND(" ", $T21))=0,
$T21, TRIM(SUBSTITUTE(SUBSTITUTE(SUBSTITUTE(SUBSTITUTE(_xlfn.CONCAT(LEFT($T21, FIND(" ", $T21)-1), REPLACE(LEFT($T21, FIND(" ", $T21&amp;" ", FIND(" ", $T21, 1)+1)), 1, FIND(" ", $T21), "")),",",""),"(",""),")",""),"and",""))), "-",SUBSTITUTE(DHAC_TestOrgs_combined!C20," ","-")))</f>
        <v>privateacute-mount-mitchell-private-hospital</v>
      </c>
      <c r="B21" s="150" t="s">
        <v>1379</v>
      </c>
      <c r="C21" s="150"/>
      <c r="D21" s="150" t="s">
        <v>1380</v>
      </c>
      <c r="E21" s="150" t="s">
        <v>1381</v>
      </c>
      <c r="F21" s="66" t="str">
        <f>DHAC_TestOrgs_combined!B20</f>
        <v>8003623233373330</v>
      </c>
      <c r="G21" s="145"/>
      <c r="H21" s="145"/>
      <c r="I21" s="145"/>
      <c r="J21" s="145"/>
      <c r="K21" s="145"/>
      <c r="L21" s="150" t="s">
        <v>320</v>
      </c>
      <c r="M21" s="72" t="str">
        <f>LOWER(SUBSTITUTE(DHAC_TestOrgs_combined!$C20," ","-"))</f>
        <v>mount-mitchell-private-hospital</v>
      </c>
      <c r="N21" s="66" t="str">
        <f t="shared" si="0"/>
        <v>http://snomed.info/sct</v>
      </c>
      <c r="O21" s="66" t="str">
        <f>TRIM(_xlfn.XLOOKUP(DHAC_TestOrgs_combined!$F20,CodeMaps!$B$94:$B$110,CodeMaps!$F$94:$F$110,""))</f>
        <v>2421000175108</v>
      </c>
      <c r="P21" s="120" t="str">
        <f>TRIM(_xlfn.XLOOKUP(O21,CodeMaps!$F$94:$F$110,CodeMaps!$G$94:$G$110,""))</f>
        <v>Acute care inpatient service</v>
      </c>
      <c r="Q21" s="150"/>
      <c r="R21" s="150"/>
      <c r="S21" s="150"/>
      <c r="T21" s="65" t="str">
        <f>DHAC_TestOrgs_combined!G20</f>
        <v>Private acute care Hospital</v>
      </c>
      <c r="U21" s="74" t="str">
        <f t="shared" si="1"/>
        <v/>
      </c>
      <c r="V21" s="72" t="str">
        <f>TRIM(_xlfn.XLOOKUP(DHAC_TestOrgs_combined!$H20,CodeMaps!$B$114:$B$119,CodeMaps!$H$114:$H$119,""))</f>
        <v/>
      </c>
      <c r="W21" s="72" t="str">
        <f>TRIM(_xlfn.XLOOKUP(V21,CodeMaps!$H$114:$H$119,CodeMaps!$I$114:$I$119,""))</f>
        <v/>
      </c>
      <c r="X21" s="72" t="str">
        <f>DHAC_TestOrgs_combined!$I20</f>
        <v/>
      </c>
      <c r="Y21" s="72" t="str">
        <f>LOWER(SUBSTITUTE(DHAC_TestOrgs_combined!$C20," ","-"))</f>
        <v>mount-mitchell-private-hospital</v>
      </c>
      <c r="Z21" s="120" t="str">
        <f>DHAC_TestOrgs_combined!C20</f>
        <v>Mount Mitchell Private Hospital</v>
      </c>
      <c r="AA21" s="150" t="s">
        <v>252</v>
      </c>
      <c r="AB21" s="66" t="str">
        <f>DHAC_TestOrgs_combined!O20</f>
        <v>0255507157</v>
      </c>
      <c r="AC21" s="150" t="s">
        <v>1321</v>
      </c>
      <c r="AD21" s="150" t="s">
        <v>282</v>
      </c>
      <c r="AE21" s="120" t="str">
        <f>DHAC_TestOrgs_combined!Q20</f>
        <v>info@mountmitchellph.example.com.au</v>
      </c>
      <c r="AF21" s="150"/>
    </row>
    <row r="22" spans="1:32" s="1" customFormat="1" x14ac:dyDescent="0.25">
      <c r="A22" s="65" t="str">
        <f>LOWER(_xlfn.CONCAT(IF(COUNT(FIND(" ", $T22))=0,
$T22, TRIM(SUBSTITUTE(SUBSTITUTE(SUBSTITUTE(SUBSTITUTE(_xlfn.CONCAT(LEFT($T22, FIND(" ", $T22)-1), REPLACE(LEFT($T22, FIND(" ", $T22&amp;" ", FIND(" ", $T22, 1)+1)), 1, FIND(" ", $T22), "")),",",""),"(",""),")",""),"and",""))), "-",SUBSTITUTE(DHAC_TestOrgs_combined!C21," ","-")))</f>
        <v>diagnosticimaging-frenchs-forest-east-radiology</v>
      </c>
      <c r="B22" s="150" t="s">
        <v>1379</v>
      </c>
      <c r="C22" s="150"/>
      <c r="D22" s="150" t="s">
        <v>1380</v>
      </c>
      <c r="E22" s="150" t="s">
        <v>1381</v>
      </c>
      <c r="F22" s="66" t="str">
        <f>DHAC_TestOrgs_combined!B21</f>
        <v>8003626566706935</v>
      </c>
      <c r="G22" s="145"/>
      <c r="H22" s="145"/>
      <c r="I22" s="145"/>
      <c r="J22" s="145"/>
      <c r="K22" s="145"/>
      <c r="L22" s="150" t="s">
        <v>320</v>
      </c>
      <c r="M22" s="72" t="str">
        <f>LOWER(SUBSTITUTE(DHAC_TestOrgs_combined!$C21," ","-"))</f>
        <v>frenchs-forest-east-radiology</v>
      </c>
      <c r="N22" s="66" t="str">
        <f t="shared" si="0"/>
        <v>http://snomed.info/sct</v>
      </c>
      <c r="O22" s="66" t="str">
        <f>TRIM(_xlfn.XLOOKUP(DHAC_TestOrgs_combined!$F21,CodeMaps!$B$94:$B$110,CodeMaps!$F$94:$F$110,""))</f>
        <v>708175003</v>
      </c>
      <c r="P22" s="120" t="str">
        <f>TRIM(_xlfn.XLOOKUP(O22,CodeMaps!$F$94:$F$110,CodeMaps!$G$94:$G$110,""))</f>
        <v>Diagnostic imaging service</v>
      </c>
      <c r="Q22" s="150"/>
      <c r="R22" s="150"/>
      <c r="S22" s="150"/>
      <c r="T22" s="65" t="str">
        <f>DHAC_TestOrgs_combined!G21</f>
        <v>Diagnostic imaging service</v>
      </c>
      <c r="U22" s="74" t="str">
        <f t="shared" si="1"/>
        <v>http://snomed.info/sct</v>
      </c>
      <c r="V22" s="72" t="str">
        <f>TRIM(_xlfn.XLOOKUP(DHAC_TestOrgs_combined!$H21,CodeMaps!$B$114:$B$119,CodeMaps!$H$114:$H$119,""))</f>
        <v>394914008</v>
      </c>
      <c r="W22" s="72" t="str">
        <f>TRIM(_xlfn.XLOOKUP(V22,CodeMaps!$H$114:$H$119,CodeMaps!$I$114:$I$119,""))</f>
        <v>Radiology - speciality</v>
      </c>
      <c r="X22" s="72" t="str">
        <f>DHAC_TestOrgs_combined!$I21</f>
        <v>Diagnostic Radiology</v>
      </c>
      <c r="Y22" s="72" t="str">
        <f>LOWER(SUBSTITUTE(DHAC_TestOrgs_combined!$C21," ","-"))</f>
        <v>frenchs-forest-east-radiology</v>
      </c>
      <c r="Z22" s="120" t="str">
        <f>DHAC_TestOrgs_combined!C21</f>
        <v>Frenchs Forest East Radiology</v>
      </c>
      <c r="AA22" s="150" t="s">
        <v>252</v>
      </c>
      <c r="AB22" s="66" t="str">
        <f>DHAC_TestOrgs_combined!O21</f>
        <v>0255509361</v>
      </c>
      <c r="AC22" s="150" t="s">
        <v>1321</v>
      </c>
      <c r="AD22" s="150" t="s">
        <v>282</v>
      </c>
      <c r="AE22" s="120" t="str">
        <f>DHAC_TestOrgs_combined!Q21</f>
        <v>info@frenchsforesteastrd.example.net</v>
      </c>
      <c r="AF22" s="150"/>
    </row>
    <row r="23" spans="1:32" s="1" customFormat="1" x14ac:dyDescent="0.25">
      <c r="A23" s="65" t="str">
        <f>LOWER(_xlfn.CONCAT(IF(COUNT(FIND(" ", $T23))=0,
$T23, TRIM(SUBSTITUTE(SUBSTITUTE(SUBSTITUTE(SUBSTITUTE(_xlfn.CONCAT(LEFT($T23, FIND(" ", $T23)-1), REPLACE(LEFT($T23, FIND(" ", $T23&amp;" ", FIND(" ", $T23, 1)+1)), 1, FIND(" ", $T23), "")),",",""),"(",""),")",""),"and",""))), "-",SUBSTITUTE(DHAC_TestOrgs_combined!C22," ","-")))</f>
        <v>diagnosticimaging-fishermans-reach-radiology</v>
      </c>
      <c r="B23" s="150" t="s">
        <v>1379</v>
      </c>
      <c r="C23" s="150"/>
      <c r="D23" s="150" t="s">
        <v>1380</v>
      </c>
      <c r="E23" s="150" t="s">
        <v>1381</v>
      </c>
      <c r="F23" s="66" t="str">
        <f>DHAC_TestOrgs_combined!B22</f>
        <v>8003623233373348</v>
      </c>
      <c r="G23" s="145"/>
      <c r="H23" s="145"/>
      <c r="I23" s="145"/>
      <c r="J23" s="145"/>
      <c r="K23" s="145"/>
      <c r="L23" s="150" t="s">
        <v>320</v>
      </c>
      <c r="M23" s="72" t="str">
        <f>LOWER(SUBSTITUTE(DHAC_TestOrgs_combined!$C22," ","-"))</f>
        <v>fishermans-reach-radiology</v>
      </c>
      <c r="N23" s="66" t="str">
        <f t="shared" si="0"/>
        <v>http://snomed.info/sct</v>
      </c>
      <c r="O23" s="66" t="str">
        <f>TRIM(_xlfn.XLOOKUP(DHAC_TestOrgs_combined!$F22,CodeMaps!$B$94:$B$110,CodeMaps!$F$94:$F$110,""))</f>
        <v>708175003</v>
      </c>
      <c r="P23" s="120" t="str">
        <f>TRIM(_xlfn.XLOOKUP(O23,CodeMaps!$F$94:$F$110,CodeMaps!$G$94:$G$110,""))</f>
        <v>Diagnostic imaging service</v>
      </c>
      <c r="Q23" s="150"/>
      <c r="R23" s="150"/>
      <c r="S23" s="150"/>
      <c r="T23" s="65" t="str">
        <f>DHAC_TestOrgs_combined!G22</f>
        <v>Diagnostic imaging service</v>
      </c>
      <c r="U23" s="74" t="str">
        <f t="shared" si="1"/>
        <v>http://snomed.info/sct</v>
      </c>
      <c r="V23" s="72" t="str">
        <f>TRIM(_xlfn.XLOOKUP(DHAC_TestOrgs_combined!$H22,CodeMaps!$B$114:$B$119,CodeMaps!$H$114:$H$119,""))</f>
        <v>394914008</v>
      </c>
      <c r="W23" s="72" t="str">
        <f>TRIM(_xlfn.XLOOKUP(V23,CodeMaps!$H$114:$H$119,CodeMaps!$I$114:$I$119,""))</f>
        <v>Radiology - speciality</v>
      </c>
      <c r="X23" s="72" t="str">
        <f>DHAC_TestOrgs_combined!$I22</f>
        <v>Diagnostic Radiology</v>
      </c>
      <c r="Y23" s="72" t="str">
        <f>LOWER(SUBSTITUTE(DHAC_TestOrgs_combined!$C22," ","-"))</f>
        <v>fishermans-reach-radiology</v>
      </c>
      <c r="Z23" s="120" t="str">
        <f>DHAC_TestOrgs_combined!C22</f>
        <v>Fishermans Reach Radiology</v>
      </c>
      <c r="AA23" s="150" t="s">
        <v>252</v>
      </c>
      <c r="AB23" s="66" t="str">
        <f>DHAC_TestOrgs_combined!O22</f>
        <v>0255501561</v>
      </c>
      <c r="AC23" s="150" t="s">
        <v>1321</v>
      </c>
      <c r="AD23" s="150" t="s">
        <v>282</v>
      </c>
      <c r="AE23" s="120" t="str">
        <f>DHAC_TestOrgs_combined!Q22</f>
        <v>reception@fishermansreachrd.example.com.au</v>
      </c>
      <c r="AF23" s="150"/>
    </row>
    <row r="24" spans="1:32" s="1" customFormat="1" x14ac:dyDescent="0.25">
      <c r="A24" s="65" t="str">
        <f>LOWER(_xlfn.CONCAT(IF(COUNT(FIND(" ", $T24))=0,
$T24, TRIM(SUBSTITUTE(SUBSTITUTE(SUBSTITUTE(SUBSTITUTE(_xlfn.CONCAT(LEFT($T24, FIND(" ", $T24)-1), REPLACE(LEFT($T24, FIND(" ", $T24&amp;" ", FIND(" ", $T24, 1)+1)), 1, FIND(" ", $T24), "")),",",""),"(",""),")",""),"and",""))), "-",SUBSTITUTE(DHAC_TestOrgs_combined!C23," ","-")))</f>
        <v>pathologylaboratory-pullabooka-pathology</v>
      </c>
      <c r="B24" s="150" t="s">
        <v>1379</v>
      </c>
      <c r="C24" s="150"/>
      <c r="D24" s="150" t="s">
        <v>1380</v>
      </c>
      <c r="E24" s="150" t="s">
        <v>1381</v>
      </c>
      <c r="F24" s="66" t="str">
        <f>DHAC_TestOrgs_combined!B23</f>
        <v>8003628233373131</v>
      </c>
      <c r="G24" s="145"/>
      <c r="H24" s="145"/>
      <c r="I24" s="145"/>
      <c r="J24" s="145"/>
      <c r="K24" s="145"/>
      <c r="L24" s="150" t="s">
        <v>320</v>
      </c>
      <c r="M24" s="72" t="str">
        <f>LOWER(SUBSTITUTE(DHAC_TestOrgs_combined!$C23," ","-"))</f>
        <v>pullabooka-pathology</v>
      </c>
      <c r="N24" s="66" t="str">
        <f t="shared" si="0"/>
        <v>http://snomed.info/sct</v>
      </c>
      <c r="O24" s="66" t="str">
        <f>TRIM(_xlfn.XLOOKUP(DHAC_TestOrgs_combined!$F23,CodeMaps!$B$94:$B$110,CodeMaps!$F$94:$F$110,""))</f>
        <v>310074003</v>
      </c>
      <c r="P24" s="120" t="str">
        <f>TRIM(_xlfn.XLOOKUP(O24,CodeMaps!$F$94:$F$110,CodeMaps!$G$94:$G$110,""))</f>
        <v xml:space="preserve">	Pathology service</v>
      </c>
      <c r="Q24" s="150"/>
      <c r="R24" s="150"/>
      <c r="S24" s="150"/>
      <c r="T24" s="65" t="str">
        <f>DHAC_TestOrgs_combined!G23</f>
        <v>Pathology laboratory service</v>
      </c>
      <c r="U24" s="74" t="str">
        <f t="shared" si="1"/>
        <v/>
      </c>
      <c r="V24" s="72" t="str">
        <f>TRIM(_xlfn.XLOOKUP(DHAC_TestOrgs_combined!$H23,CodeMaps!$B$114:$B$119,CodeMaps!$H$114:$H$119,""))</f>
        <v/>
      </c>
      <c r="W24" s="72" t="str">
        <f>TRIM(_xlfn.XLOOKUP(V24,CodeMaps!$H$114:$H$119,CodeMaps!$I$114:$I$119,""))</f>
        <v/>
      </c>
      <c r="X24" s="72" t="str">
        <f>DHAC_TestOrgs_combined!$I23</f>
        <v/>
      </c>
      <c r="Y24" s="72" t="str">
        <f>LOWER(SUBSTITUTE(DHAC_TestOrgs_combined!$C23," ","-"))</f>
        <v>pullabooka-pathology</v>
      </c>
      <c r="Z24" s="120" t="str">
        <f>DHAC_TestOrgs_combined!C23</f>
        <v>Pullabooka Pathology</v>
      </c>
      <c r="AA24" s="150" t="s">
        <v>252</v>
      </c>
      <c r="AB24" s="66" t="str">
        <f>DHAC_TestOrgs_combined!O23</f>
        <v>0255508639</v>
      </c>
      <c r="AC24" s="150" t="s">
        <v>1321</v>
      </c>
      <c r="AD24" s="150" t="s">
        <v>282</v>
      </c>
      <c r="AE24" s="120" t="str">
        <f>DHAC_TestOrgs_combined!Q23</f>
        <v>reception@pullabookapathology.example.net</v>
      </c>
      <c r="AF24" s="150"/>
    </row>
    <row r="25" spans="1:32" s="1" customFormat="1" x14ac:dyDescent="0.25">
      <c r="A25" s="65" t="str">
        <f>LOWER(_xlfn.CONCAT(IF(COUNT(FIND(" ", $T25))=0,
$T25, TRIM(SUBSTITUTE(SUBSTITUTE(SUBSTITUTE(SUBSTITUTE(_xlfn.CONCAT(LEFT($T25, FIND(" ", $T25)-1), REPLACE(LEFT($T25, FIND(" ", $T25&amp;" ", FIND(" ", $T25, 1)+1)), 1, FIND(" ", $T25), "")),",",""),"(",""),")",""),"and",""))), "-",SUBSTITUTE(DHAC_TestOrgs_combined!C24," ","-")))</f>
        <v>pathologylaboratory-higher-macdonald-pathology</v>
      </c>
      <c r="B25" s="150" t="s">
        <v>1379</v>
      </c>
      <c r="C25" s="150"/>
      <c r="D25" s="150" t="s">
        <v>1380</v>
      </c>
      <c r="E25" s="150" t="s">
        <v>1381</v>
      </c>
      <c r="F25" s="66" t="str">
        <f>DHAC_TestOrgs_combined!B24</f>
        <v>8003629900040391</v>
      </c>
      <c r="G25" s="145"/>
      <c r="H25" s="145"/>
      <c r="I25" s="145"/>
      <c r="J25" s="145"/>
      <c r="K25" s="145"/>
      <c r="L25" s="150" t="s">
        <v>320</v>
      </c>
      <c r="M25" s="72" t="str">
        <f>LOWER(SUBSTITUTE(DHAC_TestOrgs_combined!$C24," ","-"))</f>
        <v>higher-macdonald-pathology</v>
      </c>
      <c r="N25" s="66" t="str">
        <f t="shared" si="0"/>
        <v>http://snomed.info/sct</v>
      </c>
      <c r="O25" s="66" t="str">
        <f>TRIM(_xlfn.XLOOKUP(DHAC_TestOrgs_combined!$F24,CodeMaps!$B$94:$B$110,CodeMaps!$F$94:$F$110,""))</f>
        <v>310074003</v>
      </c>
      <c r="P25" s="120" t="str">
        <f>TRIM(_xlfn.XLOOKUP(O25,CodeMaps!$F$94:$F$110,CodeMaps!$G$94:$G$110,""))</f>
        <v xml:space="preserve">	Pathology service</v>
      </c>
      <c r="Q25" s="150"/>
      <c r="R25" s="150"/>
      <c r="S25" s="150"/>
      <c r="T25" s="65" t="str">
        <f>DHAC_TestOrgs_combined!G24</f>
        <v>Pathology laboratory service</v>
      </c>
      <c r="U25" s="74" t="str">
        <f t="shared" si="1"/>
        <v/>
      </c>
      <c r="V25" s="72" t="str">
        <f>TRIM(_xlfn.XLOOKUP(DHAC_TestOrgs_combined!$H24,CodeMaps!$B$114:$B$119,CodeMaps!$H$114:$H$119,""))</f>
        <v/>
      </c>
      <c r="W25" s="72" t="str">
        <f>TRIM(_xlfn.XLOOKUP(V25,CodeMaps!$H$114:$H$119,CodeMaps!$I$114:$I$119,""))</f>
        <v/>
      </c>
      <c r="X25" s="72" t="str">
        <f>DHAC_TestOrgs_combined!$I24</f>
        <v/>
      </c>
      <c r="Y25" s="72" t="str">
        <f>LOWER(SUBSTITUTE(DHAC_TestOrgs_combined!$C24," ","-"))</f>
        <v>higher-macdonald-pathology</v>
      </c>
      <c r="Z25" s="120" t="str">
        <f>DHAC_TestOrgs_combined!C24</f>
        <v>Higher Macdonald Pathology</v>
      </c>
      <c r="AA25" s="150" t="s">
        <v>252</v>
      </c>
      <c r="AB25" s="66" t="str">
        <f>DHAC_TestOrgs_combined!O24</f>
        <v>0255508665</v>
      </c>
      <c r="AC25" s="150" t="s">
        <v>1321</v>
      </c>
      <c r="AD25" s="150" t="s">
        <v>282</v>
      </c>
      <c r="AE25" s="120" t="str">
        <f>DHAC_TestOrgs_combined!Q24</f>
        <v>info@highermacdonaldpathology.example.com.au</v>
      </c>
      <c r="AF25" s="150"/>
    </row>
    <row r="26" spans="1:32" s="1" customFormat="1" x14ac:dyDescent="0.25">
      <c r="A26" s="65" t="str">
        <f>LOWER(_xlfn.CONCAT(IF(COUNT(FIND(" ", $T26))=0,
$T26, TRIM(SUBSTITUTE(SUBSTITUTE(SUBSTITUTE(SUBSTITUTE(_xlfn.CONCAT(LEFT($T26, FIND(" ", $T26)-1), REPLACE(LEFT($T26, FIND(" ", $T26&amp;" ", FIND(" ", $T26, 1)+1)), 1, FIND(" ", $T26), "")),",",""),"(",""),")",""),"and",""))), "-",SUBSTITUTE(DHAC_TestOrgs_combined!C25," ","-")))</f>
        <v>pharmacyretail-lilydale-pharmacy</v>
      </c>
      <c r="B26" s="150" t="s">
        <v>1379</v>
      </c>
      <c r="C26" s="150"/>
      <c r="D26" s="150" t="s">
        <v>1380</v>
      </c>
      <c r="E26" s="150" t="s">
        <v>1381</v>
      </c>
      <c r="F26" s="66" t="str">
        <f>DHAC_TestOrgs_combined!B25</f>
        <v>8003629900040409</v>
      </c>
      <c r="G26" s="145"/>
      <c r="H26" s="145"/>
      <c r="I26" s="145"/>
      <c r="J26" s="145"/>
      <c r="K26" s="145"/>
      <c r="L26" s="150" t="s">
        <v>320</v>
      </c>
      <c r="M26" s="72" t="str">
        <f>LOWER(SUBSTITUTE(DHAC_TestOrgs_combined!$C25," ","-"))</f>
        <v>lilydale-pharmacy</v>
      </c>
      <c r="N26" s="66" t="str">
        <f t="shared" si="0"/>
        <v>http://snomed.info/sct</v>
      </c>
      <c r="O26" s="66" t="str">
        <f>TRIM(_xlfn.XLOOKUP(DHAC_TestOrgs_combined!$F25,CodeMaps!$B$94:$B$110,CodeMaps!$F$94:$F$110,""))</f>
        <v>310080006</v>
      </c>
      <c r="P26" s="120" t="str">
        <f>TRIM(_xlfn.XLOOKUP(O26,CodeMaps!$F$94:$F$110,CodeMaps!$G$94:$G$110,""))</f>
        <v>Pharmacy service</v>
      </c>
      <c r="Q26" s="150"/>
      <c r="R26" s="150"/>
      <c r="S26" s="150"/>
      <c r="T26" s="65" t="str">
        <f>DHAC_TestOrgs_combined!G25</f>
        <v>Pharmacy, retail, operation</v>
      </c>
      <c r="U26" s="74" t="str">
        <f t="shared" si="1"/>
        <v/>
      </c>
      <c r="V26" s="72" t="str">
        <f>TRIM(_xlfn.XLOOKUP(DHAC_TestOrgs_combined!$H25,CodeMaps!$B$114:$B$119,CodeMaps!$H$114:$H$119,""))</f>
        <v/>
      </c>
      <c r="W26" s="72" t="str">
        <f>TRIM(_xlfn.XLOOKUP(V26,CodeMaps!$H$114:$H$119,CodeMaps!$I$114:$I$119,""))</f>
        <v/>
      </c>
      <c r="X26" s="72" t="str">
        <f>DHAC_TestOrgs_combined!$I25</f>
        <v/>
      </c>
      <c r="Y26" s="72" t="str">
        <f>LOWER(SUBSTITUTE(DHAC_TestOrgs_combined!$C25," ","-"))</f>
        <v>lilydale-pharmacy</v>
      </c>
      <c r="Z26" s="120" t="str">
        <f>DHAC_TestOrgs_combined!C25</f>
        <v>Lilydale Pharmacy</v>
      </c>
      <c r="AA26" s="150" t="s">
        <v>252</v>
      </c>
      <c r="AB26" s="66" t="str">
        <f>DHAC_TestOrgs_combined!O25</f>
        <v>0255502632</v>
      </c>
      <c r="AC26" s="150" t="s">
        <v>1321</v>
      </c>
      <c r="AD26" s="150" t="s">
        <v>282</v>
      </c>
      <c r="AE26" s="120" t="str">
        <f>DHAC_TestOrgs_combined!Q25</f>
        <v>info@lilydalepharmacy.example.net</v>
      </c>
      <c r="AF26" s="150"/>
    </row>
    <row r="27" spans="1:32" s="1" customFormat="1" x14ac:dyDescent="0.25">
      <c r="A27" s="65" t="str">
        <f>LOWER(_xlfn.CONCAT(IF(COUNT(FIND(" ", $T27))=0,
$T27, TRIM(SUBSTITUTE(SUBSTITUTE(SUBSTITUTE(SUBSTITUTE(_xlfn.CONCAT(LEFT($T27, FIND(" ", $T27)-1), REPLACE(LEFT($T27, FIND(" ", $T27&amp;" ", FIND(" ", $T27, 1)+1)), 1, FIND(" ", $T27), "")),",",""),"(",""),")",""),"and",""))), "-",SUBSTITUTE(DHAC_TestOrgs_combined!C26," ","-")))</f>
        <v>communitypharmacy-appin-pharmacy</v>
      </c>
      <c r="B27" s="150" t="s">
        <v>1379</v>
      </c>
      <c r="C27" s="150"/>
      <c r="D27" s="150" t="s">
        <v>1380</v>
      </c>
      <c r="E27" s="150" t="s">
        <v>1381</v>
      </c>
      <c r="F27" s="66" t="str">
        <f>DHAC_TestOrgs_combined!B26</f>
        <v>8003629900040417</v>
      </c>
      <c r="G27" s="145"/>
      <c r="H27" s="145"/>
      <c r="I27" s="145"/>
      <c r="J27" s="145"/>
      <c r="K27" s="145"/>
      <c r="L27" s="150" t="s">
        <v>320</v>
      </c>
      <c r="M27" s="72" t="str">
        <f>LOWER(SUBSTITUTE(DHAC_TestOrgs_combined!$C26," ","-"))</f>
        <v>appin-pharmacy</v>
      </c>
      <c r="N27" s="66" t="str">
        <f t="shared" si="0"/>
        <v>http://snomed.info/sct</v>
      </c>
      <c r="O27" s="66" t="str">
        <f>TRIM(_xlfn.XLOOKUP(DHAC_TestOrgs_combined!$F26,CodeMaps!$B$94:$B$110,CodeMaps!$F$94:$F$110,""))</f>
        <v>310080006</v>
      </c>
      <c r="P27" s="120" t="str">
        <f>TRIM(_xlfn.XLOOKUP(O27,CodeMaps!$F$94:$F$110,CodeMaps!$G$94:$G$110,""))</f>
        <v>Pharmacy service</v>
      </c>
      <c r="Q27" s="150"/>
      <c r="R27" s="150"/>
      <c r="S27" s="150"/>
      <c r="T27" s="65" t="str">
        <f>DHAC_TestOrgs_combined!G26</f>
        <v>Community Pharmacy</v>
      </c>
      <c r="U27" s="74" t="str">
        <f t="shared" si="1"/>
        <v/>
      </c>
      <c r="V27" s="72" t="str">
        <f>TRIM(_xlfn.XLOOKUP(DHAC_TestOrgs_combined!$H26,CodeMaps!$B$114:$B$119,CodeMaps!$H$114:$H$119,""))</f>
        <v/>
      </c>
      <c r="W27" s="72" t="str">
        <f>TRIM(_xlfn.XLOOKUP(V27,CodeMaps!$H$114:$H$119,CodeMaps!$I$114:$I$119,""))</f>
        <v/>
      </c>
      <c r="X27" s="72" t="str">
        <f>DHAC_TestOrgs_combined!$I26</f>
        <v/>
      </c>
      <c r="Y27" s="72" t="str">
        <f>LOWER(SUBSTITUTE(DHAC_TestOrgs_combined!$C26," ","-"))</f>
        <v>appin-pharmacy</v>
      </c>
      <c r="Z27" s="120" t="str">
        <f>DHAC_TestOrgs_combined!C26</f>
        <v>Appin Pharmacy</v>
      </c>
      <c r="AA27" s="150" t="s">
        <v>252</v>
      </c>
      <c r="AB27" s="66" t="str">
        <f>DHAC_TestOrgs_combined!O26</f>
        <v>0255500340</v>
      </c>
      <c r="AC27" s="150" t="s">
        <v>1321</v>
      </c>
      <c r="AD27" s="150" t="s">
        <v>282</v>
      </c>
      <c r="AE27" s="120" t="str">
        <f>DHAC_TestOrgs_combined!Q26</f>
        <v>reception@appinpharmacy.example.com.au</v>
      </c>
      <c r="AF27" s="150"/>
    </row>
    <row r="28" spans="1:32" s="1" customFormat="1" x14ac:dyDescent="0.25">
      <c r="A28" s="65" t="str">
        <f>LOWER(_xlfn.CONCAT(IF(COUNT(FIND(" ", $T28))=0,
$T28, TRIM(SUBSTITUTE(SUBSTITUTE(SUBSTITUTE(SUBSTITUTE(_xlfn.CONCAT(LEFT($T28, FIND(" ", $T28)-1), REPLACE(LEFT($T28, FIND(" ", $T28&amp;" ", FIND(" ", $T28, 1)+1)), 1, FIND(" ", $T28), "")),",",""),"(",""),")",""),"and",""))), "-",SUBSTITUTE(DHAC_TestOrgs_combined!C27," ","-")))</f>
        <v>generalmedical-mossy-point-medical-centre</v>
      </c>
      <c r="B28" s="150" t="s">
        <v>1379</v>
      </c>
      <c r="C28" s="150"/>
      <c r="D28" s="150" t="s">
        <v>1380</v>
      </c>
      <c r="E28" s="150" t="s">
        <v>1381</v>
      </c>
      <c r="F28" s="66" t="str">
        <f>DHAC_TestOrgs_combined!B27</f>
        <v>8003629900040425</v>
      </c>
      <c r="G28" s="145"/>
      <c r="H28" s="145"/>
      <c r="I28" s="145"/>
      <c r="J28" s="145"/>
      <c r="K28" s="145"/>
      <c r="L28" s="150" t="s">
        <v>320</v>
      </c>
      <c r="M28" s="72" t="str">
        <f>LOWER(SUBSTITUTE(DHAC_TestOrgs_combined!$C27," ","-"))</f>
        <v>mossy-point-medical-centre</v>
      </c>
      <c r="N28" s="66" t="str">
        <f t="shared" si="0"/>
        <v>http://snomed.info/sct</v>
      </c>
      <c r="O28" s="66" t="str">
        <f>TRIM(_xlfn.XLOOKUP(DHAC_TestOrgs_combined!$F27,CodeMaps!$B$94:$B$110,CodeMaps!$F$94:$F$110,""))</f>
        <v>700232004</v>
      </c>
      <c r="P28" s="120" t="str">
        <f>TRIM(_xlfn.XLOOKUP(O28,CodeMaps!$F$94:$F$110,CodeMaps!$G$94:$G$110,""))</f>
        <v>General medical service</v>
      </c>
      <c r="Q28" s="150"/>
      <c r="R28" s="150"/>
      <c r="S28" s="150"/>
      <c r="T28" s="65" t="str">
        <f>DHAC_TestOrgs_combined!G27</f>
        <v>General medical practitioner service</v>
      </c>
      <c r="U28" s="74" t="str">
        <f t="shared" si="1"/>
        <v/>
      </c>
      <c r="V28" s="72" t="str">
        <f>TRIM(_xlfn.XLOOKUP(DHAC_TestOrgs_combined!$H27,CodeMaps!$B$114:$B$119,CodeMaps!$H$114:$H$119,""))</f>
        <v/>
      </c>
      <c r="W28" s="72" t="str">
        <f>TRIM(_xlfn.XLOOKUP(V28,CodeMaps!$H$114:$H$119,CodeMaps!$I$114:$I$119,""))</f>
        <v/>
      </c>
      <c r="X28" s="72" t="str">
        <f>DHAC_TestOrgs_combined!$I27</f>
        <v/>
      </c>
      <c r="Y28" s="72" t="str">
        <f>LOWER(SUBSTITUTE(DHAC_TestOrgs_combined!$C27," ","-"))</f>
        <v>mossy-point-medical-centre</v>
      </c>
      <c r="Z28" s="120" t="str">
        <f>DHAC_TestOrgs_combined!C27</f>
        <v>Mossy Point Medical Centre</v>
      </c>
      <c r="AA28" s="150" t="s">
        <v>252</v>
      </c>
      <c r="AB28" s="66" t="str">
        <f>DHAC_TestOrgs_combined!O27</f>
        <v>0255509415</v>
      </c>
      <c r="AC28" s="150" t="s">
        <v>1321</v>
      </c>
      <c r="AD28" s="150" t="s">
        <v>282</v>
      </c>
      <c r="AE28" s="120" t="str">
        <f>DHAC_TestOrgs_combined!Q27</f>
        <v>reception@mossypointmc.example.net</v>
      </c>
      <c r="AF28" s="150"/>
    </row>
    <row r="29" spans="1:32" s="1" customFormat="1" x14ac:dyDescent="0.25">
      <c r="A29" s="65" t="str">
        <f>LOWER(_xlfn.CONCAT(IF(COUNT(FIND(" ", $T29))=0,
$T29, TRIM(SUBSTITUTE(SUBSTITUTE(SUBSTITUTE(SUBSTITUTE(_xlfn.CONCAT(LEFT($T29, FIND(" ", $T29)-1), REPLACE(LEFT($T29, FIND(" ", $T29&amp;" ", FIND(" ", $T29, 1)+1)), 1, FIND(" ", $T29), "")),",",""),"(",""),")",""),"and",""))), "-",SUBSTITUTE(DHAC_TestOrgs_combined!C28," ","-")))</f>
        <v>generalpractice-bungabbee-medical-clinic</v>
      </c>
      <c r="B29" s="150" t="s">
        <v>1379</v>
      </c>
      <c r="C29" s="150"/>
      <c r="D29" s="150" t="s">
        <v>1380</v>
      </c>
      <c r="E29" s="150" t="s">
        <v>1381</v>
      </c>
      <c r="F29" s="66" t="str">
        <f>DHAC_TestOrgs_combined!B28</f>
        <v>8003624900039170</v>
      </c>
      <c r="G29" s="145"/>
      <c r="H29" s="145"/>
      <c r="I29" s="145"/>
      <c r="J29" s="145"/>
      <c r="K29" s="145"/>
      <c r="L29" s="150" t="s">
        <v>320</v>
      </c>
      <c r="M29" s="72" t="str">
        <f>LOWER(SUBSTITUTE(DHAC_TestOrgs_combined!$C28," ","-"))</f>
        <v>bungabbee-medical-clinic</v>
      </c>
      <c r="N29" s="66" t="str">
        <f t="shared" si="0"/>
        <v>http://snomed.info/sct</v>
      </c>
      <c r="O29" s="66" t="str">
        <f>TRIM(_xlfn.XLOOKUP(DHAC_TestOrgs_combined!$F28,CodeMaps!$B$94:$B$110,CodeMaps!$F$94:$F$110,""))</f>
        <v>788007007</v>
      </c>
      <c r="P29" s="120" t="str">
        <f>TRIM(_xlfn.XLOOKUP(O29,CodeMaps!$F$94:$F$110,CodeMaps!$G$94:$G$110,""))</f>
        <v>General practice service</v>
      </c>
      <c r="Q29" s="150"/>
      <c r="R29" s="150"/>
      <c r="S29" s="150"/>
      <c r="T29" s="65" t="str">
        <f>DHAC_TestOrgs_combined!G28</f>
        <v>General practice medical clinic service</v>
      </c>
      <c r="U29" s="74" t="str">
        <f t="shared" si="1"/>
        <v/>
      </c>
      <c r="V29" s="72" t="str">
        <f>TRIM(_xlfn.XLOOKUP(DHAC_TestOrgs_combined!$H28,CodeMaps!$B$114:$B$119,CodeMaps!$H$114:$H$119,""))</f>
        <v/>
      </c>
      <c r="W29" s="72" t="str">
        <f>TRIM(_xlfn.XLOOKUP(V29,CodeMaps!$H$114:$H$119,CodeMaps!$I$114:$I$119,""))</f>
        <v/>
      </c>
      <c r="X29" s="72" t="str">
        <f>DHAC_TestOrgs_combined!$I28</f>
        <v/>
      </c>
      <c r="Y29" s="72" t="str">
        <f>LOWER(SUBSTITUTE(DHAC_TestOrgs_combined!$C28," ","-"))</f>
        <v>bungabbee-medical-clinic</v>
      </c>
      <c r="Z29" s="120" t="str">
        <f>DHAC_TestOrgs_combined!C28</f>
        <v>Bungabbee Medical Clinic</v>
      </c>
      <c r="AA29" s="150" t="s">
        <v>252</v>
      </c>
      <c r="AB29" s="66" t="str">
        <f>DHAC_TestOrgs_combined!O28</f>
        <v>0255506327</v>
      </c>
      <c r="AC29" s="150" t="s">
        <v>1321</v>
      </c>
      <c r="AD29" s="150" t="s">
        <v>282</v>
      </c>
      <c r="AE29" s="120" t="str">
        <f>DHAC_TestOrgs_combined!Q28</f>
        <v>info@bungabbeemc.example.com.au</v>
      </c>
      <c r="AF29" s="150"/>
    </row>
    <row r="30" spans="1:32" s="1" customFormat="1" x14ac:dyDescent="0.25">
      <c r="A30" s="65" t="str">
        <f>LOWER(_xlfn.CONCAT(IF(COUNT(FIND(" ", $T30))=0,
$T30, TRIM(SUBSTITUTE(SUBSTITUTE(SUBSTITUTE(SUBSTITUTE(_xlfn.CONCAT(LEFT($T30, FIND(" ", $T30)-1), REPLACE(LEFT($T30, FIND(" ", $T30&amp;" ", FIND(" ", $T30, 1)+1)), 1, FIND(" ", $T30), "")),",",""),"(",""),")",""),"and",""))), "-",SUBSTITUTE(DHAC_TestOrgs_combined!C29," ","-")))</f>
        <v>privateprofit-wallendbeen-aged-care</v>
      </c>
      <c r="B30" s="150" t="s">
        <v>1379</v>
      </c>
      <c r="C30" s="150"/>
      <c r="D30" s="150" t="s">
        <v>1380</v>
      </c>
      <c r="E30" s="150" t="s">
        <v>1381</v>
      </c>
      <c r="F30" s="66" t="str">
        <f>DHAC_TestOrgs_combined!B29</f>
        <v>8003629900040441</v>
      </c>
      <c r="G30" s="145"/>
      <c r="H30" s="145"/>
      <c r="I30" s="145"/>
      <c r="J30" s="145"/>
      <c r="K30" s="145"/>
      <c r="L30" s="150" t="s">
        <v>320</v>
      </c>
      <c r="M30" s="72" t="str">
        <f>LOWER(SUBSTITUTE(DHAC_TestOrgs_combined!$C29," ","-"))</f>
        <v>wallendbeen-aged-care</v>
      </c>
      <c r="N30" s="66" t="str">
        <f t="shared" si="0"/>
        <v>http://snomed.info/sct</v>
      </c>
      <c r="O30" s="66" t="str">
        <f>TRIM(_xlfn.XLOOKUP(DHAC_TestOrgs_combined!$F29,CodeMaps!$B$94:$B$110,CodeMaps!$F$94:$F$110,""))</f>
        <v>1120991000168102</v>
      </c>
      <c r="P30" s="120" t="str">
        <f>TRIM(_xlfn.XLOOKUP(O30,CodeMaps!$F$94:$F$110,CodeMaps!$G$94:$G$110,""))</f>
        <v>Aged care residential service</v>
      </c>
      <c r="Q30" s="150"/>
      <c r="R30" s="150"/>
      <c r="S30" s="150"/>
      <c r="T30" s="65" t="str">
        <f>DHAC_TestOrgs_combined!G29</f>
        <v>Private profit nursing home for he aged</v>
      </c>
      <c r="U30" s="74" t="str">
        <f t="shared" si="1"/>
        <v/>
      </c>
      <c r="V30" s="72" t="str">
        <f>TRIM(_xlfn.XLOOKUP(DHAC_TestOrgs_combined!$H29,CodeMaps!$B$114:$B$119,CodeMaps!$H$114:$H$119,""))</f>
        <v/>
      </c>
      <c r="W30" s="72" t="str">
        <f>TRIM(_xlfn.XLOOKUP(V30,CodeMaps!$H$114:$H$119,CodeMaps!$I$114:$I$119,""))</f>
        <v/>
      </c>
      <c r="X30" s="72" t="str">
        <f>DHAC_TestOrgs_combined!$I29</f>
        <v>Residential care for the aged operation</v>
      </c>
      <c r="Y30" s="72" t="str">
        <f>LOWER(SUBSTITUTE(DHAC_TestOrgs_combined!$C29," ","-"))</f>
        <v>wallendbeen-aged-care</v>
      </c>
      <c r="Z30" s="120" t="str">
        <f>DHAC_TestOrgs_combined!C29</f>
        <v>Wallendbeen Aged Care</v>
      </c>
      <c r="AA30" s="150" t="s">
        <v>252</v>
      </c>
      <c r="AB30" s="66" t="str">
        <f>DHAC_TestOrgs_combined!O29</f>
        <v>0255506011</v>
      </c>
      <c r="AC30" s="150" t="s">
        <v>1321</v>
      </c>
      <c r="AD30" s="150" t="s">
        <v>282</v>
      </c>
      <c r="AE30" s="120" t="str">
        <f>DHAC_TestOrgs_combined!Q29</f>
        <v>info@wallendbeenagedcare.example.net</v>
      </c>
      <c r="AF30" s="150"/>
    </row>
    <row r="31" spans="1:32" s="1" customFormat="1" x14ac:dyDescent="0.25">
      <c r="A31" s="65" t="str">
        <f>LOWER(_xlfn.CONCAT(IF(COUNT(FIND(" ", $T31))=0,
$T31, TRIM(SUBSTITUTE(SUBSTITUTE(SUBSTITUTE(SUBSTITUTE(_xlfn.CONCAT(LEFT($T31, FIND(" ", $T31)-1), REPLACE(LEFT($T31, FIND(" ", $T31&amp;" ", FIND(" ", $T31, 1)+1)), 1, FIND(" ", $T31), "")),",",""),"(",""),")",""),"and",""))), "-",SUBSTITUTE(DHAC_TestOrgs_combined!C30," ","-")))</f>
        <v>physiotherapyservices-canton-beach-physiotherapy</v>
      </c>
      <c r="B31" s="150" t="s">
        <v>1379</v>
      </c>
      <c r="C31" s="150"/>
      <c r="D31" s="150" t="s">
        <v>1380</v>
      </c>
      <c r="E31" s="150" t="s">
        <v>1381</v>
      </c>
      <c r="F31" s="66" t="str">
        <f>DHAC_TestOrgs_combined!B30</f>
        <v>8003621566706068</v>
      </c>
      <c r="G31" s="145"/>
      <c r="H31" s="145"/>
      <c r="I31" s="145"/>
      <c r="J31" s="145"/>
      <c r="K31" s="145"/>
      <c r="L31" s="150" t="s">
        <v>320</v>
      </c>
      <c r="M31" s="72" t="str">
        <f>LOWER(SUBSTITUTE(DHAC_TestOrgs_combined!$C30," ","-"))</f>
        <v>canton-beach-physiotherapy</v>
      </c>
      <c r="N31" s="66" t="str">
        <f t="shared" si="0"/>
        <v>http://snomed.info/sct</v>
      </c>
      <c r="O31" s="66" t="str">
        <f>TRIM(_xlfn.XLOOKUP(DHAC_TestOrgs_combined!$F30,CodeMaps!$B$94:$B$110,CodeMaps!$F$94:$F$110,""))</f>
        <v>722140001</v>
      </c>
      <c r="P31" s="120" t="str">
        <f>TRIM(_xlfn.XLOOKUP(O31,CodeMaps!$F$94:$F$110,CodeMaps!$G$94:$G$110,""))</f>
        <v>Physiotherapy service</v>
      </c>
      <c r="Q31" s="150"/>
      <c r="R31" s="150"/>
      <c r="S31" s="150"/>
      <c r="T31" s="65" t="str">
        <f>DHAC_TestOrgs_combined!G30</f>
        <v>Physiotherapy Services</v>
      </c>
      <c r="U31" s="74" t="str">
        <f t="shared" si="1"/>
        <v/>
      </c>
      <c r="V31" s="72" t="str">
        <f>TRIM(_xlfn.XLOOKUP(DHAC_TestOrgs_combined!$H30,CodeMaps!$B$114:$B$119,CodeMaps!$H$114:$H$119,""))</f>
        <v/>
      </c>
      <c r="W31" s="72" t="str">
        <f>TRIM(_xlfn.XLOOKUP(V31,CodeMaps!$H$114:$H$119,CodeMaps!$I$114:$I$119,""))</f>
        <v/>
      </c>
      <c r="X31" s="72" t="str">
        <f>DHAC_TestOrgs_combined!$I30</f>
        <v/>
      </c>
      <c r="Y31" s="72" t="str">
        <f>LOWER(SUBSTITUTE(DHAC_TestOrgs_combined!$C30," ","-"))</f>
        <v>canton-beach-physiotherapy</v>
      </c>
      <c r="Z31" s="120" t="str">
        <f>DHAC_TestOrgs_combined!C30</f>
        <v>Canton Beach Physiotherapy</v>
      </c>
      <c r="AA31" s="150" t="s">
        <v>252</v>
      </c>
      <c r="AB31" s="66" t="str">
        <f>DHAC_TestOrgs_combined!O30</f>
        <v>0255504477</v>
      </c>
      <c r="AC31" s="150" t="s">
        <v>1321</v>
      </c>
      <c r="AD31" s="150" t="s">
        <v>282</v>
      </c>
      <c r="AE31" s="120" t="str">
        <f>DHAC_TestOrgs_combined!Q30</f>
        <v>reception@cantonbeachphysio.example.com.au</v>
      </c>
      <c r="AF31" s="150"/>
    </row>
    <row r="32" spans="1:32" s="1" customFormat="1" x14ac:dyDescent="0.25">
      <c r="A32" s="65" t="str">
        <f>LOWER(_xlfn.CONCAT(IF(COUNT(FIND(" ", $T32))=0,
$T32, TRIM(SUBSTITUTE(SUBSTITUTE(SUBSTITUTE(SUBSTITUTE(_xlfn.CONCAT(LEFT($T32, FIND(" ", $T32)-1), REPLACE(LEFT($T32, FIND(" ", $T32&amp;" ", FIND(" ", $T32, 1)+1)), 1, FIND(" ", $T32), "")),",",""),"(",""),")",""),"and",""))), "-",SUBSTITUTE(DHAC_TestOrgs_combined!C31," ","-")))</f>
        <v>specialistmedical-bucketty-oncology-clinic</v>
      </c>
      <c r="B32" s="150" t="s">
        <v>1379</v>
      </c>
      <c r="C32" s="150"/>
      <c r="D32" s="150" t="s">
        <v>1380</v>
      </c>
      <c r="E32" s="150" t="s">
        <v>1381</v>
      </c>
      <c r="F32" s="66" t="str">
        <f>DHAC_TestOrgs_combined!B31</f>
        <v>8003626566706950</v>
      </c>
      <c r="G32" s="145"/>
      <c r="H32" s="145"/>
      <c r="I32" s="145"/>
      <c r="J32" s="145"/>
      <c r="K32" s="145"/>
      <c r="L32" s="150" t="s">
        <v>320</v>
      </c>
      <c r="M32" s="72" t="str">
        <f>LOWER(SUBSTITUTE(DHAC_TestOrgs_combined!$C31," ","-"))</f>
        <v>bucketty-oncology-clinic</v>
      </c>
      <c r="N32" s="66" t="str">
        <f t="shared" si="0"/>
        <v>http://snomed.info/sct</v>
      </c>
      <c r="O32" s="66" t="str">
        <f>TRIM(_xlfn.XLOOKUP(DHAC_TestOrgs_combined!$F31,CodeMaps!$B$94:$B$110,CodeMaps!$F$94:$F$110,""))</f>
        <v>310138009</v>
      </c>
      <c r="P32" s="120" t="str">
        <f>TRIM(_xlfn.XLOOKUP(O32,CodeMaps!$F$94:$F$110,CodeMaps!$G$94:$G$110,""))</f>
        <v xml:space="preserve">	Surgical service</v>
      </c>
      <c r="Q32" s="150"/>
      <c r="R32" s="150"/>
      <c r="S32" s="150"/>
      <c r="T32" s="65" t="str">
        <f>DHAC_TestOrgs_combined!G31</f>
        <v>Specialist medical clinic service</v>
      </c>
      <c r="U32" s="74" t="str">
        <f t="shared" si="1"/>
        <v>http://snomed.info/sct</v>
      </c>
      <c r="V32" s="72" t="str">
        <f>TRIM(_xlfn.XLOOKUP(DHAC_TestOrgs_combined!$H31,CodeMaps!$B$114:$B$119,CodeMaps!$H$114:$H$119,""))</f>
        <v>394592004</v>
      </c>
      <c r="W32" s="72" t="str">
        <f>TRIM(_xlfn.XLOOKUP(V32,CodeMaps!$H$114:$H$119,CodeMaps!$I$114:$I$119,""))</f>
        <v>Clinical oncology</v>
      </c>
      <c r="X32" s="72" t="str">
        <f>DHAC_TestOrgs_combined!$I31</f>
        <v>Clinical Oncology Services</v>
      </c>
      <c r="Y32" s="72" t="str">
        <f>LOWER(SUBSTITUTE(DHAC_TestOrgs_combined!$C31," ","-"))</f>
        <v>bucketty-oncology-clinic</v>
      </c>
      <c r="Z32" s="120" t="str">
        <f>DHAC_TestOrgs_combined!C31</f>
        <v>Bucketty Oncology Clinic</v>
      </c>
      <c r="AA32" s="150" t="s">
        <v>252</v>
      </c>
      <c r="AB32" s="66" t="str">
        <f>DHAC_TestOrgs_combined!O31</f>
        <v>0255508886</v>
      </c>
      <c r="AC32" s="150" t="s">
        <v>1321</v>
      </c>
      <c r="AD32" s="150" t="s">
        <v>282</v>
      </c>
      <c r="AE32" s="120" t="str">
        <f>DHAC_TestOrgs_combined!Q31</f>
        <v>reception@buckettyoncologyclinic.example.net</v>
      </c>
      <c r="AF32" s="150"/>
    </row>
    <row r="33" spans="1:32" s="1" customFormat="1" x14ac:dyDescent="0.25">
      <c r="A33" s="65" t="str">
        <f>LOWER(_xlfn.CONCAT(IF(COUNT(FIND(" ", $T33))=0,
$T33, TRIM(SUBSTITUTE(SUBSTITUTE(SUBSTITUTE(SUBSTITUTE(_xlfn.CONCAT(LEFT($T33, FIND(" ", $T33)-1), REPLACE(LEFT($T33, FIND(" ", $T33&amp;" ", FIND(" ", $T33, 1)+1)), 1, FIND(" ", $T33), "")),",",""),"(",""),")",""),"and",""))), "-",SUBSTITUTE(DHAC_TestOrgs_combined!C32," ","-")))</f>
        <v>specialistmedical-kippenduff-cardiologist</v>
      </c>
      <c r="B33" s="150" t="s">
        <v>1379</v>
      </c>
      <c r="C33" s="150"/>
      <c r="D33" s="150" t="s">
        <v>1380</v>
      </c>
      <c r="E33" s="150" t="s">
        <v>1381</v>
      </c>
      <c r="F33" s="66" t="str">
        <f>DHAC_TestOrgs_combined!B32</f>
        <v>8003628233373156</v>
      </c>
      <c r="G33" s="145"/>
      <c r="H33" s="145"/>
      <c r="I33" s="145"/>
      <c r="J33" s="145"/>
      <c r="K33" s="145"/>
      <c r="L33" s="150" t="s">
        <v>320</v>
      </c>
      <c r="M33" s="72" t="str">
        <f>LOWER(SUBSTITUTE(DHAC_TestOrgs_combined!$C32," ","-"))</f>
        <v>kippenduff-cardiologist</v>
      </c>
      <c r="N33" s="66" t="str">
        <f t="shared" si="0"/>
        <v>http://snomed.info/sct</v>
      </c>
      <c r="O33" s="66" t="str">
        <f>TRIM(_xlfn.XLOOKUP(DHAC_TestOrgs_combined!$F32,CodeMaps!$B$94:$B$110,CodeMaps!$F$94:$F$110,""))</f>
        <v>310138009</v>
      </c>
      <c r="P33" s="120" t="str">
        <f>TRIM(_xlfn.XLOOKUP(O33,CodeMaps!$F$94:$F$110,CodeMaps!$G$94:$G$110,""))</f>
        <v xml:space="preserve">	Surgical service</v>
      </c>
      <c r="Q33" s="150"/>
      <c r="R33" s="150"/>
      <c r="S33" s="150"/>
      <c r="T33" s="65" t="str">
        <f>DHAC_TestOrgs_combined!G32</f>
        <v>Specialist medical clinic service</v>
      </c>
      <c r="U33" s="74" t="str">
        <f t="shared" si="1"/>
        <v/>
      </c>
      <c r="V33" s="72" t="str">
        <f>TRIM(_xlfn.XLOOKUP(DHAC_TestOrgs_combined!$H32,CodeMaps!$B$114:$B$119,CodeMaps!$H$114:$H$119,""))</f>
        <v/>
      </c>
      <c r="W33" s="72" t="str">
        <f>TRIM(_xlfn.XLOOKUP(V33,CodeMaps!$H$114:$H$119,CodeMaps!$I$114:$I$119,""))</f>
        <v/>
      </c>
      <c r="X33" s="72" t="str">
        <f>DHAC_TestOrgs_combined!$I32</f>
        <v/>
      </c>
      <c r="Y33" s="72" t="str">
        <f>LOWER(SUBSTITUTE(DHAC_TestOrgs_combined!$C32," ","-"))</f>
        <v>kippenduff-cardiologist</v>
      </c>
      <c r="Z33" s="120" t="str">
        <f>DHAC_TestOrgs_combined!C32</f>
        <v>Kippenduff Cardiologist</v>
      </c>
      <c r="AA33" s="150" t="s">
        <v>252</v>
      </c>
      <c r="AB33" s="66" t="str">
        <f>DHAC_TestOrgs_combined!O32</f>
        <v>0255505938</v>
      </c>
      <c r="AC33" s="150" t="s">
        <v>1321</v>
      </c>
      <c r="AD33" s="150" t="s">
        <v>282</v>
      </c>
      <c r="AE33" s="120" t="str">
        <f>DHAC_TestOrgs_combined!Q32</f>
        <v>info@kippenduffcardiologist.example.com.au</v>
      </c>
      <c r="AF33" s="150"/>
    </row>
    <row r="34" spans="1:32" s="1" customFormat="1" x14ac:dyDescent="0.25">
      <c r="A34" s="65" t="str">
        <f>LOWER(_xlfn.CONCAT(IF(COUNT(FIND(" ", $T34))=0,
$T34, TRIM(SUBSTITUTE(SUBSTITUTE(SUBSTITUTE(SUBSTITUTE(_xlfn.CONCAT(LEFT($T34, FIND(" ", $T34)-1), REPLACE(LEFT($T34, FIND(" ", $T34&amp;" ", FIND(" ", $T34, 1)+1)), 1, FIND(" ", $T34), "")),",",""),"(",""),")",""),"and",""))), "-",SUBSTITUTE(DHAC_TestOrgs_combined!C33," ","-")))</f>
        <v>emergencydepartment-mount-glasgow-emergency</v>
      </c>
      <c r="B34" s="150" t="s">
        <v>1379</v>
      </c>
      <c r="C34" s="150"/>
      <c r="D34" s="150" t="s">
        <v>1380</v>
      </c>
      <c r="E34" s="150" t="s">
        <v>1381</v>
      </c>
      <c r="F34" s="66" t="str">
        <f>DHAC_TestOrgs_combined!B33</f>
        <v>8003621566706076</v>
      </c>
      <c r="G34" s="145"/>
      <c r="H34" s="145"/>
      <c r="I34" s="145"/>
      <c r="J34" s="145"/>
      <c r="K34" s="145"/>
      <c r="L34" s="150" t="s">
        <v>320</v>
      </c>
      <c r="M34" s="72" t="str">
        <f>LOWER(SUBSTITUTE(DHAC_TestOrgs_combined!$C33," ","-"))</f>
        <v>mount-glasgow-emergency</v>
      </c>
      <c r="N34" s="66" t="str">
        <f t="shared" si="0"/>
        <v>http://snomed.info/sct</v>
      </c>
      <c r="O34" s="66" t="str">
        <f>TRIM(_xlfn.XLOOKUP(DHAC_TestOrgs_combined!$F33,CodeMaps!$B$94:$B$110,CodeMaps!$F$94:$F$110,""))</f>
        <v>310000008</v>
      </c>
      <c r="P34" s="120" t="str">
        <f>TRIM(_xlfn.XLOOKUP(O34,CodeMaps!$F$94:$F$110,CodeMaps!$G$94:$G$110,""))</f>
        <v>Emergency department service</v>
      </c>
      <c r="Q34" s="150"/>
      <c r="R34" s="150"/>
      <c r="S34" s="150"/>
      <c r="T34" s="65" t="str">
        <f>DHAC_TestOrgs_combined!G33</f>
        <v>Emergency Department Services</v>
      </c>
      <c r="U34" s="74" t="str">
        <f t="shared" si="1"/>
        <v/>
      </c>
      <c r="V34" s="72" t="str">
        <f>TRIM(_xlfn.XLOOKUP(DHAC_TestOrgs_combined!$H33,CodeMaps!$B$114:$B$119,CodeMaps!$H$114:$H$119,""))</f>
        <v/>
      </c>
      <c r="W34" s="72" t="str">
        <f>TRIM(_xlfn.XLOOKUP(V34,CodeMaps!$H$114:$H$119,CodeMaps!$I$114:$I$119,""))</f>
        <v/>
      </c>
      <c r="X34" s="72" t="str">
        <f>DHAC_TestOrgs_combined!$I33</f>
        <v/>
      </c>
      <c r="Y34" s="72" t="str">
        <f>LOWER(SUBSTITUTE(DHAC_TestOrgs_combined!$C33," ","-"))</f>
        <v>mount-glasgow-emergency</v>
      </c>
      <c r="Z34" s="120" t="str">
        <f>DHAC_TestOrgs_combined!C33</f>
        <v>Mount Glasgow Emergency</v>
      </c>
      <c r="AA34" s="150" t="s">
        <v>252</v>
      </c>
      <c r="AB34" s="66" t="str">
        <f>DHAC_TestOrgs_combined!O33</f>
        <v>0355504383</v>
      </c>
      <c r="AC34" s="150" t="s">
        <v>1321</v>
      </c>
      <c r="AD34" s="150" t="s">
        <v>282</v>
      </c>
      <c r="AE34" s="120" t="str">
        <f>DHAC_TestOrgs_combined!Q33</f>
        <v>info@mountglasgowemergency.example.com.au</v>
      </c>
      <c r="AF34" s="150"/>
    </row>
    <row r="35" spans="1:32" s="1" customFormat="1" x14ac:dyDescent="0.25">
      <c r="A35" s="65" t="str">
        <f>LOWER(_xlfn.CONCAT(IF(COUNT(FIND(" ", $T35))=0,
$T35, TRIM(SUBSTITUTE(SUBSTITUTE(SUBSTITUTE(SUBSTITUTE(_xlfn.CONCAT(LEFT($T35, FIND(" ", $T35)-1), REPLACE(LEFT($T35, FIND(" ", $T35&amp;" ", FIND(" ", $T35, 1)+1)), 1, FIND(" ", $T35), "")),",",""),"(",""),")",""),"and",""))), "-",SUBSTITUTE(DHAC_TestOrgs_combined!C34," ","-")))</f>
        <v>specialistmedical-cooriemungle-cardiology-clinic</v>
      </c>
      <c r="B35" s="150" t="s">
        <v>1379</v>
      </c>
      <c r="C35" s="150"/>
      <c r="D35" s="150" t="s">
        <v>1380</v>
      </c>
      <c r="E35" s="150" t="s">
        <v>1381</v>
      </c>
      <c r="F35" s="66" t="str">
        <f>DHAC_TestOrgs_combined!B34</f>
        <v>8003623233373371</v>
      </c>
      <c r="G35" s="145"/>
      <c r="H35" s="145"/>
      <c r="I35" s="145"/>
      <c r="J35" s="145"/>
      <c r="K35" s="145"/>
      <c r="L35" s="150" t="s">
        <v>320</v>
      </c>
      <c r="M35" s="72" t="str">
        <f>LOWER(SUBSTITUTE(DHAC_TestOrgs_combined!$C34," ","-"))</f>
        <v>cooriemungle-cardiology-clinic</v>
      </c>
      <c r="N35" s="66" t="str">
        <f t="shared" ref="N35:N66" si="2">IF(O35&lt;&gt;"","http://snomed.info/sct","")</f>
        <v>http://snomed.info/sct</v>
      </c>
      <c r="O35" s="66" t="str">
        <f>TRIM(_xlfn.XLOOKUP(DHAC_TestOrgs_combined!$F34,CodeMaps!$B$94:$B$110,CodeMaps!$F$94:$F$110,""))</f>
        <v>310138009</v>
      </c>
      <c r="P35" s="120" t="str">
        <f>TRIM(_xlfn.XLOOKUP(O35,CodeMaps!$F$94:$F$110,CodeMaps!$G$94:$G$110,""))</f>
        <v xml:space="preserve">	Surgical service</v>
      </c>
      <c r="Q35" s="150"/>
      <c r="R35" s="150"/>
      <c r="S35" s="150"/>
      <c r="T35" s="65" t="str">
        <f>DHAC_TestOrgs_combined!G34</f>
        <v>Specialist medical clinic service</v>
      </c>
      <c r="U35" s="74" t="str">
        <f t="shared" ref="U35:U66" si="3">IF(V35&lt;&gt;"","http://snomed.info/sct","")</f>
        <v>http://snomed.info/sct</v>
      </c>
      <c r="V35" s="72" t="str">
        <f>TRIM(_xlfn.XLOOKUP(DHAC_TestOrgs_combined!$H34,CodeMaps!$B$114:$B$119,CodeMaps!$H$114:$H$119,""))</f>
        <v>408456005</v>
      </c>
      <c r="W35" s="72" t="str">
        <f>TRIM(_xlfn.XLOOKUP(V35,CodeMaps!$H$114:$H$119,CodeMaps!$I$114:$I$119,""))</f>
        <v xml:space="preserve">	Thoracic surgery</v>
      </c>
      <c r="X35" s="72" t="str">
        <f>DHAC_TestOrgs_combined!$I34</f>
        <v>Thoracic medicine Services</v>
      </c>
      <c r="Y35" s="72" t="str">
        <f>LOWER(SUBSTITUTE(DHAC_TestOrgs_combined!$C34," ","-"))</f>
        <v>cooriemungle-cardiology-clinic</v>
      </c>
      <c r="Z35" s="120" t="str">
        <f>DHAC_TestOrgs_combined!C34</f>
        <v>Cooriemungle Cardiology Clinic</v>
      </c>
      <c r="AA35" s="150" t="s">
        <v>252</v>
      </c>
      <c r="AB35" s="66" t="str">
        <f>DHAC_TestOrgs_combined!O34</f>
        <v>0355508586</v>
      </c>
      <c r="AC35" s="150" t="s">
        <v>1321</v>
      </c>
      <c r="AD35" s="150" t="s">
        <v>282</v>
      </c>
      <c r="AE35" s="120" t="str">
        <f>DHAC_TestOrgs_combined!Q34</f>
        <v>info@cooriemunglecardiologyclinic.example.net</v>
      </c>
      <c r="AF35" s="150"/>
    </row>
    <row r="36" spans="1:32" s="1" customFormat="1" x14ac:dyDescent="0.25">
      <c r="A36" s="65" t="str">
        <f>LOWER(_xlfn.CONCAT(IF(COUNT(FIND(" ", $T36))=0,
$T36, TRIM(SUBSTITUTE(SUBSTITUTE(SUBSTITUTE(SUBSTITUTE(_xlfn.CONCAT(LEFT($T36, FIND(" ", $T36)-1), REPLACE(LEFT($T36, FIND(" ", $T36&amp;" ", FIND(" ", $T36, 1)+1)), 1, FIND(" ", $T36), "")),",",""),"(",""),")",""),"and",""))), "-",SUBSTITUTE(DHAC_TestOrgs_combined!C35," ","-")))</f>
        <v>publicacute-murrabit-public-hopsital</v>
      </c>
      <c r="B36" s="150" t="s">
        <v>1379</v>
      </c>
      <c r="C36" s="150"/>
      <c r="D36" s="150" t="s">
        <v>1380</v>
      </c>
      <c r="E36" s="150" t="s">
        <v>1381</v>
      </c>
      <c r="F36" s="66" t="str">
        <f>DHAC_TestOrgs_combined!B35</f>
        <v>8003626566706976</v>
      </c>
      <c r="G36" s="145"/>
      <c r="H36" s="145"/>
      <c r="I36" s="145"/>
      <c r="J36" s="145"/>
      <c r="K36" s="145"/>
      <c r="L36" s="150" t="s">
        <v>320</v>
      </c>
      <c r="M36" s="72" t="str">
        <f>LOWER(SUBSTITUTE(DHAC_TestOrgs_combined!$C35," ","-"))</f>
        <v>murrabit-public-hopsital</v>
      </c>
      <c r="N36" s="66" t="str">
        <f t="shared" si="2"/>
        <v>http://snomed.info/sct</v>
      </c>
      <c r="O36" s="66" t="str">
        <f>TRIM(_xlfn.XLOOKUP(DHAC_TestOrgs_combined!$F35,CodeMaps!$B$94:$B$110,CodeMaps!$F$94:$F$110,""))</f>
        <v>2421000175108</v>
      </c>
      <c r="P36" s="120" t="str">
        <f>TRIM(_xlfn.XLOOKUP(O36,CodeMaps!$F$94:$F$110,CodeMaps!$G$94:$G$110,""))</f>
        <v>Acute care inpatient service</v>
      </c>
      <c r="Q36" s="150"/>
      <c r="R36" s="150"/>
      <c r="S36" s="150"/>
      <c r="T36" s="65" t="str">
        <f>DHAC_TestOrgs_combined!G35</f>
        <v>Public acute care Hospital</v>
      </c>
      <c r="U36" s="74" t="str">
        <f t="shared" si="3"/>
        <v/>
      </c>
      <c r="V36" s="72" t="str">
        <f>TRIM(_xlfn.XLOOKUP(DHAC_TestOrgs_combined!$H35,CodeMaps!$B$114:$B$119,CodeMaps!$H$114:$H$119,""))</f>
        <v/>
      </c>
      <c r="W36" s="72" t="str">
        <f>TRIM(_xlfn.XLOOKUP(V36,CodeMaps!$H$114:$H$119,CodeMaps!$I$114:$I$119,""))</f>
        <v/>
      </c>
      <c r="X36" s="72" t="str">
        <f>DHAC_TestOrgs_combined!$I35</f>
        <v/>
      </c>
      <c r="Y36" s="72" t="str">
        <f>LOWER(SUBSTITUTE(DHAC_TestOrgs_combined!$C35," ","-"))</f>
        <v>murrabit-public-hopsital</v>
      </c>
      <c r="Z36" s="120" t="str">
        <f>DHAC_TestOrgs_combined!C35</f>
        <v>Murrabit Public Hopsital</v>
      </c>
      <c r="AA36" s="150" t="s">
        <v>252</v>
      </c>
      <c r="AB36" s="66" t="str">
        <f>DHAC_TestOrgs_combined!O35</f>
        <v>0355509111</v>
      </c>
      <c r="AC36" s="150" t="s">
        <v>1321</v>
      </c>
      <c r="AD36" s="150" t="s">
        <v>282</v>
      </c>
      <c r="AE36" s="120" t="str">
        <f>DHAC_TestOrgs_combined!Q35</f>
        <v>reception@murrabitph.example.com.au</v>
      </c>
      <c r="AF36" s="150"/>
    </row>
    <row r="37" spans="1:32" s="1" customFormat="1" x14ac:dyDescent="0.25">
      <c r="A37" s="65" t="str">
        <f>LOWER(_xlfn.CONCAT(IF(COUNT(FIND(" ", $T37))=0,
$T37, TRIM(SUBSTITUTE(SUBSTITUTE(SUBSTITUTE(SUBSTITUTE(_xlfn.CONCAT(LEFT($T37, FIND(" ", $T37)-1), REPLACE(LEFT($T37, FIND(" ", $T37&amp;" ", FIND(" ", $T37, 1)+1)), 1, FIND(" ", $T37), "")),",",""),"(",""),")",""),"and",""))), "-",SUBSTITUTE(DHAC_TestOrgs_combined!C36," ","-")))</f>
        <v>privateacute-wannon-private-hospital</v>
      </c>
      <c r="B37" s="150" t="s">
        <v>1379</v>
      </c>
      <c r="C37" s="150"/>
      <c r="D37" s="150" t="s">
        <v>1380</v>
      </c>
      <c r="E37" s="150" t="s">
        <v>1381</v>
      </c>
      <c r="F37" s="66" t="str">
        <f>DHAC_TestOrgs_combined!B36</f>
        <v>8003624900039188</v>
      </c>
      <c r="G37" s="145"/>
      <c r="H37" s="145"/>
      <c r="I37" s="145"/>
      <c r="J37" s="145"/>
      <c r="K37" s="145"/>
      <c r="L37" s="150" t="s">
        <v>320</v>
      </c>
      <c r="M37" s="72" t="str">
        <f>LOWER(SUBSTITUTE(DHAC_TestOrgs_combined!$C36," ","-"))</f>
        <v>wannon-private-hospital</v>
      </c>
      <c r="N37" s="66" t="str">
        <f t="shared" si="2"/>
        <v>http://snomed.info/sct</v>
      </c>
      <c r="O37" s="66" t="str">
        <f>TRIM(_xlfn.XLOOKUP(DHAC_TestOrgs_combined!$F36,CodeMaps!$B$94:$B$110,CodeMaps!$F$94:$F$110,""))</f>
        <v>2421000175108</v>
      </c>
      <c r="P37" s="120" t="str">
        <f>TRIM(_xlfn.XLOOKUP(O37,CodeMaps!$F$94:$F$110,CodeMaps!$G$94:$G$110,""))</f>
        <v>Acute care inpatient service</v>
      </c>
      <c r="Q37" s="150"/>
      <c r="R37" s="150"/>
      <c r="S37" s="150"/>
      <c r="T37" s="65" t="str">
        <f>DHAC_TestOrgs_combined!G36</f>
        <v>Private acute care Hospital</v>
      </c>
      <c r="U37" s="74" t="str">
        <f t="shared" si="3"/>
        <v/>
      </c>
      <c r="V37" s="72" t="str">
        <f>TRIM(_xlfn.XLOOKUP(DHAC_TestOrgs_combined!$H36,CodeMaps!$B$114:$B$119,CodeMaps!$H$114:$H$119,""))</f>
        <v/>
      </c>
      <c r="W37" s="72" t="str">
        <f>TRIM(_xlfn.XLOOKUP(V37,CodeMaps!$H$114:$H$119,CodeMaps!$I$114:$I$119,""))</f>
        <v/>
      </c>
      <c r="X37" s="72" t="str">
        <f>DHAC_TestOrgs_combined!$I36</f>
        <v/>
      </c>
      <c r="Y37" s="72" t="str">
        <f>LOWER(SUBSTITUTE(DHAC_TestOrgs_combined!$C36," ","-"))</f>
        <v>wannon-private-hospital</v>
      </c>
      <c r="Z37" s="120" t="str">
        <f>DHAC_TestOrgs_combined!C36</f>
        <v>Wannon Private Hospital</v>
      </c>
      <c r="AA37" s="150" t="s">
        <v>252</v>
      </c>
      <c r="AB37" s="66" t="str">
        <f>DHAC_TestOrgs_combined!O36</f>
        <v>0355508740</v>
      </c>
      <c r="AC37" s="150" t="s">
        <v>1321</v>
      </c>
      <c r="AD37" s="150" t="s">
        <v>282</v>
      </c>
      <c r="AE37" s="120" t="str">
        <f>DHAC_TestOrgs_combined!Q36</f>
        <v>reception@wannonph.example.net</v>
      </c>
      <c r="AF37" s="150"/>
    </row>
    <row r="38" spans="1:32" s="1" customFormat="1" x14ac:dyDescent="0.25">
      <c r="A38" s="65" t="str">
        <f>LOWER(_xlfn.CONCAT(IF(COUNT(FIND(" ", $T38))=0,
$T38, TRIM(SUBSTITUTE(SUBSTITUTE(SUBSTITUTE(SUBSTITUTE(_xlfn.CONCAT(LEFT($T38, FIND(" ", $T38)-1), REPLACE(LEFT($T38, FIND(" ", $T38&amp;" ", FIND(" ", $T38, 1)+1)), 1, FIND(" ", $T38), "")),",",""),"(",""),")",""),"and",""))), "-",SUBSTITUTE(DHAC_TestOrgs_combined!C37," ","-")))</f>
        <v>diagnosticimaging-mckenzie-creek-radiology</v>
      </c>
      <c r="B38" s="150" t="s">
        <v>1379</v>
      </c>
      <c r="C38" s="150"/>
      <c r="D38" s="150" t="s">
        <v>1380</v>
      </c>
      <c r="E38" s="150" t="s">
        <v>1381</v>
      </c>
      <c r="F38" s="66" t="str">
        <f>DHAC_TestOrgs_combined!B37</f>
        <v>8003626566706992</v>
      </c>
      <c r="G38" s="145"/>
      <c r="H38" s="145"/>
      <c r="I38" s="145"/>
      <c r="J38" s="145"/>
      <c r="K38" s="145"/>
      <c r="L38" s="150" t="s">
        <v>320</v>
      </c>
      <c r="M38" s="72" t="str">
        <f>LOWER(SUBSTITUTE(DHAC_TestOrgs_combined!$C37," ","-"))</f>
        <v>mckenzie-creek-radiology</v>
      </c>
      <c r="N38" s="66" t="str">
        <f t="shared" si="2"/>
        <v>http://snomed.info/sct</v>
      </c>
      <c r="O38" s="66" t="str">
        <f>TRIM(_xlfn.XLOOKUP(DHAC_TestOrgs_combined!$F37,CodeMaps!$B$94:$B$110,CodeMaps!$F$94:$F$110,""))</f>
        <v>708175003</v>
      </c>
      <c r="P38" s="120" t="str">
        <f>TRIM(_xlfn.XLOOKUP(O38,CodeMaps!$F$94:$F$110,CodeMaps!$G$94:$G$110,""))</f>
        <v>Diagnostic imaging service</v>
      </c>
      <c r="Q38" s="150"/>
      <c r="R38" s="150"/>
      <c r="S38" s="150"/>
      <c r="T38" s="65" t="str">
        <f>DHAC_TestOrgs_combined!G37</f>
        <v>Diagnostic imaging service</v>
      </c>
      <c r="U38" s="74" t="str">
        <f t="shared" si="3"/>
        <v>http://snomed.info/sct</v>
      </c>
      <c r="V38" s="72" t="str">
        <f>TRIM(_xlfn.XLOOKUP(DHAC_TestOrgs_combined!$H37,CodeMaps!$B$114:$B$119,CodeMaps!$H$114:$H$119,""))</f>
        <v>394914008</v>
      </c>
      <c r="W38" s="72" t="str">
        <f>TRIM(_xlfn.XLOOKUP(V38,CodeMaps!$H$114:$H$119,CodeMaps!$I$114:$I$119,""))</f>
        <v>Radiology - speciality</v>
      </c>
      <c r="X38" s="72" t="str">
        <f>DHAC_TestOrgs_combined!$I37</f>
        <v>Diagnostic Radiology</v>
      </c>
      <c r="Y38" s="72" t="str">
        <f>LOWER(SUBSTITUTE(DHAC_TestOrgs_combined!$C37," ","-"))</f>
        <v>mckenzie-creek-radiology</v>
      </c>
      <c r="Z38" s="120" t="str">
        <f>DHAC_TestOrgs_combined!C37</f>
        <v>Mckenzie Creek Radiology</v>
      </c>
      <c r="AA38" s="150" t="s">
        <v>252</v>
      </c>
      <c r="AB38" s="66" t="str">
        <f>DHAC_TestOrgs_combined!O37</f>
        <v>0355502169</v>
      </c>
      <c r="AC38" s="150" t="s">
        <v>1321</v>
      </c>
      <c r="AD38" s="150" t="s">
        <v>282</v>
      </c>
      <c r="AE38" s="120" t="str">
        <f>DHAC_TestOrgs_combined!Q37</f>
        <v>info@mckenziecreekradiology.example.com.au</v>
      </c>
      <c r="AF38" s="150"/>
    </row>
    <row r="39" spans="1:32" s="1" customFormat="1" x14ac:dyDescent="0.25">
      <c r="A39" s="65" t="str">
        <f>LOWER(_xlfn.CONCAT(IF(COUNT(FIND(" ", $T39))=0,
$T39, TRIM(SUBSTITUTE(SUBSTITUTE(SUBSTITUTE(SUBSTITUTE(_xlfn.CONCAT(LEFT($T39, FIND(" ", $T39)-1), REPLACE(LEFT($T39, FIND(" ", $T39&amp;" ", FIND(" ", $T39, 1)+1)), 1, FIND(" ", $T39), "")),",",""),"(",""),")",""),"and",""))), "-",SUBSTITUTE(DHAC_TestOrgs_combined!C38," ","-")))</f>
        <v>pathologylaboratory-bridgewater-pathology</v>
      </c>
      <c r="B39" s="150" t="s">
        <v>1379</v>
      </c>
      <c r="C39" s="150"/>
      <c r="D39" s="150" t="s">
        <v>1380</v>
      </c>
      <c r="E39" s="150" t="s">
        <v>1381</v>
      </c>
      <c r="F39" s="66" t="str">
        <f>DHAC_TestOrgs_combined!B38</f>
        <v>8003624900039196</v>
      </c>
      <c r="G39" s="145"/>
      <c r="H39" s="145"/>
      <c r="I39" s="145"/>
      <c r="J39" s="145"/>
      <c r="K39" s="145"/>
      <c r="L39" s="150" t="s">
        <v>320</v>
      </c>
      <c r="M39" s="72" t="str">
        <f>LOWER(SUBSTITUTE(DHAC_TestOrgs_combined!$C38," ","-"))</f>
        <v>bridgewater-pathology</v>
      </c>
      <c r="N39" s="66" t="str">
        <f t="shared" si="2"/>
        <v>http://snomed.info/sct</v>
      </c>
      <c r="O39" s="66" t="str">
        <f>TRIM(_xlfn.XLOOKUP(DHAC_TestOrgs_combined!$F38,CodeMaps!$B$94:$B$110,CodeMaps!$F$94:$F$110,""))</f>
        <v>310074003</v>
      </c>
      <c r="P39" s="120" t="str">
        <f>TRIM(_xlfn.XLOOKUP(O39,CodeMaps!$F$94:$F$110,CodeMaps!$G$94:$G$110,""))</f>
        <v xml:space="preserve">	Pathology service</v>
      </c>
      <c r="Q39" s="150"/>
      <c r="R39" s="150"/>
      <c r="S39" s="150"/>
      <c r="T39" s="65" t="str">
        <f>DHAC_TestOrgs_combined!G38</f>
        <v>Pathology laboratory service</v>
      </c>
      <c r="U39" s="74" t="str">
        <f t="shared" si="3"/>
        <v/>
      </c>
      <c r="V39" s="72" t="str">
        <f>TRIM(_xlfn.XLOOKUP(DHAC_TestOrgs_combined!$H38,CodeMaps!$B$114:$B$119,CodeMaps!$H$114:$H$119,""))</f>
        <v/>
      </c>
      <c r="W39" s="72" t="str">
        <f>TRIM(_xlfn.XLOOKUP(V39,CodeMaps!$H$114:$H$119,CodeMaps!$I$114:$I$119,""))</f>
        <v/>
      </c>
      <c r="X39" s="72" t="str">
        <f>DHAC_TestOrgs_combined!$I38</f>
        <v/>
      </c>
      <c r="Y39" s="72" t="str">
        <f>LOWER(SUBSTITUTE(DHAC_TestOrgs_combined!$C38," ","-"))</f>
        <v>bridgewater-pathology</v>
      </c>
      <c r="Z39" s="120" t="str">
        <f>DHAC_TestOrgs_combined!C38</f>
        <v>Bridgewater Pathology</v>
      </c>
      <c r="AA39" s="150" t="s">
        <v>252</v>
      </c>
      <c r="AB39" s="66" t="str">
        <f>DHAC_TestOrgs_combined!O38</f>
        <v>0355505241</v>
      </c>
      <c r="AC39" s="150" t="s">
        <v>1321</v>
      </c>
      <c r="AD39" s="150" t="s">
        <v>282</v>
      </c>
      <c r="AE39" s="120" t="str">
        <f>DHAC_TestOrgs_combined!Q38</f>
        <v>info@bridgewaterpathology.example.net</v>
      </c>
      <c r="AF39" s="150"/>
    </row>
    <row r="40" spans="1:32" s="1" customFormat="1" x14ac:dyDescent="0.25">
      <c r="A40" s="65" t="str">
        <f>LOWER(_xlfn.CONCAT(IF(COUNT(FIND(" ", $T40))=0,
$T40, TRIM(SUBSTITUTE(SUBSTITUTE(SUBSTITUTE(SUBSTITUTE(_xlfn.CONCAT(LEFT($T40, FIND(" ", $T40)-1), REPLACE(LEFT($T40, FIND(" ", $T40&amp;" ", FIND(" ", $T40, 1)+1)), 1, FIND(" ", $T40), "")),",",""),"(",""),")",""),"and",""))), "-",SUBSTITUTE(DHAC_TestOrgs_combined!C39," ","-")))</f>
        <v>pharmacyretail-pine-view-pharmacy</v>
      </c>
      <c r="B40" s="150" t="s">
        <v>1379</v>
      </c>
      <c r="C40" s="150"/>
      <c r="D40" s="150" t="s">
        <v>1380</v>
      </c>
      <c r="E40" s="150" t="s">
        <v>1381</v>
      </c>
      <c r="F40" s="66" t="str">
        <f>DHAC_TestOrgs_combined!B39</f>
        <v>8003628233373172</v>
      </c>
      <c r="G40" s="145"/>
      <c r="H40" s="145"/>
      <c r="I40" s="145"/>
      <c r="J40" s="145"/>
      <c r="K40" s="145"/>
      <c r="L40" s="150" t="s">
        <v>320</v>
      </c>
      <c r="M40" s="72" t="str">
        <f>LOWER(SUBSTITUTE(DHAC_TestOrgs_combined!$C39," ","-"))</f>
        <v>pine-view-pharmacy</v>
      </c>
      <c r="N40" s="66" t="str">
        <f t="shared" si="2"/>
        <v>http://snomed.info/sct</v>
      </c>
      <c r="O40" s="66" t="str">
        <f>TRIM(_xlfn.XLOOKUP(DHAC_TestOrgs_combined!$F39,CodeMaps!$B$94:$B$110,CodeMaps!$F$94:$F$110,""))</f>
        <v>310080006</v>
      </c>
      <c r="P40" s="120" t="str">
        <f>TRIM(_xlfn.XLOOKUP(O40,CodeMaps!$F$94:$F$110,CodeMaps!$G$94:$G$110,""))</f>
        <v>Pharmacy service</v>
      </c>
      <c r="Q40" s="150"/>
      <c r="R40" s="150"/>
      <c r="S40" s="150"/>
      <c r="T40" s="65" t="str">
        <f>DHAC_TestOrgs_combined!G39</f>
        <v>Pharmacy, retail, operation</v>
      </c>
      <c r="U40" s="74" t="str">
        <f t="shared" si="3"/>
        <v/>
      </c>
      <c r="V40" s="72" t="str">
        <f>TRIM(_xlfn.XLOOKUP(DHAC_TestOrgs_combined!$H39,CodeMaps!$B$114:$B$119,CodeMaps!$H$114:$H$119,""))</f>
        <v/>
      </c>
      <c r="W40" s="72" t="str">
        <f>TRIM(_xlfn.XLOOKUP(V40,CodeMaps!$H$114:$H$119,CodeMaps!$I$114:$I$119,""))</f>
        <v/>
      </c>
      <c r="X40" s="72" t="str">
        <f>DHAC_TestOrgs_combined!$I39</f>
        <v/>
      </c>
      <c r="Y40" s="72" t="str">
        <f>LOWER(SUBSTITUTE(DHAC_TestOrgs_combined!$C39," ","-"))</f>
        <v>pine-view-pharmacy</v>
      </c>
      <c r="Z40" s="120" t="str">
        <f>DHAC_TestOrgs_combined!C39</f>
        <v>Pine View Pharmacy</v>
      </c>
      <c r="AA40" s="150" t="s">
        <v>252</v>
      </c>
      <c r="AB40" s="66" t="str">
        <f>DHAC_TestOrgs_combined!O39</f>
        <v>0355506345</v>
      </c>
      <c r="AC40" s="150" t="s">
        <v>1321</v>
      </c>
      <c r="AD40" s="150" t="s">
        <v>282</v>
      </c>
      <c r="AE40" s="120" t="str">
        <f>DHAC_TestOrgs_combined!Q39</f>
        <v>reception@pineviewpharmacy.example.com.au</v>
      </c>
      <c r="AF40" s="150"/>
    </row>
    <row r="41" spans="1:32" s="1" customFormat="1" x14ac:dyDescent="0.25">
      <c r="A41" s="65" t="str">
        <f>LOWER(_xlfn.CONCAT(IF(COUNT(FIND(" ", $T41))=0,
$T41, TRIM(SUBSTITUTE(SUBSTITUTE(SUBSTITUTE(SUBSTITUTE(_xlfn.CONCAT(LEFT($T41, FIND(" ", $T41)-1), REPLACE(LEFT($T41, FIND(" ", $T41&amp;" ", FIND(" ", $T41, 1)+1)), 1, FIND(" ", $T41), "")),",",""),"(",""),")",""),"and",""))), "-",SUBSTITUTE(DHAC_TestOrgs_combined!C40," ","-")))</f>
        <v>communitypharmacy-launching-place-pharmacy</v>
      </c>
      <c r="B41" s="150" t="s">
        <v>1379</v>
      </c>
      <c r="C41" s="150"/>
      <c r="D41" s="150" t="s">
        <v>1380</v>
      </c>
      <c r="E41" s="150" t="s">
        <v>1381</v>
      </c>
      <c r="F41" s="66" t="str">
        <f>DHAC_TestOrgs_combined!B40</f>
        <v>8003624900039204</v>
      </c>
      <c r="G41" s="145"/>
      <c r="H41" s="145"/>
      <c r="I41" s="145"/>
      <c r="J41" s="145"/>
      <c r="K41" s="145"/>
      <c r="L41" s="150" t="s">
        <v>320</v>
      </c>
      <c r="M41" s="72" t="str">
        <f>LOWER(SUBSTITUTE(DHAC_TestOrgs_combined!$C40," ","-"))</f>
        <v>launching-place-pharmacy</v>
      </c>
      <c r="N41" s="66" t="str">
        <f t="shared" si="2"/>
        <v>http://snomed.info/sct</v>
      </c>
      <c r="O41" s="66" t="str">
        <f>TRIM(_xlfn.XLOOKUP(DHAC_TestOrgs_combined!$F40,CodeMaps!$B$94:$B$110,CodeMaps!$F$94:$F$110,""))</f>
        <v>310080006</v>
      </c>
      <c r="P41" s="120" t="str">
        <f>TRIM(_xlfn.XLOOKUP(O41,CodeMaps!$F$94:$F$110,CodeMaps!$G$94:$G$110,""))</f>
        <v>Pharmacy service</v>
      </c>
      <c r="Q41" s="150"/>
      <c r="R41" s="150"/>
      <c r="S41" s="150"/>
      <c r="T41" s="65" t="str">
        <f>DHAC_TestOrgs_combined!G40</f>
        <v>Community Pharmacy</v>
      </c>
      <c r="U41" s="74" t="str">
        <f t="shared" si="3"/>
        <v/>
      </c>
      <c r="V41" s="72" t="str">
        <f>TRIM(_xlfn.XLOOKUP(DHAC_TestOrgs_combined!$H40,CodeMaps!$B$114:$B$119,CodeMaps!$H$114:$H$119,""))</f>
        <v/>
      </c>
      <c r="W41" s="72" t="str">
        <f>TRIM(_xlfn.XLOOKUP(V41,CodeMaps!$H$114:$H$119,CodeMaps!$I$114:$I$119,""))</f>
        <v/>
      </c>
      <c r="X41" s="72" t="str">
        <f>DHAC_TestOrgs_combined!$I40</f>
        <v/>
      </c>
      <c r="Y41" s="72" t="str">
        <f>LOWER(SUBSTITUTE(DHAC_TestOrgs_combined!$C40," ","-"))</f>
        <v>launching-place-pharmacy</v>
      </c>
      <c r="Z41" s="120" t="str">
        <f>DHAC_TestOrgs_combined!C40</f>
        <v>Launching Place Pharmacy</v>
      </c>
      <c r="AA41" s="150" t="s">
        <v>252</v>
      </c>
      <c r="AB41" s="66" t="str">
        <f>DHAC_TestOrgs_combined!O40</f>
        <v>0355508832</v>
      </c>
      <c r="AC41" s="150" t="s">
        <v>1321</v>
      </c>
      <c r="AD41" s="150" t="s">
        <v>282</v>
      </c>
      <c r="AE41" s="120" t="str">
        <f>DHAC_TestOrgs_combined!Q40</f>
        <v>reception@launchingplacepharmacy.example.net</v>
      </c>
      <c r="AF41" s="150"/>
    </row>
    <row r="42" spans="1:32" s="1" customFormat="1" x14ac:dyDescent="0.25">
      <c r="A42" s="65" t="str">
        <f>LOWER(_xlfn.CONCAT(IF(COUNT(FIND(" ", $T42))=0,
$T42, TRIM(SUBSTITUTE(SUBSTITUTE(SUBSTITUTE(SUBSTITUTE(_xlfn.CONCAT(LEFT($T42, FIND(" ", $T42)-1), REPLACE(LEFT($T42, FIND(" ", $T42&amp;" ", FIND(" ", $T42, 1)+1)), 1, FIND(" ", $T42), "")),",",""),"(",""),")",""),"and",""))), "-",SUBSTITUTE(DHAC_TestOrgs_combined!C41," ","-")))</f>
        <v>generalmedical-milnes-bridge-medical-centre</v>
      </c>
      <c r="B42" s="150" t="s">
        <v>1379</v>
      </c>
      <c r="C42" s="150"/>
      <c r="D42" s="150" t="s">
        <v>1380</v>
      </c>
      <c r="E42" s="150" t="s">
        <v>1381</v>
      </c>
      <c r="F42" s="66" t="str">
        <f>DHAC_TestOrgs_combined!B41</f>
        <v>8003628233373180</v>
      </c>
      <c r="G42" s="145"/>
      <c r="H42" s="145"/>
      <c r="I42" s="145"/>
      <c r="J42" s="145"/>
      <c r="K42" s="145"/>
      <c r="L42" s="150" t="s">
        <v>320</v>
      </c>
      <c r="M42" s="72" t="str">
        <f>LOWER(SUBSTITUTE(DHAC_TestOrgs_combined!$C41," ","-"))</f>
        <v>milnes-bridge-medical-centre</v>
      </c>
      <c r="N42" s="66" t="str">
        <f t="shared" si="2"/>
        <v>http://snomed.info/sct</v>
      </c>
      <c r="O42" s="66" t="str">
        <f>TRIM(_xlfn.XLOOKUP(DHAC_TestOrgs_combined!$F41,CodeMaps!$B$94:$B$110,CodeMaps!$F$94:$F$110,""))</f>
        <v>700232004</v>
      </c>
      <c r="P42" s="120" t="str">
        <f>TRIM(_xlfn.XLOOKUP(O42,CodeMaps!$F$94:$F$110,CodeMaps!$G$94:$G$110,""))</f>
        <v>General medical service</v>
      </c>
      <c r="Q42" s="150"/>
      <c r="R42" s="150"/>
      <c r="S42" s="150"/>
      <c r="T42" s="65" t="str">
        <f>DHAC_TestOrgs_combined!G41</f>
        <v>General medical practitioner service</v>
      </c>
      <c r="U42" s="74" t="str">
        <f t="shared" si="3"/>
        <v/>
      </c>
      <c r="V42" s="72" t="str">
        <f>TRIM(_xlfn.XLOOKUP(DHAC_TestOrgs_combined!$H41,CodeMaps!$B$114:$B$119,CodeMaps!$H$114:$H$119,""))</f>
        <v/>
      </c>
      <c r="W42" s="72" t="str">
        <f>TRIM(_xlfn.XLOOKUP(V42,CodeMaps!$H$114:$H$119,CodeMaps!$I$114:$I$119,""))</f>
        <v/>
      </c>
      <c r="X42" s="72" t="str">
        <f>DHAC_TestOrgs_combined!$I41</f>
        <v/>
      </c>
      <c r="Y42" s="72" t="str">
        <f>LOWER(SUBSTITUTE(DHAC_TestOrgs_combined!$C41," ","-"))</f>
        <v>milnes-bridge-medical-centre</v>
      </c>
      <c r="Z42" s="120" t="str">
        <f>DHAC_TestOrgs_combined!C41</f>
        <v>Milnes Bridge Medical Centre</v>
      </c>
      <c r="AA42" s="150" t="s">
        <v>252</v>
      </c>
      <c r="AB42" s="66" t="str">
        <f>DHAC_TestOrgs_combined!O41</f>
        <v>0355507103</v>
      </c>
      <c r="AC42" s="150" t="s">
        <v>1321</v>
      </c>
      <c r="AD42" s="150" t="s">
        <v>282</v>
      </c>
      <c r="AE42" s="120" t="str">
        <f>DHAC_TestOrgs_combined!Q41</f>
        <v>info@milnesbridgemc.example.com.au</v>
      </c>
      <c r="AF42" s="150"/>
    </row>
    <row r="43" spans="1:32" s="1" customFormat="1" x14ac:dyDescent="0.25">
      <c r="A43" s="65" t="str">
        <f>LOWER(_xlfn.CONCAT(IF(COUNT(FIND(" ", $T43))=0,
$T43, TRIM(SUBSTITUTE(SUBSTITUTE(SUBSTITUTE(SUBSTITUTE(_xlfn.CONCAT(LEFT($T43, FIND(" ", $T43)-1), REPLACE(LEFT($T43, FIND(" ", $T43&amp;" ", FIND(" ", $T43, 1)+1)), 1, FIND(" ", $T43), "")),",",""),"(",""),")",""),"and",""))), "-",SUBSTITUTE(DHAC_TestOrgs_combined!C42," ","-")))</f>
        <v>generalpractice-joyces-creek-medical-clinic</v>
      </c>
      <c r="B43" s="150" t="s">
        <v>1379</v>
      </c>
      <c r="C43" s="150"/>
      <c r="D43" s="150" t="s">
        <v>1380</v>
      </c>
      <c r="E43" s="150" t="s">
        <v>1381</v>
      </c>
      <c r="F43" s="66" t="str">
        <f>DHAC_TestOrgs_combined!B42</f>
        <v>8003624900039212</v>
      </c>
      <c r="G43" s="145"/>
      <c r="H43" s="145"/>
      <c r="I43" s="145"/>
      <c r="J43" s="145"/>
      <c r="K43" s="145"/>
      <c r="L43" s="150" t="s">
        <v>320</v>
      </c>
      <c r="M43" s="72" t="str">
        <f>LOWER(SUBSTITUTE(DHAC_TestOrgs_combined!$C42," ","-"))</f>
        <v>joyces-creek-medical-clinic</v>
      </c>
      <c r="N43" s="66" t="str">
        <f t="shared" si="2"/>
        <v>http://snomed.info/sct</v>
      </c>
      <c r="O43" s="66" t="str">
        <f>TRIM(_xlfn.XLOOKUP(DHAC_TestOrgs_combined!$F42,CodeMaps!$B$94:$B$110,CodeMaps!$F$94:$F$110,""))</f>
        <v>788007007</v>
      </c>
      <c r="P43" s="120" t="str">
        <f>TRIM(_xlfn.XLOOKUP(O43,CodeMaps!$F$94:$F$110,CodeMaps!$G$94:$G$110,""))</f>
        <v>General practice service</v>
      </c>
      <c r="Q43" s="150"/>
      <c r="R43" s="150"/>
      <c r="S43" s="150"/>
      <c r="T43" s="65" t="str">
        <f>DHAC_TestOrgs_combined!G42</f>
        <v>General practice medical clinic service</v>
      </c>
      <c r="U43" s="74" t="str">
        <f t="shared" si="3"/>
        <v/>
      </c>
      <c r="V43" s="72" t="str">
        <f>TRIM(_xlfn.XLOOKUP(DHAC_TestOrgs_combined!$H42,CodeMaps!$B$114:$B$119,CodeMaps!$H$114:$H$119,""))</f>
        <v/>
      </c>
      <c r="W43" s="72" t="str">
        <f>TRIM(_xlfn.XLOOKUP(V43,CodeMaps!$H$114:$H$119,CodeMaps!$I$114:$I$119,""))</f>
        <v/>
      </c>
      <c r="X43" s="72" t="str">
        <f>DHAC_TestOrgs_combined!$I42</f>
        <v/>
      </c>
      <c r="Y43" s="72" t="str">
        <f>LOWER(SUBSTITUTE(DHAC_TestOrgs_combined!$C42," ","-"))</f>
        <v>joyces-creek-medical-clinic</v>
      </c>
      <c r="Z43" s="120" t="str">
        <f>DHAC_TestOrgs_combined!C42</f>
        <v>Joyces Creek Medical Clinic</v>
      </c>
      <c r="AA43" s="150" t="s">
        <v>252</v>
      </c>
      <c r="AB43" s="66" t="str">
        <f>DHAC_TestOrgs_combined!O42</f>
        <v>0355506498</v>
      </c>
      <c r="AC43" s="150" t="s">
        <v>1321</v>
      </c>
      <c r="AD43" s="150" t="s">
        <v>282</v>
      </c>
      <c r="AE43" s="120" t="str">
        <f>DHAC_TestOrgs_combined!Q42</f>
        <v>info@joycescreekmc.example.net</v>
      </c>
      <c r="AF43" s="150"/>
    </row>
    <row r="44" spans="1:32" s="1" customFormat="1" x14ac:dyDescent="0.25">
      <c r="A44" s="65" t="str">
        <f>LOWER(_xlfn.CONCAT(IF(COUNT(FIND(" ", $T44))=0,
$T44, TRIM(SUBSTITUTE(SUBSTITUTE(SUBSTITUTE(SUBSTITUTE(_xlfn.CONCAT(LEFT($T44, FIND(" ", $T44)-1), REPLACE(LEFT($T44, FIND(" ", $T44&amp;" ", FIND(" ", $T44, 1)+1)), 1, FIND(" ", $T44), "")),",",""),"(",""),")",""),"and",""))), "-",SUBSTITUTE(DHAC_TestOrgs_combined!C43," ","-")))</f>
        <v>diagnosticimaging-douglas-radiology</v>
      </c>
      <c r="B44" s="150" t="s">
        <v>1379</v>
      </c>
      <c r="C44" s="150"/>
      <c r="D44" s="150" t="s">
        <v>1380</v>
      </c>
      <c r="E44" s="150" t="s">
        <v>1381</v>
      </c>
      <c r="F44" s="66" t="str">
        <f>DHAC_TestOrgs_combined!B43</f>
        <v>8003629900040482</v>
      </c>
      <c r="G44" s="145"/>
      <c r="H44" s="145"/>
      <c r="I44" s="145"/>
      <c r="J44" s="145"/>
      <c r="K44" s="145"/>
      <c r="L44" s="150" t="s">
        <v>320</v>
      </c>
      <c r="M44" s="72" t="str">
        <f>LOWER(SUBSTITUTE(DHAC_TestOrgs_combined!$C43," ","-"))</f>
        <v>douglas-radiology</v>
      </c>
      <c r="N44" s="66" t="str">
        <f t="shared" si="2"/>
        <v>http://snomed.info/sct</v>
      </c>
      <c r="O44" s="66" t="str">
        <f>TRIM(_xlfn.XLOOKUP(DHAC_TestOrgs_combined!$F43,CodeMaps!$B$94:$B$110,CodeMaps!$F$94:$F$110,""))</f>
        <v>708175003</v>
      </c>
      <c r="P44" s="120" t="str">
        <f>TRIM(_xlfn.XLOOKUP(O44,CodeMaps!$F$94:$F$110,CodeMaps!$G$94:$G$110,""))</f>
        <v>Diagnostic imaging service</v>
      </c>
      <c r="Q44" s="150"/>
      <c r="R44" s="150"/>
      <c r="S44" s="150"/>
      <c r="T44" s="65" t="str">
        <f>DHAC_TestOrgs_combined!G43</f>
        <v>Diagnostic imaging service</v>
      </c>
      <c r="U44" s="74" t="str">
        <f t="shared" si="3"/>
        <v>http://snomed.info/sct</v>
      </c>
      <c r="V44" s="72" t="str">
        <f>TRIM(_xlfn.XLOOKUP(DHAC_TestOrgs_combined!$H43,CodeMaps!$B$114:$B$119,CodeMaps!$H$114:$H$119,""))</f>
        <v>394914008</v>
      </c>
      <c r="W44" s="72" t="str">
        <f>TRIM(_xlfn.XLOOKUP(V44,CodeMaps!$H$114:$H$119,CodeMaps!$I$114:$I$119,""))</f>
        <v>Radiology - speciality</v>
      </c>
      <c r="X44" s="72" t="str">
        <f>DHAC_TestOrgs_combined!$I43</f>
        <v>Diagnostic Radiology</v>
      </c>
      <c r="Y44" s="72" t="str">
        <f>LOWER(SUBSTITUTE(DHAC_TestOrgs_combined!$C43," ","-"))</f>
        <v>douglas-radiology</v>
      </c>
      <c r="Z44" s="120" t="str">
        <f>DHAC_TestOrgs_combined!C43</f>
        <v>Douglas Radiology</v>
      </c>
      <c r="AA44" s="150" t="s">
        <v>252</v>
      </c>
      <c r="AB44" s="66" t="str">
        <f>DHAC_TestOrgs_combined!O43</f>
        <v>0355500107</v>
      </c>
      <c r="AC44" s="150" t="s">
        <v>1321</v>
      </c>
      <c r="AD44" s="150" t="s">
        <v>282</v>
      </c>
      <c r="AE44" s="120" t="str">
        <f>DHAC_TestOrgs_combined!Q43</f>
        <v>reception@douglasradiology.example.com.au</v>
      </c>
      <c r="AF44" s="150"/>
    </row>
    <row r="45" spans="1:32" s="1" customFormat="1" x14ac:dyDescent="0.25">
      <c r="A45" s="65" t="str">
        <f>LOWER(_xlfn.CONCAT(IF(COUNT(FIND(" ", $T45))=0,
$T45, TRIM(SUBSTITUTE(SUBSTITUTE(SUBSTITUTE(SUBSTITUTE(_xlfn.CONCAT(LEFT($T45, FIND(" ", $T45)-1), REPLACE(LEFT($T45, FIND(" ", $T45&amp;" ", FIND(" ", $T45, 1)+1)), 1, FIND(" ", $T45), "")),",",""),"(",""),")",""),"and",""))), "-",SUBSTITUTE(DHAC_TestOrgs_combined!C44," ","-")))</f>
        <v>pathologylaboratory-trentham-pathology</v>
      </c>
      <c r="B45" s="150" t="s">
        <v>1379</v>
      </c>
      <c r="C45" s="150"/>
      <c r="D45" s="150" t="s">
        <v>1380</v>
      </c>
      <c r="E45" s="150" t="s">
        <v>1381</v>
      </c>
      <c r="F45" s="66" t="str">
        <f>DHAC_TestOrgs_combined!B44</f>
        <v>8003626566707024</v>
      </c>
      <c r="G45" s="145"/>
      <c r="H45" s="145"/>
      <c r="I45" s="145"/>
      <c r="J45" s="145"/>
      <c r="K45" s="145"/>
      <c r="L45" s="150" t="s">
        <v>320</v>
      </c>
      <c r="M45" s="72" t="str">
        <f>LOWER(SUBSTITUTE(DHAC_TestOrgs_combined!$C44," ","-"))</f>
        <v>trentham-pathology</v>
      </c>
      <c r="N45" s="66" t="str">
        <f t="shared" si="2"/>
        <v>http://snomed.info/sct</v>
      </c>
      <c r="O45" s="66" t="str">
        <f>TRIM(_xlfn.XLOOKUP(DHAC_TestOrgs_combined!$F44,CodeMaps!$B$94:$B$110,CodeMaps!$F$94:$F$110,""))</f>
        <v>310074003</v>
      </c>
      <c r="P45" s="120" t="str">
        <f>TRIM(_xlfn.XLOOKUP(O45,CodeMaps!$F$94:$F$110,CodeMaps!$G$94:$G$110,""))</f>
        <v xml:space="preserve">	Pathology service</v>
      </c>
      <c r="Q45" s="150"/>
      <c r="R45" s="150"/>
      <c r="S45" s="150"/>
      <c r="T45" s="65" t="str">
        <f>DHAC_TestOrgs_combined!G44</f>
        <v>Pathology laboratory service</v>
      </c>
      <c r="U45" s="74" t="str">
        <f t="shared" si="3"/>
        <v/>
      </c>
      <c r="V45" s="72" t="str">
        <f>TRIM(_xlfn.XLOOKUP(DHAC_TestOrgs_combined!$H44,CodeMaps!$B$114:$B$119,CodeMaps!$H$114:$H$119,""))</f>
        <v/>
      </c>
      <c r="W45" s="72" t="str">
        <f>TRIM(_xlfn.XLOOKUP(V45,CodeMaps!$H$114:$H$119,CodeMaps!$I$114:$I$119,""))</f>
        <v/>
      </c>
      <c r="X45" s="72" t="str">
        <f>DHAC_TestOrgs_combined!$I44</f>
        <v/>
      </c>
      <c r="Y45" s="72" t="str">
        <f>LOWER(SUBSTITUTE(DHAC_TestOrgs_combined!$C44," ","-"))</f>
        <v>trentham-pathology</v>
      </c>
      <c r="Z45" s="120" t="str">
        <f>DHAC_TestOrgs_combined!C44</f>
        <v>Trentham Pathology</v>
      </c>
      <c r="AA45" s="150" t="s">
        <v>252</v>
      </c>
      <c r="AB45" s="66" t="str">
        <f>DHAC_TestOrgs_combined!O44</f>
        <v>0355503342</v>
      </c>
      <c r="AC45" s="150" t="s">
        <v>1321</v>
      </c>
      <c r="AD45" s="150" t="s">
        <v>282</v>
      </c>
      <c r="AE45" s="120" t="str">
        <f>DHAC_TestOrgs_combined!Q44</f>
        <v>reception@trenthampathology.example.net</v>
      </c>
      <c r="AF45" s="150"/>
    </row>
    <row r="46" spans="1:32" s="1" customFormat="1" x14ac:dyDescent="0.25">
      <c r="A46" s="65" t="str">
        <f>LOWER(_xlfn.CONCAT(IF(COUNT(FIND(" ", $T46))=0,
$T46, TRIM(SUBSTITUTE(SUBSTITUTE(SUBSTITUTE(SUBSTITUTE(_xlfn.CONCAT(LEFT($T46, FIND(" ", $T46)-1), REPLACE(LEFT($T46, FIND(" ", $T46&amp;" ", FIND(" ", $T46, 1)+1)), 1, FIND(" ", $T46), "")),",",""),"(",""),")",""),"and",""))), "-",SUBSTITUTE(DHAC_TestOrgs_combined!C45," ","-")))</f>
        <v>privateprofit-rowsley-aged-care</v>
      </c>
      <c r="B46" s="150" t="s">
        <v>1379</v>
      </c>
      <c r="C46" s="150"/>
      <c r="D46" s="150" t="s">
        <v>1380</v>
      </c>
      <c r="E46" s="150" t="s">
        <v>1381</v>
      </c>
      <c r="F46" s="66" t="str">
        <f>DHAC_TestOrgs_combined!B45</f>
        <v>8003624900039220</v>
      </c>
      <c r="G46" s="145"/>
      <c r="H46" s="145"/>
      <c r="I46" s="145"/>
      <c r="J46" s="145"/>
      <c r="K46" s="145"/>
      <c r="L46" s="150" t="s">
        <v>320</v>
      </c>
      <c r="M46" s="72" t="str">
        <f>LOWER(SUBSTITUTE(DHAC_TestOrgs_combined!$C45," ","-"))</f>
        <v>rowsley-aged-care</v>
      </c>
      <c r="N46" s="66" t="str">
        <f t="shared" si="2"/>
        <v>http://snomed.info/sct</v>
      </c>
      <c r="O46" s="66" t="str">
        <f>TRIM(_xlfn.XLOOKUP(DHAC_TestOrgs_combined!$F45,CodeMaps!$B$94:$B$110,CodeMaps!$F$94:$F$110,""))</f>
        <v>1120991000168102</v>
      </c>
      <c r="P46" s="120" t="str">
        <f>TRIM(_xlfn.XLOOKUP(O46,CodeMaps!$F$94:$F$110,CodeMaps!$G$94:$G$110,""))</f>
        <v>Aged care residential service</v>
      </c>
      <c r="Q46" s="150"/>
      <c r="R46" s="150"/>
      <c r="S46" s="150"/>
      <c r="T46" s="65" t="str">
        <f>DHAC_TestOrgs_combined!G45</f>
        <v>Private profit nursing home for the aged</v>
      </c>
      <c r="U46" s="74" t="str">
        <f t="shared" si="3"/>
        <v/>
      </c>
      <c r="V46" s="72" t="str">
        <f>TRIM(_xlfn.XLOOKUP(DHAC_TestOrgs_combined!$H45,CodeMaps!$B$114:$B$119,CodeMaps!$H$114:$H$119,""))</f>
        <v/>
      </c>
      <c r="W46" s="72" t="str">
        <f>TRIM(_xlfn.XLOOKUP(V46,CodeMaps!$H$114:$H$119,CodeMaps!$I$114:$I$119,""))</f>
        <v/>
      </c>
      <c r="X46" s="72" t="str">
        <f>DHAC_TestOrgs_combined!$I45</f>
        <v>Residential care for the aged operation</v>
      </c>
      <c r="Y46" s="72" t="str">
        <f>LOWER(SUBSTITUTE(DHAC_TestOrgs_combined!$C45," ","-"))</f>
        <v>rowsley-aged-care</v>
      </c>
      <c r="Z46" s="120" t="str">
        <f>DHAC_TestOrgs_combined!C45</f>
        <v>Rowsley Aged Care</v>
      </c>
      <c r="AA46" s="150" t="s">
        <v>252</v>
      </c>
      <c r="AB46" s="66" t="str">
        <f>DHAC_TestOrgs_combined!O45</f>
        <v>0355500205</v>
      </c>
      <c r="AC46" s="150" t="s">
        <v>1321</v>
      </c>
      <c r="AD46" s="150" t="s">
        <v>282</v>
      </c>
      <c r="AE46" s="120" t="str">
        <f>DHAC_TestOrgs_combined!Q45</f>
        <v>info@rowsleyagedcare.example.com.au</v>
      </c>
      <c r="AF46" s="150"/>
    </row>
    <row r="47" spans="1:32" s="1" customFormat="1" x14ac:dyDescent="0.25">
      <c r="A47" s="65" t="str">
        <f>LOWER(_xlfn.CONCAT(IF(COUNT(FIND(" ", $T47))=0,
$T47, TRIM(SUBSTITUTE(SUBSTITUTE(SUBSTITUTE(SUBSTITUTE(_xlfn.CONCAT(LEFT($T47, FIND(" ", $T47)-1), REPLACE(LEFT($T47, FIND(" ", $T47&amp;" ", FIND(" ", $T47, 1)+1)), 1, FIND(" ", $T47), "")),",",""),"(",""),")",""),"and",""))), "-",SUBSTITUTE(DHAC_TestOrgs_combined!C46," ","-")))</f>
        <v>opticaldispensing-eltham-north-optical</v>
      </c>
      <c r="B47" s="150" t="s">
        <v>1379</v>
      </c>
      <c r="C47" s="150"/>
      <c r="D47" s="150" t="s">
        <v>1380</v>
      </c>
      <c r="E47" s="150" t="s">
        <v>1381</v>
      </c>
      <c r="F47" s="66" t="str">
        <f>DHAC_TestOrgs_combined!B46</f>
        <v>8003628233373198</v>
      </c>
      <c r="G47" s="145"/>
      <c r="H47" s="145"/>
      <c r="I47" s="145"/>
      <c r="J47" s="145"/>
      <c r="K47" s="145"/>
      <c r="L47" s="150" t="s">
        <v>320</v>
      </c>
      <c r="M47" s="72" t="str">
        <f>LOWER(SUBSTITUTE(DHAC_TestOrgs_combined!$C46," ","-"))</f>
        <v>eltham-north-optical</v>
      </c>
      <c r="N47" s="66" t="str">
        <f t="shared" si="2"/>
        <v>http://snomed.info/sct</v>
      </c>
      <c r="O47" s="66" t="str">
        <f>TRIM(_xlfn.XLOOKUP(DHAC_TestOrgs_combined!$F46,CodeMaps!$B$94:$B$110,CodeMaps!$F$94:$F$110,""))</f>
        <v>310105000</v>
      </c>
      <c r="P47" s="120" t="str">
        <f>TRIM(_xlfn.XLOOKUP(O47,CodeMaps!$F$94:$F$110,CodeMaps!$G$94:$G$110,""))</f>
        <v xml:space="preserve">	Optometry service</v>
      </c>
      <c r="Q47" s="150"/>
      <c r="R47" s="150"/>
      <c r="S47" s="150"/>
      <c r="T47" s="65" t="str">
        <f>DHAC_TestOrgs_combined!G46</f>
        <v>Optical dispensing</v>
      </c>
      <c r="U47" s="74" t="str">
        <f t="shared" si="3"/>
        <v/>
      </c>
      <c r="V47" s="72" t="str">
        <f>TRIM(_xlfn.XLOOKUP(DHAC_TestOrgs_combined!$H46,CodeMaps!$B$114:$B$119,CodeMaps!$H$114:$H$119,""))</f>
        <v/>
      </c>
      <c r="W47" s="72" t="str">
        <f>TRIM(_xlfn.XLOOKUP(V47,CodeMaps!$H$114:$H$119,CodeMaps!$I$114:$I$119,""))</f>
        <v/>
      </c>
      <c r="X47" s="72" t="str">
        <f>DHAC_TestOrgs_combined!$I46</f>
        <v/>
      </c>
      <c r="Y47" s="72" t="str">
        <f>LOWER(SUBSTITUTE(DHAC_TestOrgs_combined!$C46," ","-"))</f>
        <v>eltham-north-optical</v>
      </c>
      <c r="Z47" s="120" t="str">
        <f>DHAC_TestOrgs_combined!C46</f>
        <v>Eltham North Optical</v>
      </c>
      <c r="AA47" s="150" t="s">
        <v>252</v>
      </c>
      <c r="AB47" s="66" t="str">
        <f>DHAC_TestOrgs_combined!O46</f>
        <v>0355508769</v>
      </c>
      <c r="AC47" s="150" t="s">
        <v>1321</v>
      </c>
      <c r="AD47" s="150" t="s">
        <v>282</v>
      </c>
      <c r="AE47" s="120" t="str">
        <f>DHAC_TestOrgs_combined!Q46</f>
        <v>info@elthamnorthoptical.example.net</v>
      </c>
      <c r="AF47" s="150"/>
    </row>
    <row r="48" spans="1:32" s="1" customFormat="1" x14ac:dyDescent="0.25">
      <c r="A48" s="65" t="str">
        <f>LOWER(_xlfn.CONCAT(IF(COUNT(FIND(" ", $T48))=0,
$T48, TRIM(SUBSTITUTE(SUBSTITUTE(SUBSTITUTE(SUBSTITUTE(_xlfn.CONCAT(LEFT($T48, FIND(" ", $T48)-1), REPLACE(LEFT($T48, FIND(" ", $T48&amp;" ", FIND(" ", $T48, 1)+1)), 1, FIND(" ", $T48), "")),",",""),"(",""),")",""),"and",""))), "-",SUBSTITUTE(DHAC_TestOrgs_combined!C47," ","-")))</f>
        <v>audiologyservice-mitchells-hill-audiology</v>
      </c>
      <c r="B48" s="150" t="s">
        <v>1379</v>
      </c>
      <c r="C48" s="150"/>
      <c r="D48" s="150" t="s">
        <v>1380</v>
      </c>
      <c r="E48" s="150" t="s">
        <v>1381</v>
      </c>
      <c r="F48" s="66" t="str">
        <f>DHAC_TestOrgs_combined!B47</f>
        <v>8003626566707032</v>
      </c>
      <c r="G48" s="145"/>
      <c r="H48" s="145"/>
      <c r="I48" s="145"/>
      <c r="J48" s="145"/>
      <c r="K48" s="145"/>
      <c r="L48" s="150" t="s">
        <v>320</v>
      </c>
      <c r="M48" s="72" t="str">
        <f>LOWER(SUBSTITUTE(DHAC_TestOrgs_combined!$C47," ","-"))</f>
        <v>mitchells-hill-audiology</v>
      </c>
      <c r="N48" s="66" t="str">
        <f t="shared" si="2"/>
        <v>http://snomed.info/sct</v>
      </c>
      <c r="O48" s="66" t="str">
        <f>TRIM(_xlfn.XLOOKUP(DHAC_TestOrgs_combined!$F47,CodeMaps!$B$94:$B$110,CodeMaps!$F$94:$F$110,""))</f>
        <v>310004004</v>
      </c>
      <c r="P48" s="120" t="str">
        <f>TRIM(_xlfn.XLOOKUP(O48,CodeMaps!$F$94:$F$110,CodeMaps!$G$94:$G$110,""))</f>
        <v>Hearing clinic service</v>
      </c>
      <c r="Q48" s="150"/>
      <c r="R48" s="150"/>
      <c r="S48" s="150"/>
      <c r="T48" s="65" t="str">
        <f>DHAC_TestOrgs_combined!G47</f>
        <v>Audiology service</v>
      </c>
      <c r="U48" s="74" t="str">
        <f t="shared" si="3"/>
        <v/>
      </c>
      <c r="V48" s="72" t="str">
        <f>TRIM(_xlfn.XLOOKUP(DHAC_TestOrgs_combined!$H47,CodeMaps!$B$114:$B$119,CodeMaps!$H$114:$H$119,""))</f>
        <v/>
      </c>
      <c r="W48" s="72" t="str">
        <f>TRIM(_xlfn.XLOOKUP(V48,CodeMaps!$H$114:$H$119,CodeMaps!$I$114:$I$119,""))</f>
        <v/>
      </c>
      <c r="X48" s="72" t="str">
        <f>DHAC_TestOrgs_combined!$I47</f>
        <v/>
      </c>
      <c r="Y48" s="72" t="str">
        <f>LOWER(SUBSTITUTE(DHAC_TestOrgs_combined!$C47," ","-"))</f>
        <v>mitchells-hill-audiology</v>
      </c>
      <c r="Z48" s="120" t="str">
        <f>DHAC_TestOrgs_combined!C47</f>
        <v>Mitchells Hill Audiology</v>
      </c>
      <c r="AA48" s="150" t="s">
        <v>252</v>
      </c>
      <c r="AB48" s="66" t="str">
        <f>DHAC_TestOrgs_combined!O47</f>
        <v>0355503095</v>
      </c>
      <c r="AC48" s="150" t="s">
        <v>1321</v>
      </c>
      <c r="AD48" s="150" t="s">
        <v>282</v>
      </c>
      <c r="AE48" s="120" t="str">
        <f>DHAC_TestOrgs_combined!Q47</f>
        <v>reception@mitchellshillaudiology.example.com.au</v>
      </c>
      <c r="AF48" s="150"/>
    </row>
    <row r="49" spans="1:32" s="1" customFormat="1" x14ac:dyDescent="0.25">
      <c r="A49" s="65" t="str">
        <f>LOWER(_xlfn.CONCAT(IF(COUNT(FIND(" ", $T49))=0,
$T49, TRIM(SUBSTITUTE(SUBSTITUTE(SUBSTITUTE(SUBSTITUTE(_xlfn.CONCAT(LEFT($T49, FIND(" ", $T49)-1), REPLACE(LEFT($T49, FIND(" ", $T49&amp;" ", FIND(" ", $T49, 1)+1)), 1, FIND(" ", $T49), "")),",",""),"(",""),")",""),"and",""))), "-",SUBSTITUTE(DHAC_TestOrgs_combined!C48," ","-")))</f>
        <v>publicacute-bunbury-public-hospital</v>
      </c>
      <c r="B49" s="150" t="s">
        <v>1379</v>
      </c>
      <c r="C49" s="150"/>
      <c r="D49" s="150" t="s">
        <v>1380</v>
      </c>
      <c r="E49" s="150" t="s">
        <v>1381</v>
      </c>
      <c r="F49" s="66" t="str">
        <f>DHAC_TestOrgs_combined!B48</f>
        <v>8003624900039246</v>
      </c>
      <c r="G49" s="145"/>
      <c r="H49" s="145"/>
      <c r="I49" s="145"/>
      <c r="J49" s="145"/>
      <c r="K49" s="145"/>
      <c r="L49" s="150" t="s">
        <v>320</v>
      </c>
      <c r="M49" s="72" t="str">
        <f>LOWER(SUBSTITUTE(DHAC_TestOrgs_combined!$C48," ","-"))</f>
        <v>bunbury-public-hospital</v>
      </c>
      <c r="N49" s="66" t="str">
        <f t="shared" si="2"/>
        <v>http://snomed.info/sct</v>
      </c>
      <c r="O49" s="66" t="str">
        <f>TRIM(_xlfn.XLOOKUP(DHAC_TestOrgs_combined!$F48,CodeMaps!$B$94:$B$110,CodeMaps!$F$94:$F$110,""))</f>
        <v>2421000175108</v>
      </c>
      <c r="P49" s="120" t="str">
        <f>TRIM(_xlfn.XLOOKUP(O49,CodeMaps!$F$94:$F$110,CodeMaps!$G$94:$G$110,""))</f>
        <v>Acute care inpatient service</v>
      </c>
      <c r="Q49" s="150"/>
      <c r="R49" s="150"/>
      <c r="S49" s="150"/>
      <c r="T49" s="65" t="str">
        <f>DHAC_TestOrgs_combined!G48</f>
        <v>Public acute care Hospital</v>
      </c>
      <c r="U49" s="74" t="str">
        <f t="shared" si="3"/>
        <v/>
      </c>
      <c r="V49" s="72" t="str">
        <f>TRIM(_xlfn.XLOOKUP(DHAC_TestOrgs_combined!$H48,CodeMaps!$B$114:$B$119,CodeMaps!$H$114:$H$119,""))</f>
        <v/>
      </c>
      <c r="W49" s="72" t="str">
        <f>TRIM(_xlfn.XLOOKUP(V49,CodeMaps!$H$114:$H$119,CodeMaps!$I$114:$I$119,""))</f>
        <v/>
      </c>
      <c r="X49" s="72" t="str">
        <f>DHAC_TestOrgs_combined!$I48</f>
        <v/>
      </c>
      <c r="Y49" s="72" t="str">
        <f>LOWER(SUBSTITUTE(DHAC_TestOrgs_combined!$C48," ","-"))</f>
        <v>bunbury-public-hospital</v>
      </c>
      <c r="Z49" s="120" t="str">
        <f>DHAC_TestOrgs_combined!C48</f>
        <v>Bunbury Public Hospital</v>
      </c>
      <c r="AA49" s="150" t="s">
        <v>252</v>
      </c>
      <c r="AB49" s="66" t="str">
        <f>DHAC_TestOrgs_combined!O48</f>
        <v>0855502588</v>
      </c>
      <c r="AC49" s="150" t="s">
        <v>1321</v>
      </c>
      <c r="AD49" s="150" t="s">
        <v>282</v>
      </c>
      <c r="AE49" s="120" t="str">
        <f>DHAC_TestOrgs_combined!Q48</f>
        <v>reception@bunburyph.example.net</v>
      </c>
      <c r="AF49" s="150"/>
    </row>
    <row r="50" spans="1:32" s="1" customFormat="1" x14ac:dyDescent="0.25">
      <c r="A50" s="65" t="str">
        <f>LOWER(_xlfn.CONCAT(IF(COUNT(FIND(" ", $T50))=0,
$T50, TRIM(SUBSTITUTE(SUBSTITUTE(SUBSTITUTE(SUBSTITUTE(_xlfn.CONCAT(LEFT($T50, FIND(" ", $T50)-1), REPLACE(LEFT($T50, FIND(" ", $T50&amp;" ", FIND(" ", $T50, 1)+1)), 1, FIND(" ", $T50), "")),",",""),"(",""),")",""),"and",""))), "-",SUBSTITUTE(DHAC_TestOrgs_combined!C49," ","-")))</f>
        <v>privateacute-morgantown-private-hospital</v>
      </c>
      <c r="B50" s="150" t="s">
        <v>1379</v>
      </c>
      <c r="C50" s="150"/>
      <c r="D50" s="150" t="s">
        <v>1380</v>
      </c>
      <c r="E50" s="150" t="s">
        <v>1381</v>
      </c>
      <c r="F50" s="66" t="str">
        <f>DHAC_TestOrgs_combined!B49</f>
        <v>8003629900040516</v>
      </c>
      <c r="G50" s="145"/>
      <c r="H50" s="145"/>
      <c r="I50" s="145"/>
      <c r="J50" s="145"/>
      <c r="K50" s="145"/>
      <c r="L50" s="150" t="s">
        <v>320</v>
      </c>
      <c r="M50" s="72" t="str">
        <f>LOWER(SUBSTITUTE(DHAC_TestOrgs_combined!$C49," ","-"))</f>
        <v>morgantown-private-hospital</v>
      </c>
      <c r="N50" s="66" t="str">
        <f t="shared" si="2"/>
        <v>http://snomed.info/sct</v>
      </c>
      <c r="O50" s="66" t="str">
        <f>TRIM(_xlfn.XLOOKUP(DHAC_TestOrgs_combined!$F49,CodeMaps!$B$94:$B$110,CodeMaps!$F$94:$F$110,""))</f>
        <v>2421000175108</v>
      </c>
      <c r="P50" s="120" t="str">
        <f>TRIM(_xlfn.XLOOKUP(O50,CodeMaps!$F$94:$F$110,CodeMaps!$G$94:$G$110,""))</f>
        <v>Acute care inpatient service</v>
      </c>
      <c r="Q50" s="150"/>
      <c r="R50" s="150"/>
      <c r="S50" s="150"/>
      <c r="T50" s="65" t="str">
        <f>DHAC_TestOrgs_combined!G49</f>
        <v>Private acute care Hospital</v>
      </c>
      <c r="U50" s="74" t="str">
        <f t="shared" si="3"/>
        <v/>
      </c>
      <c r="V50" s="72" t="str">
        <f>TRIM(_xlfn.XLOOKUP(DHAC_TestOrgs_combined!$H49,CodeMaps!$B$114:$B$119,CodeMaps!$H$114:$H$119,""))</f>
        <v/>
      </c>
      <c r="W50" s="72" t="str">
        <f>TRIM(_xlfn.XLOOKUP(V50,CodeMaps!$H$114:$H$119,CodeMaps!$I$114:$I$119,""))</f>
        <v/>
      </c>
      <c r="X50" s="72" t="str">
        <f>DHAC_TestOrgs_combined!$I49</f>
        <v/>
      </c>
      <c r="Y50" s="72" t="str">
        <f>LOWER(SUBSTITUTE(DHAC_TestOrgs_combined!$C49," ","-"))</f>
        <v>morgantown-private-hospital</v>
      </c>
      <c r="Z50" s="120" t="str">
        <f>DHAC_TestOrgs_combined!C49</f>
        <v>Morgantown Private Hospital</v>
      </c>
      <c r="AA50" s="150" t="s">
        <v>252</v>
      </c>
      <c r="AB50" s="66" t="str">
        <f>DHAC_TestOrgs_combined!O49</f>
        <v>0855507327</v>
      </c>
      <c r="AC50" s="150" t="s">
        <v>1321</v>
      </c>
      <c r="AD50" s="150" t="s">
        <v>282</v>
      </c>
      <c r="AE50" s="120" t="str">
        <f>DHAC_TestOrgs_combined!Q49</f>
        <v>info@morgantownph.example.com.au</v>
      </c>
      <c r="AF50" s="150"/>
    </row>
    <row r="51" spans="1:32" s="1" customFormat="1" x14ac:dyDescent="0.25">
      <c r="A51" s="65" t="str">
        <f>LOWER(_xlfn.CONCAT(IF(COUNT(FIND(" ", $T51))=0,
$T51, TRIM(SUBSTITUTE(SUBSTITUTE(SUBSTITUTE(SUBSTITUTE(_xlfn.CONCAT(LEFT($T51, FIND(" ", $T51)-1), REPLACE(LEFT($T51, FIND(" ", $T51&amp;" ", FIND(" ", $T51, 1)+1)), 1, FIND(" ", $T51), "")),",",""),"(",""),")",""),"and",""))), "-",SUBSTITUTE(DHAC_TestOrgs_combined!C50," ","-")))</f>
        <v>diagnosticimaging-koolanooka-radiology</v>
      </c>
      <c r="B51" s="150" t="s">
        <v>1379</v>
      </c>
      <c r="C51" s="150"/>
      <c r="D51" s="150" t="s">
        <v>1380</v>
      </c>
      <c r="E51" s="150" t="s">
        <v>1381</v>
      </c>
      <c r="F51" s="66" t="str">
        <f>DHAC_TestOrgs_combined!B50</f>
        <v>8003628233373206</v>
      </c>
      <c r="G51" s="145"/>
      <c r="H51" s="145"/>
      <c r="I51" s="145"/>
      <c r="J51" s="145"/>
      <c r="K51" s="145"/>
      <c r="L51" s="150" t="s">
        <v>320</v>
      </c>
      <c r="M51" s="72" t="str">
        <f>LOWER(SUBSTITUTE(DHAC_TestOrgs_combined!$C50," ","-"))</f>
        <v>koolanooka-radiology</v>
      </c>
      <c r="N51" s="66" t="str">
        <f t="shared" si="2"/>
        <v>http://snomed.info/sct</v>
      </c>
      <c r="O51" s="66" t="str">
        <f>TRIM(_xlfn.XLOOKUP(DHAC_TestOrgs_combined!$F50,CodeMaps!$B$94:$B$110,CodeMaps!$F$94:$F$110,""))</f>
        <v>708175003</v>
      </c>
      <c r="P51" s="120" t="str">
        <f>TRIM(_xlfn.XLOOKUP(O51,CodeMaps!$F$94:$F$110,CodeMaps!$G$94:$G$110,""))</f>
        <v>Diagnostic imaging service</v>
      </c>
      <c r="Q51" s="150"/>
      <c r="R51" s="150"/>
      <c r="S51" s="150"/>
      <c r="T51" s="65" t="str">
        <f>DHAC_TestOrgs_combined!G50</f>
        <v>Diagnostic imaging service</v>
      </c>
      <c r="U51" s="74" t="str">
        <f t="shared" si="3"/>
        <v>http://snomed.info/sct</v>
      </c>
      <c r="V51" s="72" t="str">
        <f>TRIM(_xlfn.XLOOKUP(DHAC_TestOrgs_combined!$H50,CodeMaps!$B$114:$B$119,CodeMaps!$H$114:$H$119,""))</f>
        <v>394914008</v>
      </c>
      <c r="W51" s="72" t="str">
        <f>TRIM(_xlfn.XLOOKUP(V51,CodeMaps!$H$114:$H$119,CodeMaps!$I$114:$I$119,""))</f>
        <v>Radiology - speciality</v>
      </c>
      <c r="X51" s="72" t="str">
        <f>DHAC_TestOrgs_combined!$I50</f>
        <v>Diagnostic Radiology</v>
      </c>
      <c r="Y51" s="72" t="str">
        <f>LOWER(SUBSTITUTE(DHAC_TestOrgs_combined!$C50," ","-"))</f>
        <v>koolanooka-radiology</v>
      </c>
      <c r="Z51" s="120" t="str">
        <f>DHAC_TestOrgs_combined!C50</f>
        <v>Koolanooka Radiology</v>
      </c>
      <c r="AA51" s="150" t="s">
        <v>252</v>
      </c>
      <c r="AB51" s="66" t="str">
        <f>DHAC_TestOrgs_combined!O50</f>
        <v>0855500650</v>
      </c>
      <c r="AC51" s="150" t="s">
        <v>1321</v>
      </c>
      <c r="AD51" s="150" t="s">
        <v>282</v>
      </c>
      <c r="AE51" s="120" t="str">
        <f>DHAC_TestOrgs_combined!Q50</f>
        <v>info@koolanookaradiology.example.net</v>
      </c>
      <c r="AF51" s="150"/>
    </row>
    <row r="52" spans="1:32" s="1" customFormat="1" x14ac:dyDescent="0.25">
      <c r="A52" s="65" t="str">
        <f>LOWER(_xlfn.CONCAT(IF(COUNT(FIND(" ", $T52))=0,
$T52, TRIM(SUBSTITUTE(SUBSTITUTE(SUBSTITUTE(SUBSTITUTE(_xlfn.CONCAT(LEFT($T52, FIND(" ", $T52)-1), REPLACE(LEFT($T52, FIND(" ", $T52&amp;" ", FIND(" ", $T52, 1)+1)), 1, FIND(" ", $T52), "")),",",""),"(",""),")",""),"and",""))), "-",SUBSTITUTE(DHAC_TestOrgs_combined!C51," ","-")))</f>
        <v>pathologylaboratory-kununurra-pathology</v>
      </c>
      <c r="B52" s="150" t="s">
        <v>1379</v>
      </c>
      <c r="C52" s="150"/>
      <c r="D52" s="150" t="s">
        <v>1380</v>
      </c>
      <c r="E52" s="150" t="s">
        <v>1381</v>
      </c>
      <c r="F52" s="66" t="str">
        <f>DHAC_TestOrgs_combined!B51</f>
        <v>8003624900039261</v>
      </c>
      <c r="G52" s="145"/>
      <c r="H52" s="145"/>
      <c r="I52" s="145"/>
      <c r="J52" s="145"/>
      <c r="K52" s="145"/>
      <c r="L52" s="150" t="s">
        <v>320</v>
      </c>
      <c r="M52" s="72" t="str">
        <f>LOWER(SUBSTITUTE(DHAC_TestOrgs_combined!$C51," ","-"))</f>
        <v>kununurra-pathology</v>
      </c>
      <c r="N52" s="66" t="str">
        <f t="shared" si="2"/>
        <v>http://snomed.info/sct</v>
      </c>
      <c r="O52" s="66" t="str">
        <f>TRIM(_xlfn.XLOOKUP(DHAC_TestOrgs_combined!$F51,CodeMaps!$B$94:$B$110,CodeMaps!$F$94:$F$110,""))</f>
        <v>310074003</v>
      </c>
      <c r="P52" s="120" t="str">
        <f>TRIM(_xlfn.XLOOKUP(O52,CodeMaps!$F$94:$F$110,CodeMaps!$G$94:$G$110,""))</f>
        <v xml:space="preserve">	Pathology service</v>
      </c>
      <c r="Q52" s="150"/>
      <c r="R52" s="150"/>
      <c r="S52" s="150"/>
      <c r="T52" s="65" t="str">
        <f>DHAC_TestOrgs_combined!G51</f>
        <v>Pathology laboratory service</v>
      </c>
      <c r="U52" s="74" t="str">
        <f t="shared" si="3"/>
        <v/>
      </c>
      <c r="V52" s="72" t="str">
        <f>TRIM(_xlfn.XLOOKUP(DHAC_TestOrgs_combined!$H51,CodeMaps!$B$114:$B$119,CodeMaps!$H$114:$H$119,""))</f>
        <v/>
      </c>
      <c r="W52" s="72" t="str">
        <f>TRIM(_xlfn.XLOOKUP(V52,CodeMaps!$H$114:$H$119,CodeMaps!$I$114:$I$119,""))</f>
        <v/>
      </c>
      <c r="X52" s="72" t="str">
        <f>DHAC_TestOrgs_combined!$I51</f>
        <v/>
      </c>
      <c r="Y52" s="72" t="str">
        <f>LOWER(SUBSTITUTE(DHAC_TestOrgs_combined!$C51," ","-"))</f>
        <v>kununurra-pathology</v>
      </c>
      <c r="Z52" s="120" t="str">
        <f>DHAC_TestOrgs_combined!C51</f>
        <v>Kununurra Pathology</v>
      </c>
      <c r="AA52" s="150" t="s">
        <v>252</v>
      </c>
      <c r="AB52" s="66" t="str">
        <f>DHAC_TestOrgs_combined!O51</f>
        <v>0855502812</v>
      </c>
      <c r="AC52" s="150" t="s">
        <v>1321</v>
      </c>
      <c r="AD52" s="150" t="s">
        <v>282</v>
      </c>
      <c r="AE52" s="120" t="str">
        <f>DHAC_TestOrgs_combined!Q51</f>
        <v>reception@kununurrapathology.example.com.au</v>
      </c>
      <c r="AF52" s="150"/>
    </row>
    <row r="53" spans="1:32" s="1" customFormat="1" x14ac:dyDescent="0.25">
      <c r="A53" s="65" t="str">
        <f>LOWER(_xlfn.CONCAT(IF(COUNT(FIND(" ", $T53))=0,
$T53, TRIM(SUBSTITUTE(SUBSTITUTE(SUBSTITUTE(SUBSTITUTE(_xlfn.CONCAT(LEFT($T53, FIND(" ", $T53)-1), REPLACE(LEFT($T53, FIND(" ", $T53&amp;" ", FIND(" ", $T53, 1)+1)), 1, FIND(" ", $T53), "")),",",""),"(",""),")",""),"and",""))), "-",SUBSTITUTE(DHAC_TestOrgs_combined!C52," ","-")))</f>
        <v>pharmacyretail-mcbeath-pharmacy</v>
      </c>
      <c r="B53" s="150" t="s">
        <v>1379</v>
      </c>
      <c r="C53" s="150"/>
      <c r="D53" s="150" t="s">
        <v>1380</v>
      </c>
      <c r="E53" s="150" t="s">
        <v>1381</v>
      </c>
      <c r="F53" s="66" t="str">
        <f>DHAC_TestOrgs_combined!B52</f>
        <v>8003626566707040</v>
      </c>
      <c r="G53" s="145"/>
      <c r="H53" s="145"/>
      <c r="I53" s="145"/>
      <c r="J53" s="145"/>
      <c r="K53" s="145"/>
      <c r="L53" s="150" t="s">
        <v>320</v>
      </c>
      <c r="M53" s="72" t="str">
        <f>LOWER(SUBSTITUTE(DHAC_TestOrgs_combined!$C52," ","-"))</f>
        <v>mcbeath-pharmacy</v>
      </c>
      <c r="N53" s="66" t="str">
        <f t="shared" si="2"/>
        <v>http://snomed.info/sct</v>
      </c>
      <c r="O53" s="66" t="str">
        <f>TRIM(_xlfn.XLOOKUP(DHAC_TestOrgs_combined!$F52,CodeMaps!$B$94:$B$110,CodeMaps!$F$94:$F$110,""))</f>
        <v>310080006</v>
      </c>
      <c r="P53" s="120" t="str">
        <f>TRIM(_xlfn.XLOOKUP(O53,CodeMaps!$F$94:$F$110,CodeMaps!$G$94:$G$110,""))</f>
        <v>Pharmacy service</v>
      </c>
      <c r="Q53" s="150"/>
      <c r="R53" s="150"/>
      <c r="S53" s="150"/>
      <c r="T53" s="65" t="str">
        <f>DHAC_TestOrgs_combined!G52</f>
        <v>Pharmacy, retail, operation</v>
      </c>
      <c r="U53" s="74" t="str">
        <f t="shared" si="3"/>
        <v/>
      </c>
      <c r="V53" s="72" t="str">
        <f>TRIM(_xlfn.XLOOKUP(DHAC_TestOrgs_combined!$H52,CodeMaps!$B$114:$B$119,CodeMaps!$H$114:$H$119,""))</f>
        <v/>
      </c>
      <c r="W53" s="72" t="str">
        <f>TRIM(_xlfn.XLOOKUP(V53,CodeMaps!$H$114:$H$119,CodeMaps!$I$114:$I$119,""))</f>
        <v/>
      </c>
      <c r="X53" s="72" t="str">
        <f>DHAC_TestOrgs_combined!$I52</f>
        <v/>
      </c>
      <c r="Y53" s="72" t="str">
        <f>LOWER(SUBSTITUTE(DHAC_TestOrgs_combined!$C52," ","-"))</f>
        <v>mcbeath-pharmacy</v>
      </c>
      <c r="Z53" s="120" t="str">
        <f>DHAC_TestOrgs_combined!C52</f>
        <v>Mcbeath Pharmacy</v>
      </c>
      <c r="AA53" s="150" t="s">
        <v>252</v>
      </c>
      <c r="AB53" s="66" t="str">
        <f>DHAC_TestOrgs_combined!O52</f>
        <v>0855508220</v>
      </c>
      <c r="AC53" s="150" t="s">
        <v>1321</v>
      </c>
      <c r="AD53" s="150" t="s">
        <v>282</v>
      </c>
      <c r="AE53" s="120" t="str">
        <f>DHAC_TestOrgs_combined!Q52</f>
        <v>reception@mcbeathpharmacy.example.net</v>
      </c>
      <c r="AF53" s="150"/>
    </row>
    <row r="54" spans="1:32" s="1" customFormat="1" x14ac:dyDescent="0.25">
      <c r="A54" s="65" t="str">
        <f>LOWER(_xlfn.CONCAT(IF(COUNT(FIND(" ", $T54))=0,
$T54, TRIM(SUBSTITUTE(SUBSTITUTE(SUBSTITUTE(SUBSTITUTE(_xlfn.CONCAT(LEFT($T54, FIND(" ", $T54)-1), REPLACE(LEFT($T54, FIND(" ", $T54&amp;" ", FIND(" ", $T54, 1)+1)), 1, FIND(" ", $T54), "")),",",""),"(",""),")",""),"and",""))), "-",SUBSTITUTE(DHAC_TestOrgs_combined!C53," ","-")))</f>
        <v>generalmedical-lake-wells-medical-practice</v>
      </c>
      <c r="B54" s="150" t="s">
        <v>1379</v>
      </c>
      <c r="C54" s="150"/>
      <c r="D54" s="150" t="s">
        <v>1380</v>
      </c>
      <c r="E54" s="150" t="s">
        <v>1381</v>
      </c>
      <c r="F54" s="66" t="str">
        <f>DHAC_TestOrgs_combined!B53</f>
        <v>8003623233373439</v>
      </c>
      <c r="G54" s="145"/>
      <c r="H54" s="145"/>
      <c r="I54" s="145"/>
      <c r="J54" s="145"/>
      <c r="K54" s="145"/>
      <c r="L54" s="150" t="s">
        <v>320</v>
      </c>
      <c r="M54" s="72" t="str">
        <f>LOWER(SUBSTITUTE(DHAC_TestOrgs_combined!$C53," ","-"))</f>
        <v>lake-wells-medical-practice</v>
      </c>
      <c r="N54" s="66" t="str">
        <f t="shared" si="2"/>
        <v>http://snomed.info/sct</v>
      </c>
      <c r="O54" s="66" t="str">
        <f>TRIM(_xlfn.XLOOKUP(DHAC_TestOrgs_combined!$F53,CodeMaps!$B$94:$B$110,CodeMaps!$F$94:$F$110,""))</f>
        <v>700232004</v>
      </c>
      <c r="P54" s="120" t="str">
        <f>TRIM(_xlfn.XLOOKUP(O54,CodeMaps!$F$94:$F$110,CodeMaps!$G$94:$G$110,""))</f>
        <v>General medical service</v>
      </c>
      <c r="Q54" s="150"/>
      <c r="R54" s="150"/>
      <c r="S54" s="150"/>
      <c r="T54" s="65" t="str">
        <f>DHAC_TestOrgs_combined!G53</f>
        <v>General medical practitioner service</v>
      </c>
      <c r="U54" s="74" t="str">
        <f t="shared" si="3"/>
        <v/>
      </c>
      <c r="V54" s="72" t="str">
        <f>TRIM(_xlfn.XLOOKUP(DHAC_TestOrgs_combined!$H53,CodeMaps!$B$114:$B$119,CodeMaps!$H$114:$H$119,""))</f>
        <v/>
      </c>
      <c r="W54" s="72" t="str">
        <f>TRIM(_xlfn.XLOOKUP(V54,CodeMaps!$H$114:$H$119,CodeMaps!$I$114:$I$119,""))</f>
        <v/>
      </c>
      <c r="X54" s="72" t="str">
        <f>DHAC_TestOrgs_combined!$I53</f>
        <v/>
      </c>
      <c r="Y54" s="72" t="str">
        <f>LOWER(SUBSTITUTE(DHAC_TestOrgs_combined!$C53," ","-"))</f>
        <v>lake-wells-medical-practice</v>
      </c>
      <c r="Z54" s="120" t="str">
        <f>DHAC_TestOrgs_combined!C53</f>
        <v>Lake Wells Medical Practice</v>
      </c>
      <c r="AA54" s="150" t="s">
        <v>252</v>
      </c>
      <c r="AB54" s="66" t="str">
        <f>DHAC_TestOrgs_combined!O53</f>
        <v>0855501208</v>
      </c>
      <c r="AC54" s="150" t="s">
        <v>1321</v>
      </c>
      <c r="AD54" s="150" t="s">
        <v>282</v>
      </c>
      <c r="AE54" s="120" t="str">
        <f>DHAC_TestOrgs_combined!Q53</f>
        <v>info@lakewellsmp.example.com.au</v>
      </c>
      <c r="AF54" s="150"/>
    </row>
    <row r="55" spans="1:32" s="1" customFormat="1" x14ac:dyDescent="0.25">
      <c r="A55" s="65" t="str">
        <f>LOWER(_xlfn.CONCAT(IF(COUNT(FIND(" ", $T55))=0,
$T55, TRIM(SUBSTITUTE(SUBSTITUTE(SUBSTITUTE(SUBSTITUTE(_xlfn.CONCAT(LEFT($T55, FIND(" ", $T55)-1), REPLACE(LEFT($T55, FIND(" ", $T55&amp;" ", FIND(" ", $T55, 1)+1)), 1, FIND(" ", $T55), "")),",",""),"(",""),")",""),"and",""))), "-",SUBSTITUTE(DHAC_TestOrgs_combined!C54," ","-")))</f>
        <v>generalpractice-quinninup-medical-clinic</v>
      </c>
      <c r="B55" s="150" t="s">
        <v>1379</v>
      </c>
      <c r="C55" s="150"/>
      <c r="D55" s="150" t="s">
        <v>1380</v>
      </c>
      <c r="E55" s="150" t="s">
        <v>1381</v>
      </c>
      <c r="F55" s="66" t="str">
        <f>DHAC_TestOrgs_combined!B54</f>
        <v>8003629900040532</v>
      </c>
      <c r="G55" s="145"/>
      <c r="H55" s="145"/>
      <c r="I55" s="145"/>
      <c r="J55" s="145"/>
      <c r="K55" s="145"/>
      <c r="L55" s="150" t="s">
        <v>320</v>
      </c>
      <c r="M55" s="72" t="str">
        <f>LOWER(SUBSTITUTE(DHAC_TestOrgs_combined!$C54," ","-"))</f>
        <v>quinninup-medical-clinic</v>
      </c>
      <c r="N55" s="66" t="str">
        <f t="shared" si="2"/>
        <v>http://snomed.info/sct</v>
      </c>
      <c r="O55" s="66" t="str">
        <f>TRIM(_xlfn.XLOOKUP(DHAC_TestOrgs_combined!$F54,CodeMaps!$B$94:$B$110,CodeMaps!$F$94:$F$110,""))</f>
        <v>788007007</v>
      </c>
      <c r="P55" s="120" t="str">
        <f>TRIM(_xlfn.XLOOKUP(O55,CodeMaps!$F$94:$F$110,CodeMaps!$G$94:$G$110,""))</f>
        <v>General practice service</v>
      </c>
      <c r="Q55" s="150"/>
      <c r="R55" s="150"/>
      <c r="S55" s="150"/>
      <c r="T55" s="65" t="str">
        <f>DHAC_TestOrgs_combined!G54</f>
        <v>General practice medical clinic service</v>
      </c>
      <c r="U55" s="74" t="str">
        <f t="shared" si="3"/>
        <v/>
      </c>
      <c r="V55" s="72" t="str">
        <f>TRIM(_xlfn.XLOOKUP(DHAC_TestOrgs_combined!$H54,CodeMaps!$B$114:$B$119,CodeMaps!$H$114:$H$119,""))</f>
        <v/>
      </c>
      <c r="W55" s="72" t="str">
        <f>TRIM(_xlfn.XLOOKUP(V55,CodeMaps!$H$114:$H$119,CodeMaps!$I$114:$I$119,""))</f>
        <v/>
      </c>
      <c r="X55" s="72" t="str">
        <f>DHAC_TestOrgs_combined!$I54</f>
        <v/>
      </c>
      <c r="Y55" s="72" t="str">
        <f>LOWER(SUBSTITUTE(DHAC_TestOrgs_combined!$C54," ","-"))</f>
        <v>quinninup-medical-clinic</v>
      </c>
      <c r="Z55" s="120" t="str">
        <f>DHAC_TestOrgs_combined!C54</f>
        <v>Quinninup Medical Clinic</v>
      </c>
      <c r="AA55" s="150" t="s">
        <v>252</v>
      </c>
      <c r="AB55" s="66" t="str">
        <f>DHAC_TestOrgs_combined!O54</f>
        <v>0855504049</v>
      </c>
      <c r="AC55" s="150" t="s">
        <v>1321</v>
      </c>
      <c r="AD55" s="150" t="s">
        <v>282</v>
      </c>
      <c r="AE55" s="120" t="str">
        <f>DHAC_TestOrgs_combined!Q54</f>
        <v>info@quinninupmc.example.net</v>
      </c>
      <c r="AF55" s="150"/>
    </row>
    <row r="56" spans="1:32" s="1" customFormat="1" x14ac:dyDescent="0.25">
      <c r="A56" s="65" t="str">
        <f>LOWER(_xlfn.CONCAT(IF(COUNT(FIND(" ", $T56))=0,
$T56, TRIM(SUBSTITUTE(SUBSTITUTE(SUBSTITUTE(SUBSTITUTE(_xlfn.CONCAT(LEFT($T56, FIND(" ", $T56)-1), REPLACE(LEFT($T56, FIND(" ", $T56&amp;" ", FIND(" ", $T56, 1)+1)), 1, FIND(" ", $T56), "")),",",""),"(",""),")",""),"and",""))), "-",SUBSTITUTE(DHAC_TestOrgs_combined!C55," ","-")))</f>
        <v>specialistmedical-piesseville-gastroenterology</v>
      </c>
      <c r="B56" s="150" t="s">
        <v>1379</v>
      </c>
      <c r="C56" s="150"/>
      <c r="D56" s="150" t="s">
        <v>1380</v>
      </c>
      <c r="E56" s="150" t="s">
        <v>1381</v>
      </c>
      <c r="F56" s="66" t="str">
        <f>DHAC_TestOrgs_combined!B55</f>
        <v>8003629900040540</v>
      </c>
      <c r="G56" s="145"/>
      <c r="H56" s="145"/>
      <c r="I56" s="145"/>
      <c r="J56" s="145"/>
      <c r="K56" s="145"/>
      <c r="L56" s="150" t="s">
        <v>320</v>
      </c>
      <c r="M56" s="72" t="str">
        <f>LOWER(SUBSTITUTE(DHAC_TestOrgs_combined!$C55," ","-"))</f>
        <v>piesseville-gastroenterology</v>
      </c>
      <c r="N56" s="66" t="str">
        <f t="shared" si="2"/>
        <v>http://snomed.info/sct</v>
      </c>
      <c r="O56" s="66" t="str">
        <f>TRIM(_xlfn.XLOOKUP(DHAC_TestOrgs_combined!$F55,CodeMaps!$B$94:$B$110,CodeMaps!$F$94:$F$110,""))</f>
        <v>310138009</v>
      </c>
      <c r="P56" s="120" t="str">
        <f>TRIM(_xlfn.XLOOKUP(O56,CodeMaps!$F$94:$F$110,CodeMaps!$G$94:$G$110,""))</f>
        <v xml:space="preserve">	Surgical service</v>
      </c>
      <c r="Q56" s="150"/>
      <c r="R56" s="150"/>
      <c r="S56" s="150"/>
      <c r="T56" s="65" t="str">
        <f>DHAC_TestOrgs_combined!G55</f>
        <v>Specialist medical clinic service</v>
      </c>
      <c r="U56" s="74" t="str">
        <f t="shared" si="3"/>
        <v>http://snomed.info/sct</v>
      </c>
      <c r="V56" s="72" t="str">
        <f>TRIM(_xlfn.XLOOKUP(DHAC_TestOrgs_combined!$H55,CodeMaps!$B$114:$B$119,CodeMaps!$H$114:$H$119,""))</f>
        <v>394584008</v>
      </c>
      <c r="W56" s="72" t="str">
        <f>TRIM(_xlfn.XLOOKUP(V56,CodeMaps!$H$114:$H$119,CodeMaps!$I$114:$I$119,""))</f>
        <v>Gastroenterology</v>
      </c>
      <c r="X56" s="72" t="str">
        <f>DHAC_TestOrgs_combined!$I55</f>
        <v>Gastroenterology &amp; Hepatology Services</v>
      </c>
      <c r="Y56" s="72" t="str">
        <f>LOWER(SUBSTITUTE(DHAC_TestOrgs_combined!$C55," ","-"))</f>
        <v>piesseville-gastroenterology</v>
      </c>
      <c r="Z56" s="120" t="str">
        <f>DHAC_TestOrgs_combined!C55</f>
        <v>Piesseville Gastroenterology</v>
      </c>
      <c r="AA56" s="150" t="s">
        <v>252</v>
      </c>
      <c r="AB56" s="66" t="str">
        <f>DHAC_TestOrgs_combined!O55</f>
        <v>0855509743</v>
      </c>
      <c r="AC56" s="150" t="s">
        <v>1321</v>
      </c>
      <c r="AD56" s="150" t="s">
        <v>282</v>
      </c>
      <c r="AE56" s="120" t="str">
        <f>DHAC_TestOrgs_combined!Q55</f>
        <v>reception@piessevillegastroenterology.example.com.au</v>
      </c>
      <c r="AF56" s="150"/>
    </row>
    <row r="57" spans="1:32" s="1" customFormat="1" x14ac:dyDescent="0.25">
      <c r="A57" s="65" t="str">
        <f>LOWER(_xlfn.CONCAT(IF(COUNT(FIND(" ", $T57))=0,
$T57, TRIM(SUBSTITUTE(SUBSTITUTE(SUBSTITUTE(SUBSTITUTE(_xlfn.CONCAT(LEFT($T57, FIND(" ", $T57)-1), REPLACE(LEFT($T57, FIND(" ", $T57&amp;" ", FIND(" ", $T57, 1)+1)), 1, FIND(" ", $T57), "")),",",""),"(",""),")",""),"and",""))), "-",SUBSTITUTE(DHAC_TestOrgs_combined!C56," ","-")))</f>
        <v>communityhealth-balbarrup-practice</v>
      </c>
      <c r="B57" s="150" t="s">
        <v>1379</v>
      </c>
      <c r="C57" s="150"/>
      <c r="D57" s="150" t="s">
        <v>1380</v>
      </c>
      <c r="E57" s="150" t="s">
        <v>1381</v>
      </c>
      <c r="F57" s="66" t="str">
        <f>DHAC_TestOrgs_combined!B56</f>
        <v>8003629900040557</v>
      </c>
      <c r="G57" s="145"/>
      <c r="H57" s="145"/>
      <c r="I57" s="145"/>
      <c r="J57" s="145"/>
      <c r="K57" s="145"/>
      <c r="L57" s="150" t="s">
        <v>320</v>
      </c>
      <c r="M57" s="72" t="str">
        <f>LOWER(SUBSTITUTE(DHAC_TestOrgs_combined!$C56," ","-"))</f>
        <v>balbarrup-practice</v>
      </c>
      <c r="N57" s="66" t="str">
        <f t="shared" si="2"/>
        <v>http://snomed.info/sct</v>
      </c>
      <c r="O57" s="66" t="str">
        <f>TRIM(_xlfn.XLOOKUP(DHAC_TestOrgs_combined!$F56,CodeMaps!$B$94:$B$110,CodeMaps!$F$94:$F$110,""))</f>
        <v>413294000</v>
      </c>
      <c r="P57" s="120" t="str">
        <f>TRIM(_xlfn.XLOOKUP(O57,CodeMaps!$F$94:$F$110,CodeMaps!$G$94:$G$110,""))</f>
        <v>Community health services</v>
      </c>
      <c r="Q57" s="150"/>
      <c r="R57" s="150"/>
      <c r="S57" s="150"/>
      <c r="T57" s="65" t="str">
        <f>DHAC_TestOrgs_combined!G56</f>
        <v>Community Health Care</v>
      </c>
      <c r="U57" s="74" t="str">
        <f t="shared" si="3"/>
        <v/>
      </c>
      <c r="V57" s="72" t="str">
        <f>TRIM(_xlfn.XLOOKUP(DHAC_TestOrgs_combined!$H56,CodeMaps!$B$114:$B$119,CodeMaps!$H$114:$H$119,""))</f>
        <v/>
      </c>
      <c r="W57" s="72" t="str">
        <f>TRIM(_xlfn.XLOOKUP(V57,CodeMaps!$H$114:$H$119,CodeMaps!$I$114:$I$119,""))</f>
        <v/>
      </c>
      <c r="X57" s="72" t="str">
        <f>DHAC_TestOrgs_combined!$I56</f>
        <v/>
      </c>
      <c r="Y57" s="72" t="str">
        <f>LOWER(SUBSTITUTE(DHAC_TestOrgs_combined!$C56," ","-"))</f>
        <v>balbarrup-practice</v>
      </c>
      <c r="Z57" s="120" t="str">
        <f>DHAC_TestOrgs_combined!C56</f>
        <v>Balbarrup Practice</v>
      </c>
      <c r="AA57" s="150" t="s">
        <v>252</v>
      </c>
      <c r="AB57" s="66" t="str">
        <f>DHAC_TestOrgs_combined!O56</f>
        <v>0855508969</v>
      </c>
      <c r="AC57" s="150" t="s">
        <v>1321</v>
      </c>
      <c r="AD57" s="150" t="s">
        <v>282</v>
      </c>
      <c r="AE57" s="120" t="str">
        <f>DHAC_TestOrgs_combined!Q56</f>
        <v>reception@balbarruppractice.example.net</v>
      </c>
      <c r="AF57" s="150"/>
    </row>
    <row r="58" spans="1:32" s="1" customFormat="1" x14ac:dyDescent="0.25">
      <c r="A58" s="65" t="str">
        <f>LOWER(_xlfn.CONCAT(IF(COUNT(FIND(" ", $T58))=0,
$T58, TRIM(SUBSTITUTE(SUBSTITUTE(SUBSTITUTE(SUBSTITUTE(_xlfn.CONCAT(LEFT($T58, FIND(" ", $T58)-1), REPLACE(LEFT($T58, FIND(" ", $T58&amp;" ", FIND(" ", $T58, 1)+1)), 1, FIND(" ", $T58), "")),",",""),"(",""),")",""),"and",""))), "-",SUBSTITUTE(DHAC_TestOrgs_combined!C57," ","-")))</f>
        <v>specialistmedical-east-point-renal-clinic</v>
      </c>
      <c r="B58" s="150" t="s">
        <v>1379</v>
      </c>
      <c r="C58" s="150"/>
      <c r="D58" s="150" t="s">
        <v>1380</v>
      </c>
      <c r="E58" s="150" t="s">
        <v>1381</v>
      </c>
      <c r="F58" s="66" t="str">
        <f>DHAC_TestOrgs_combined!B57</f>
        <v>8003626566707065</v>
      </c>
      <c r="G58" s="145"/>
      <c r="H58" s="145"/>
      <c r="I58" s="145"/>
      <c r="J58" s="145"/>
      <c r="K58" s="145"/>
      <c r="L58" s="150" t="s">
        <v>320</v>
      </c>
      <c r="M58" s="72" t="str">
        <f>LOWER(SUBSTITUTE(DHAC_TestOrgs_combined!$C57," ","-"))</f>
        <v>east-point-renal-clinic</v>
      </c>
      <c r="N58" s="66" t="str">
        <f t="shared" si="2"/>
        <v>http://snomed.info/sct</v>
      </c>
      <c r="O58" s="66" t="str">
        <f>TRIM(_xlfn.XLOOKUP(DHAC_TestOrgs_combined!$F57,CodeMaps!$B$94:$B$110,CodeMaps!$F$94:$F$110,""))</f>
        <v>310138009</v>
      </c>
      <c r="P58" s="120" t="str">
        <f>TRIM(_xlfn.XLOOKUP(O58,CodeMaps!$F$94:$F$110,CodeMaps!$G$94:$G$110,""))</f>
        <v xml:space="preserve">	Surgical service</v>
      </c>
      <c r="Q58" s="150"/>
      <c r="R58" s="150"/>
      <c r="S58" s="150"/>
      <c r="T58" s="65" t="str">
        <f>DHAC_TestOrgs_combined!G57</f>
        <v>Specialist medical clinic service</v>
      </c>
      <c r="U58" s="74" t="str">
        <f t="shared" si="3"/>
        <v/>
      </c>
      <c r="V58" s="72" t="str">
        <f>TRIM(_xlfn.XLOOKUP(DHAC_TestOrgs_combined!$H57,CodeMaps!$B$114:$B$119,CodeMaps!$H$114:$H$119,""))</f>
        <v/>
      </c>
      <c r="W58" s="72" t="str">
        <f>TRIM(_xlfn.XLOOKUP(V58,CodeMaps!$H$114:$H$119,CodeMaps!$I$114:$I$119,""))</f>
        <v/>
      </c>
      <c r="X58" s="72" t="str">
        <f>DHAC_TestOrgs_combined!$I57</f>
        <v/>
      </c>
      <c r="Y58" s="72" t="str">
        <f>LOWER(SUBSTITUTE(DHAC_TestOrgs_combined!$C57," ","-"))</f>
        <v>east-point-renal-clinic</v>
      </c>
      <c r="Z58" s="120" t="str">
        <f>DHAC_TestOrgs_combined!C57</f>
        <v>East Point Renal Clinic</v>
      </c>
      <c r="AA58" s="150" t="s">
        <v>252</v>
      </c>
      <c r="AB58" s="66" t="str">
        <f>DHAC_TestOrgs_combined!O57</f>
        <v>0855501588</v>
      </c>
      <c r="AC58" s="150" t="s">
        <v>1321</v>
      </c>
      <c r="AD58" s="150" t="s">
        <v>282</v>
      </c>
      <c r="AE58" s="120" t="str">
        <f>DHAC_TestOrgs_combined!Q57</f>
        <v>reception@eastpointrenalclinic.example.com.au</v>
      </c>
      <c r="AF58" s="150"/>
    </row>
    <row r="59" spans="1:32" s="1" customFormat="1" x14ac:dyDescent="0.25">
      <c r="A59" s="65" t="str">
        <f>LOWER(_xlfn.CONCAT(IF(COUNT(FIND(" ", $T59))=0,
$T59, TRIM(SUBSTITUTE(SUBSTITUTE(SUBSTITUTE(SUBSTITUTE(_xlfn.CONCAT(LEFT($T59, FIND(" ", $T59)-1), REPLACE(LEFT($T59, FIND(" ", $T59&amp;" ", FIND(" ", $T59, 1)+1)), 1, FIND(" ", $T59), "")),",",""),"(",""),")",""),"and",""))), "-",SUBSTITUTE(DHAC_TestOrgs_combined!C58," ","-")))</f>
        <v>publicacute-pine-creek-public-hospital</v>
      </c>
      <c r="B59" s="150" t="s">
        <v>1379</v>
      </c>
      <c r="C59" s="150"/>
      <c r="D59" s="150" t="s">
        <v>1380</v>
      </c>
      <c r="E59" s="150" t="s">
        <v>1381</v>
      </c>
      <c r="F59" s="66" t="str">
        <f>DHAC_TestOrgs_combined!B58</f>
        <v>8003621566706126</v>
      </c>
      <c r="G59" s="145"/>
      <c r="H59" s="145"/>
      <c r="I59" s="145"/>
      <c r="J59" s="145"/>
      <c r="K59" s="145"/>
      <c r="L59" s="150" t="s">
        <v>320</v>
      </c>
      <c r="M59" s="72" t="str">
        <f>LOWER(SUBSTITUTE(DHAC_TestOrgs_combined!$C58," ","-"))</f>
        <v>pine-creek-public-hospital</v>
      </c>
      <c r="N59" s="66" t="str">
        <f t="shared" si="2"/>
        <v>http://snomed.info/sct</v>
      </c>
      <c r="O59" s="66" t="str">
        <f>TRIM(_xlfn.XLOOKUP(DHAC_TestOrgs_combined!$F58,CodeMaps!$B$94:$B$110,CodeMaps!$F$94:$F$110,""))</f>
        <v>2421000175108</v>
      </c>
      <c r="P59" s="120" t="str">
        <f>TRIM(_xlfn.XLOOKUP(O59,CodeMaps!$F$94:$F$110,CodeMaps!$G$94:$G$110,""))</f>
        <v>Acute care inpatient service</v>
      </c>
      <c r="Q59" s="150"/>
      <c r="R59" s="150"/>
      <c r="S59" s="150"/>
      <c r="T59" s="65" t="str">
        <f>DHAC_TestOrgs_combined!G58</f>
        <v>Public acute care Hospital</v>
      </c>
      <c r="U59" s="74" t="str">
        <f t="shared" si="3"/>
        <v/>
      </c>
      <c r="V59" s="72" t="str">
        <f>TRIM(_xlfn.XLOOKUP(DHAC_TestOrgs_combined!$H58,CodeMaps!$B$114:$B$119,CodeMaps!$H$114:$H$119,""))</f>
        <v/>
      </c>
      <c r="W59" s="72" t="str">
        <f>TRIM(_xlfn.XLOOKUP(V59,CodeMaps!$H$114:$H$119,CodeMaps!$I$114:$I$119,""))</f>
        <v/>
      </c>
      <c r="X59" s="72" t="str">
        <f>DHAC_TestOrgs_combined!$I58</f>
        <v/>
      </c>
      <c r="Y59" s="72" t="str">
        <f>LOWER(SUBSTITUTE(DHAC_TestOrgs_combined!$C58," ","-"))</f>
        <v>pine-creek-public-hospital</v>
      </c>
      <c r="Z59" s="120" t="str">
        <f>DHAC_TestOrgs_combined!C58</f>
        <v>Pine Creek Public Hospital</v>
      </c>
      <c r="AA59" s="150" t="s">
        <v>252</v>
      </c>
      <c r="AB59" s="66" t="str">
        <f>DHAC_TestOrgs_combined!O58</f>
        <v>0855505942</v>
      </c>
      <c r="AC59" s="150" t="s">
        <v>1321</v>
      </c>
      <c r="AD59" s="150" t="s">
        <v>282</v>
      </c>
      <c r="AE59" s="120" t="str">
        <f>DHAC_TestOrgs_combined!Q58</f>
        <v>reception@pinecreekph.example.net</v>
      </c>
      <c r="AF59" s="150"/>
    </row>
    <row r="60" spans="1:32" s="1" customFormat="1" x14ac:dyDescent="0.25">
      <c r="A60" s="65" t="str">
        <f>LOWER(_xlfn.CONCAT(IF(COUNT(FIND(" ", $T60))=0,
$T60, TRIM(SUBSTITUTE(SUBSTITUTE(SUBSTITUTE(SUBSTITUTE(_xlfn.CONCAT(LEFT($T60, FIND(" ", $T60)-1), REPLACE(LEFT($T60, FIND(" ", $T60&amp;" ", FIND(" ", $T60, 1)+1)), 1, FIND(" ", $T60), "")),",",""),"(",""),")",""),"and",""))), "-",SUBSTITUTE(DHAC_TestOrgs_combined!C59," ","-")))</f>
        <v>privateacute-beswick-private-hospital</v>
      </c>
      <c r="B60" s="150" t="s">
        <v>1379</v>
      </c>
      <c r="C60" s="150"/>
      <c r="D60" s="150" t="s">
        <v>1380</v>
      </c>
      <c r="E60" s="150" t="s">
        <v>1381</v>
      </c>
      <c r="F60" s="66" t="str">
        <f>DHAC_TestOrgs_combined!B59</f>
        <v>8003628233373230</v>
      </c>
      <c r="G60" s="145"/>
      <c r="H60" s="145"/>
      <c r="I60" s="145"/>
      <c r="J60" s="145"/>
      <c r="K60" s="145"/>
      <c r="L60" s="150" t="s">
        <v>320</v>
      </c>
      <c r="M60" s="72" t="str">
        <f>LOWER(SUBSTITUTE(DHAC_TestOrgs_combined!$C59," ","-"))</f>
        <v>beswick-private-hospital</v>
      </c>
      <c r="N60" s="66" t="str">
        <f t="shared" si="2"/>
        <v>http://snomed.info/sct</v>
      </c>
      <c r="O60" s="66" t="str">
        <f>TRIM(_xlfn.XLOOKUP(DHAC_TestOrgs_combined!$F59,CodeMaps!$B$94:$B$110,CodeMaps!$F$94:$F$110,""))</f>
        <v>2421000175108</v>
      </c>
      <c r="P60" s="120" t="str">
        <f>TRIM(_xlfn.XLOOKUP(O60,CodeMaps!$F$94:$F$110,CodeMaps!$G$94:$G$110,""))</f>
        <v>Acute care inpatient service</v>
      </c>
      <c r="Q60" s="150"/>
      <c r="R60" s="150"/>
      <c r="S60" s="150"/>
      <c r="T60" s="65" t="str">
        <f>DHAC_TestOrgs_combined!G59</f>
        <v>Private acute care Hospital</v>
      </c>
      <c r="U60" s="74" t="str">
        <f t="shared" si="3"/>
        <v/>
      </c>
      <c r="V60" s="72" t="str">
        <f>TRIM(_xlfn.XLOOKUP(DHAC_TestOrgs_combined!$H59,CodeMaps!$B$114:$B$119,CodeMaps!$H$114:$H$119,""))</f>
        <v/>
      </c>
      <c r="W60" s="72" t="str">
        <f>TRIM(_xlfn.XLOOKUP(V60,CodeMaps!$H$114:$H$119,CodeMaps!$I$114:$I$119,""))</f>
        <v/>
      </c>
      <c r="X60" s="72" t="str">
        <f>DHAC_TestOrgs_combined!$I59</f>
        <v/>
      </c>
      <c r="Y60" s="72" t="str">
        <f>LOWER(SUBSTITUTE(DHAC_TestOrgs_combined!$C59," ","-"))</f>
        <v>beswick-private-hospital</v>
      </c>
      <c r="Z60" s="120" t="str">
        <f>DHAC_TestOrgs_combined!C59</f>
        <v>Beswick Private Hospital</v>
      </c>
      <c r="AA60" s="150" t="s">
        <v>252</v>
      </c>
      <c r="AB60" s="66" t="str">
        <f>DHAC_TestOrgs_combined!O59</f>
        <v>0855507024</v>
      </c>
      <c r="AC60" s="150" t="s">
        <v>1321</v>
      </c>
      <c r="AD60" s="150" t="s">
        <v>282</v>
      </c>
      <c r="AE60" s="120" t="str">
        <f>DHAC_TestOrgs_combined!Q59</f>
        <v>info@beswickph.example.com.au</v>
      </c>
      <c r="AF60" s="150"/>
    </row>
    <row r="61" spans="1:32" s="1" customFormat="1" x14ac:dyDescent="0.25">
      <c r="A61" s="65" t="str">
        <f>LOWER(_xlfn.CONCAT(IF(COUNT(FIND(" ", $T61))=0,
$T61, TRIM(SUBSTITUTE(SUBSTITUTE(SUBSTITUTE(SUBSTITUTE(_xlfn.CONCAT(LEFT($T61, FIND(" ", $T61)-1), REPLACE(LEFT($T61, FIND(" ", $T61&amp;" ", FIND(" ", $T61, 1)+1)), 1, FIND(" ", $T61), "")),",",""),"(",""),")",""),"and",""))), "-",SUBSTITUTE(DHAC_TestOrgs_combined!C60," ","-")))</f>
        <v>diagnosticimaging-kaltukatjara-radiology</v>
      </c>
      <c r="B61" s="150" t="s">
        <v>1379</v>
      </c>
      <c r="C61" s="150"/>
      <c r="D61" s="150" t="s">
        <v>1380</v>
      </c>
      <c r="E61" s="150" t="s">
        <v>1381</v>
      </c>
      <c r="F61" s="66" t="str">
        <f>DHAC_TestOrgs_combined!B60</f>
        <v>8003628233373248</v>
      </c>
      <c r="G61" s="145"/>
      <c r="H61" s="145"/>
      <c r="I61" s="145"/>
      <c r="J61" s="145"/>
      <c r="K61" s="145"/>
      <c r="L61" s="150" t="s">
        <v>320</v>
      </c>
      <c r="M61" s="72" t="str">
        <f>LOWER(SUBSTITUTE(DHAC_TestOrgs_combined!$C60," ","-"))</f>
        <v>kaltukatjara-radiology</v>
      </c>
      <c r="N61" s="66" t="str">
        <f t="shared" si="2"/>
        <v>http://snomed.info/sct</v>
      </c>
      <c r="O61" s="66" t="str">
        <f>TRIM(_xlfn.XLOOKUP(DHAC_TestOrgs_combined!$F60,CodeMaps!$B$94:$B$110,CodeMaps!$F$94:$F$110,""))</f>
        <v>708175003</v>
      </c>
      <c r="P61" s="120" t="str">
        <f>TRIM(_xlfn.XLOOKUP(O61,CodeMaps!$F$94:$F$110,CodeMaps!$G$94:$G$110,""))</f>
        <v>Diagnostic imaging service</v>
      </c>
      <c r="Q61" s="150"/>
      <c r="R61" s="150"/>
      <c r="S61" s="150"/>
      <c r="T61" s="65" t="str">
        <f>DHAC_TestOrgs_combined!G60</f>
        <v>Diagnostic imaging service</v>
      </c>
      <c r="U61" s="74" t="str">
        <f t="shared" si="3"/>
        <v>http://snomed.info/sct</v>
      </c>
      <c r="V61" s="72" t="str">
        <f>TRIM(_xlfn.XLOOKUP(DHAC_TestOrgs_combined!$H60,CodeMaps!$B$114:$B$119,CodeMaps!$H$114:$H$119,""))</f>
        <v>394914008</v>
      </c>
      <c r="W61" s="72" t="str">
        <f>TRIM(_xlfn.XLOOKUP(V61,CodeMaps!$H$114:$H$119,CodeMaps!$I$114:$I$119,""))</f>
        <v>Radiology - speciality</v>
      </c>
      <c r="X61" s="72" t="str">
        <f>DHAC_TestOrgs_combined!$I60</f>
        <v>Diagnostic Radiology</v>
      </c>
      <c r="Y61" s="72" t="str">
        <f>LOWER(SUBSTITUTE(DHAC_TestOrgs_combined!$C60," ","-"))</f>
        <v>kaltukatjara-radiology</v>
      </c>
      <c r="Z61" s="120" t="str">
        <f>DHAC_TestOrgs_combined!C60</f>
        <v>Kaltukatjara Radiology</v>
      </c>
      <c r="AA61" s="150" t="s">
        <v>252</v>
      </c>
      <c r="AB61" s="66" t="str">
        <f>DHAC_TestOrgs_combined!O60</f>
        <v>0855500544</v>
      </c>
      <c r="AC61" s="150" t="s">
        <v>1321</v>
      </c>
      <c r="AD61" s="150" t="s">
        <v>282</v>
      </c>
      <c r="AE61" s="120" t="str">
        <f>DHAC_TestOrgs_combined!Q60</f>
        <v>info@kaltukatjararadiology.example.net</v>
      </c>
      <c r="AF61" s="150"/>
    </row>
    <row r="62" spans="1:32" s="1" customFormat="1" x14ac:dyDescent="0.25">
      <c r="A62" s="65" t="str">
        <f>LOWER(_xlfn.CONCAT(IF(COUNT(FIND(" ", $T62))=0,
$T62, TRIM(SUBSTITUTE(SUBSTITUTE(SUBSTITUTE(SUBSTITUTE(_xlfn.CONCAT(LEFT($T62, FIND(" ", $T62)-1), REPLACE(LEFT($T62, FIND(" ", $T62&amp;" ", FIND(" ", $T62, 1)+1)), 1, FIND(" ", $T62), "")),",",""),"(",""),")",""),"and",""))), "-",SUBSTITUTE(DHAC_TestOrgs_combined!C61," ","-")))</f>
        <v>pathologylaboratory-bayview-pathology</v>
      </c>
      <c r="B62" s="150" t="s">
        <v>1379</v>
      </c>
      <c r="C62" s="150"/>
      <c r="D62" s="150" t="s">
        <v>1380</v>
      </c>
      <c r="E62" s="150" t="s">
        <v>1381</v>
      </c>
      <c r="F62" s="66" t="str">
        <f>DHAC_TestOrgs_combined!B61</f>
        <v>8003626566707073</v>
      </c>
      <c r="G62" s="145"/>
      <c r="H62" s="145"/>
      <c r="I62" s="145"/>
      <c r="J62" s="145"/>
      <c r="K62" s="145"/>
      <c r="L62" s="150" t="s">
        <v>320</v>
      </c>
      <c r="M62" s="72" t="str">
        <f>LOWER(SUBSTITUTE(DHAC_TestOrgs_combined!$C61," ","-"))</f>
        <v>bayview-pathology</v>
      </c>
      <c r="N62" s="66" t="str">
        <f t="shared" si="2"/>
        <v>http://snomed.info/sct</v>
      </c>
      <c r="O62" s="66" t="str">
        <f>TRIM(_xlfn.XLOOKUP(DHAC_TestOrgs_combined!$F61,CodeMaps!$B$94:$B$110,CodeMaps!$F$94:$F$110,""))</f>
        <v>310074003</v>
      </c>
      <c r="P62" s="120" t="str">
        <f>TRIM(_xlfn.XLOOKUP(O62,CodeMaps!$F$94:$F$110,CodeMaps!$G$94:$G$110,""))</f>
        <v xml:space="preserve">	Pathology service</v>
      </c>
      <c r="Q62" s="150"/>
      <c r="R62" s="150"/>
      <c r="S62" s="150"/>
      <c r="T62" s="65" t="str">
        <f>DHAC_TestOrgs_combined!G61</f>
        <v>Pathology laboratory service</v>
      </c>
      <c r="U62" s="74" t="str">
        <f t="shared" si="3"/>
        <v/>
      </c>
      <c r="V62" s="72" t="str">
        <f>TRIM(_xlfn.XLOOKUP(DHAC_TestOrgs_combined!$H61,CodeMaps!$B$114:$B$119,CodeMaps!$H$114:$H$119,""))</f>
        <v/>
      </c>
      <c r="W62" s="72" t="str">
        <f>TRIM(_xlfn.XLOOKUP(V62,CodeMaps!$H$114:$H$119,CodeMaps!$I$114:$I$119,""))</f>
        <v/>
      </c>
      <c r="X62" s="72" t="str">
        <f>DHAC_TestOrgs_combined!$I61</f>
        <v/>
      </c>
      <c r="Y62" s="72" t="str">
        <f>LOWER(SUBSTITUTE(DHAC_TestOrgs_combined!$C61," ","-"))</f>
        <v>bayview-pathology</v>
      </c>
      <c r="Z62" s="120" t="str">
        <f>DHAC_TestOrgs_combined!C61</f>
        <v>Bayview Pathology</v>
      </c>
      <c r="AA62" s="150" t="s">
        <v>252</v>
      </c>
      <c r="AB62" s="66" t="str">
        <f>DHAC_TestOrgs_combined!O61</f>
        <v>0855509259</v>
      </c>
      <c r="AC62" s="150" t="s">
        <v>1321</v>
      </c>
      <c r="AD62" s="150" t="s">
        <v>282</v>
      </c>
      <c r="AE62" s="120" t="str">
        <f>DHAC_TestOrgs_combined!Q61</f>
        <v>reception@bayviewpathology.example.com.au</v>
      </c>
      <c r="AF62" s="150"/>
    </row>
    <row r="63" spans="1:32" s="1" customFormat="1" x14ac:dyDescent="0.25">
      <c r="A63" s="65" t="str">
        <f>LOWER(_xlfn.CONCAT(IF(COUNT(FIND(" ", $T63))=0,
$T63, TRIM(SUBSTITUTE(SUBSTITUTE(SUBSTITUTE(SUBSTITUTE(_xlfn.CONCAT(LEFT($T63, FIND(" ", $T63)-1), REPLACE(LEFT($T63, FIND(" ", $T63&amp;" ", FIND(" ", $T63, 1)+1)), 1, FIND(" ", $T63), "")),",",""),"(",""),")",""),"and",""))), "-",SUBSTITUTE(DHAC_TestOrgs_combined!C62," ","-")))</f>
        <v>pharmacyretail-ludmilla-pharmacy</v>
      </c>
      <c r="B63" s="150" t="s">
        <v>1379</v>
      </c>
      <c r="C63" s="150"/>
      <c r="D63" s="150" t="s">
        <v>1380</v>
      </c>
      <c r="E63" s="150" t="s">
        <v>1381</v>
      </c>
      <c r="F63" s="66" t="str">
        <f>DHAC_TestOrgs_combined!B62</f>
        <v>8003623233373462</v>
      </c>
      <c r="G63" s="145"/>
      <c r="H63" s="145"/>
      <c r="I63" s="145"/>
      <c r="J63" s="145"/>
      <c r="K63" s="145"/>
      <c r="L63" s="150" t="s">
        <v>320</v>
      </c>
      <c r="M63" s="72" t="str">
        <f>LOWER(SUBSTITUTE(DHAC_TestOrgs_combined!$C62," ","-"))</f>
        <v>ludmilla-pharmacy</v>
      </c>
      <c r="N63" s="66" t="str">
        <f t="shared" si="2"/>
        <v>http://snomed.info/sct</v>
      </c>
      <c r="O63" s="66" t="str">
        <f>TRIM(_xlfn.XLOOKUP(DHAC_TestOrgs_combined!$F62,CodeMaps!$B$94:$B$110,CodeMaps!$F$94:$F$110,""))</f>
        <v>310080006</v>
      </c>
      <c r="P63" s="120" t="str">
        <f>TRIM(_xlfn.XLOOKUP(O63,CodeMaps!$F$94:$F$110,CodeMaps!$G$94:$G$110,""))</f>
        <v>Pharmacy service</v>
      </c>
      <c r="Q63" s="150"/>
      <c r="R63" s="150"/>
      <c r="S63" s="150"/>
      <c r="T63" s="65" t="str">
        <f>DHAC_TestOrgs_combined!G62</f>
        <v>Pharmacy, retail, operation</v>
      </c>
      <c r="U63" s="74" t="str">
        <f t="shared" si="3"/>
        <v/>
      </c>
      <c r="V63" s="72" t="str">
        <f>TRIM(_xlfn.XLOOKUP(DHAC_TestOrgs_combined!$H62,CodeMaps!$B$114:$B$119,CodeMaps!$H$114:$H$119,""))</f>
        <v/>
      </c>
      <c r="W63" s="72" t="str">
        <f>TRIM(_xlfn.XLOOKUP(V63,CodeMaps!$H$114:$H$119,CodeMaps!$I$114:$I$119,""))</f>
        <v/>
      </c>
      <c r="X63" s="72" t="str">
        <f>DHAC_TestOrgs_combined!$I62</f>
        <v/>
      </c>
      <c r="Y63" s="72" t="str">
        <f>LOWER(SUBSTITUTE(DHAC_TestOrgs_combined!$C62," ","-"))</f>
        <v>ludmilla-pharmacy</v>
      </c>
      <c r="Z63" s="120" t="str">
        <f>DHAC_TestOrgs_combined!C62</f>
        <v>Ludmilla Pharmacy</v>
      </c>
      <c r="AA63" s="150" t="s">
        <v>252</v>
      </c>
      <c r="AB63" s="66" t="str">
        <f>DHAC_TestOrgs_combined!O62</f>
        <v>0855508851</v>
      </c>
      <c r="AC63" s="150" t="s">
        <v>1321</v>
      </c>
      <c r="AD63" s="150" t="s">
        <v>282</v>
      </c>
      <c r="AE63" s="120" t="str">
        <f>DHAC_TestOrgs_combined!Q62</f>
        <v>reception@ludmillapharmacy.example.net</v>
      </c>
      <c r="AF63" s="150"/>
    </row>
    <row r="64" spans="1:32" s="1" customFormat="1" x14ac:dyDescent="0.25">
      <c r="A64" s="65" t="str">
        <f>LOWER(_xlfn.CONCAT(IF(COUNT(FIND(" ", $T64))=0,
$T64, TRIM(SUBSTITUTE(SUBSTITUTE(SUBSTITUTE(SUBSTITUTE(_xlfn.CONCAT(LEFT($T64, FIND(" ", $T64)-1), REPLACE(LEFT($T64, FIND(" ", $T64&amp;" ", FIND(" ", $T64, 1)+1)), 1, FIND(" ", $T64), "")),",",""),"(",""),")",""),"and",""))), "-",SUBSTITUTE(DHAC_TestOrgs_combined!C63," ","-")))</f>
        <v>generalmedical-alice-springs-medical-practice</v>
      </c>
      <c r="B64" s="150" t="s">
        <v>1379</v>
      </c>
      <c r="C64" s="150"/>
      <c r="D64" s="150" t="s">
        <v>1380</v>
      </c>
      <c r="E64" s="150" t="s">
        <v>1381</v>
      </c>
      <c r="F64" s="66" t="str">
        <f>DHAC_TestOrgs_combined!B63</f>
        <v>8003624900039287</v>
      </c>
      <c r="G64" s="145"/>
      <c r="H64" s="145"/>
      <c r="I64" s="145"/>
      <c r="J64" s="145"/>
      <c r="K64" s="145"/>
      <c r="L64" s="150" t="s">
        <v>320</v>
      </c>
      <c r="M64" s="72" t="str">
        <f>LOWER(SUBSTITUTE(DHAC_TestOrgs_combined!$C63," ","-"))</f>
        <v>alice-springs-medical-practice</v>
      </c>
      <c r="N64" s="66" t="str">
        <f t="shared" si="2"/>
        <v>http://snomed.info/sct</v>
      </c>
      <c r="O64" s="66" t="str">
        <f>TRIM(_xlfn.XLOOKUP(DHAC_TestOrgs_combined!$F63,CodeMaps!$B$94:$B$110,CodeMaps!$F$94:$F$110,""))</f>
        <v>700232004</v>
      </c>
      <c r="P64" s="120" t="str">
        <f>TRIM(_xlfn.XLOOKUP(O64,CodeMaps!$F$94:$F$110,CodeMaps!$G$94:$G$110,""))</f>
        <v>General medical service</v>
      </c>
      <c r="Q64" s="150"/>
      <c r="R64" s="150"/>
      <c r="S64" s="150"/>
      <c r="T64" s="65" t="str">
        <f>DHAC_TestOrgs_combined!G63</f>
        <v>General medical practitioner service</v>
      </c>
      <c r="U64" s="74" t="str">
        <f t="shared" si="3"/>
        <v/>
      </c>
      <c r="V64" s="72" t="str">
        <f>TRIM(_xlfn.XLOOKUP(DHAC_TestOrgs_combined!$H63,CodeMaps!$B$114:$B$119,CodeMaps!$H$114:$H$119,""))</f>
        <v/>
      </c>
      <c r="W64" s="72" t="str">
        <f>TRIM(_xlfn.XLOOKUP(V64,CodeMaps!$H$114:$H$119,CodeMaps!$I$114:$I$119,""))</f>
        <v/>
      </c>
      <c r="X64" s="72" t="str">
        <f>DHAC_TestOrgs_combined!$I63</f>
        <v/>
      </c>
      <c r="Y64" s="72" t="str">
        <f>LOWER(SUBSTITUTE(DHAC_TestOrgs_combined!$C63," ","-"))</f>
        <v>alice-springs-medical-practice</v>
      </c>
      <c r="Z64" s="120" t="str">
        <f>DHAC_TestOrgs_combined!C63</f>
        <v>Alice Springs Medical Practice</v>
      </c>
      <c r="AA64" s="150" t="s">
        <v>252</v>
      </c>
      <c r="AB64" s="66" t="str">
        <f>DHAC_TestOrgs_combined!O63</f>
        <v>0855500508</v>
      </c>
      <c r="AC64" s="150" t="s">
        <v>1321</v>
      </c>
      <c r="AD64" s="150" t="s">
        <v>282</v>
      </c>
      <c r="AE64" s="120" t="str">
        <f>DHAC_TestOrgs_combined!Q63</f>
        <v>info@alicespringsmp.example.com.au</v>
      </c>
      <c r="AF64" s="150"/>
    </row>
    <row r="65" spans="1:32" s="1" customFormat="1" x14ac:dyDescent="0.25">
      <c r="A65" s="65" t="str">
        <f>LOWER(_xlfn.CONCAT(IF(COUNT(FIND(" ", $T65))=0,
$T65, TRIM(SUBSTITUTE(SUBSTITUTE(SUBSTITUTE(SUBSTITUTE(_xlfn.CONCAT(LEFT($T65, FIND(" ", $T65)-1), REPLACE(LEFT($T65, FIND(" ", $T65&amp;" ", FIND(" ", $T65, 1)+1)), 1, FIND(" ", $T65), "")),",",""),"(",""),")",""),"and",""))), "-",SUBSTITUTE(DHAC_TestOrgs_combined!C64," ","-")))</f>
        <v>generalpractice-cullen-bay-medical-clinic</v>
      </c>
      <c r="B65" s="150" t="s">
        <v>1379</v>
      </c>
      <c r="C65" s="150"/>
      <c r="D65" s="150" t="s">
        <v>1380</v>
      </c>
      <c r="E65" s="150" t="s">
        <v>1381</v>
      </c>
      <c r="F65" s="66" t="str">
        <f>DHAC_TestOrgs_combined!B64</f>
        <v>8003624900039295</v>
      </c>
      <c r="G65" s="145"/>
      <c r="H65" s="145"/>
      <c r="I65" s="145"/>
      <c r="J65" s="145"/>
      <c r="K65" s="145"/>
      <c r="L65" s="150" t="s">
        <v>320</v>
      </c>
      <c r="M65" s="72" t="str">
        <f>LOWER(SUBSTITUTE(DHAC_TestOrgs_combined!$C64," ","-"))</f>
        <v>cullen-bay-medical-clinic</v>
      </c>
      <c r="N65" s="66" t="str">
        <f t="shared" si="2"/>
        <v>http://snomed.info/sct</v>
      </c>
      <c r="O65" s="66" t="str">
        <f>TRIM(_xlfn.XLOOKUP(DHAC_TestOrgs_combined!$F64,CodeMaps!$B$94:$B$110,CodeMaps!$F$94:$F$110,""))</f>
        <v>788007007</v>
      </c>
      <c r="P65" s="120" t="str">
        <f>TRIM(_xlfn.XLOOKUP(O65,CodeMaps!$F$94:$F$110,CodeMaps!$G$94:$G$110,""))</f>
        <v>General practice service</v>
      </c>
      <c r="Q65" s="150"/>
      <c r="R65" s="150"/>
      <c r="S65" s="150"/>
      <c r="T65" s="65" t="str">
        <f>DHAC_TestOrgs_combined!G64</f>
        <v>General practice medical clinic service</v>
      </c>
      <c r="U65" s="74" t="str">
        <f t="shared" si="3"/>
        <v/>
      </c>
      <c r="V65" s="72" t="str">
        <f>TRIM(_xlfn.XLOOKUP(DHAC_TestOrgs_combined!$H64,CodeMaps!$B$114:$B$119,CodeMaps!$H$114:$H$119,""))</f>
        <v/>
      </c>
      <c r="W65" s="72" t="str">
        <f>TRIM(_xlfn.XLOOKUP(V65,CodeMaps!$H$114:$H$119,CodeMaps!$I$114:$I$119,""))</f>
        <v/>
      </c>
      <c r="X65" s="72" t="str">
        <f>DHAC_TestOrgs_combined!$I64</f>
        <v/>
      </c>
      <c r="Y65" s="72" t="str">
        <f>LOWER(SUBSTITUTE(DHAC_TestOrgs_combined!$C64," ","-"))</f>
        <v>cullen-bay-medical-clinic</v>
      </c>
      <c r="Z65" s="120" t="str">
        <f>DHAC_TestOrgs_combined!C64</f>
        <v>Cullen Bay Medical Clinic</v>
      </c>
      <c r="AA65" s="150" t="s">
        <v>252</v>
      </c>
      <c r="AB65" s="66" t="str">
        <f>DHAC_TestOrgs_combined!O64</f>
        <v>0855505630</v>
      </c>
      <c r="AC65" s="150" t="s">
        <v>1321</v>
      </c>
      <c r="AD65" s="150" t="s">
        <v>282</v>
      </c>
      <c r="AE65" s="120" t="str">
        <f>DHAC_TestOrgs_combined!Q64</f>
        <v>info@cullenbay.example.net</v>
      </c>
      <c r="AF65" s="150"/>
    </row>
    <row r="66" spans="1:32" s="1" customFormat="1" x14ac:dyDescent="0.25">
      <c r="A66" s="65" t="str">
        <f>LOWER(_xlfn.CONCAT(IF(COUNT(FIND(" ", $T66))=0,
$T66, TRIM(SUBSTITUTE(SUBSTITUTE(SUBSTITUTE(SUBSTITUTE(_xlfn.CONCAT(LEFT($T66, FIND(" ", $T66)-1), REPLACE(LEFT($T66, FIND(" ", $T66&amp;" ", FIND(" ", $T66, 1)+1)), 1, FIND(" ", $T66), "")),",",""),"(",""),")",""),"and",""))), "-",SUBSTITUTE(DHAC_TestOrgs_combined!C65," ","-")))</f>
        <v>communityhealth-annie-river-practice</v>
      </c>
      <c r="B66" s="150" t="s">
        <v>1379</v>
      </c>
      <c r="C66" s="150"/>
      <c r="D66" s="150" t="s">
        <v>1380</v>
      </c>
      <c r="E66" s="150" t="s">
        <v>1381</v>
      </c>
      <c r="F66" s="66" t="str">
        <f>DHAC_TestOrgs_combined!B65</f>
        <v>8003621566706142</v>
      </c>
      <c r="G66" s="145"/>
      <c r="H66" s="145"/>
      <c r="I66" s="145"/>
      <c r="J66" s="145"/>
      <c r="K66" s="145"/>
      <c r="L66" s="150" t="s">
        <v>320</v>
      </c>
      <c r="M66" s="72" t="str">
        <f>LOWER(SUBSTITUTE(DHAC_TestOrgs_combined!$C65," ","-"))</f>
        <v>annie-river-practice</v>
      </c>
      <c r="N66" s="66" t="str">
        <f t="shared" si="2"/>
        <v>http://snomed.info/sct</v>
      </c>
      <c r="O66" s="66" t="str">
        <f>TRIM(_xlfn.XLOOKUP(DHAC_TestOrgs_combined!$F65,CodeMaps!$B$94:$B$110,CodeMaps!$F$94:$F$110,""))</f>
        <v>413294000</v>
      </c>
      <c r="P66" s="120" t="str">
        <f>TRIM(_xlfn.XLOOKUP(O66,CodeMaps!$F$94:$F$110,CodeMaps!$G$94:$G$110,""))</f>
        <v>Community health services</v>
      </c>
      <c r="Q66" s="150"/>
      <c r="R66" s="150"/>
      <c r="S66" s="150"/>
      <c r="T66" s="65" t="str">
        <f>DHAC_TestOrgs_combined!G65</f>
        <v>Community Health Care</v>
      </c>
      <c r="U66" s="74" t="str">
        <f t="shared" si="3"/>
        <v/>
      </c>
      <c r="V66" s="72" t="str">
        <f>TRIM(_xlfn.XLOOKUP(DHAC_TestOrgs_combined!$H65,CodeMaps!$B$114:$B$119,CodeMaps!$H$114:$H$119,""))</f>
        <v/>
      </c>
      <c r="W66" s="72" t="str">
        <f>TRIM(_xlfn.XLOOKUP(V66,CodeMaps!$H$114:$H$119,CodeMaps!$I$114:$I$119,""))</f>
        <v/>
      </c>
      <c r="X66" s="72" t="str">
        <f>DHAC_TestOrgs_combined!$I65</f>
        <v/>
      </c>
      <c r="Y66" s="72" t="str">
        <f>LOWER(SUBSTITUTE(DHAC_TestOrgs_combined!$C65," ","-"))</f>
        <v>annie-river-practice</v>
      </c>
      <c r="Z66" s="120" t="str">
        <f>DHAC_TestOrgs_combined!C65</f>
        <v>Annie River Practice</v>
      </c>
      <c r="AA66" s="150" t="s">
        <v>252</v>
      </c>
      <c r="AB66" s="66" t="str">
        <f>DHAC_TestOrgs_combined!O65</f>
        <v>0855508858</v>
      </c>
      <c r="AC66" s="150" t="s">
        <v>1321</v>
      </c>
      <c r="AD66" s="150" t="s">
        <v>282</v>
      </c>
      <c r="AE66" s="120" t="str">
        <f>DHAC_TestOrgs_combined!Q65</f>
        <v>reception@annieriverpractice.example.com.au</v>
      </c>
      <c r="AF66" s="150"/>
    </row>
    <row r="67" spans="1:32" s="1" customFormat="1" x14ac:dyDescent="0.25">
      <c r="A67" s="65" t="str">
        <f>LOWER(_xlfn.CONCAT(IF(COUNT(FIND(" ", $T67))=0,
$T67, TRIM(SUBSTITUTE(SUBSTITUTE(SUBSTITUTE(SUBSTITUTE(_xlfn.CONCAT(LEFT($T67, FIND(" ", $T67)-1), REPLACE(LEFT($T67, FIND(" ", $T67&amp;" ", FIND(" ", $T67, 1)+1)), 1, FIND(" ", $T67), "")),",",""),"(",""),")",""),"and",""))), "-",SUBSTITUTE(DHAC_TestOrgs_combined!C66," ","-")))</f>
        <v>publicacute-leasingham-public-hospital</v>
      </c>
      <c r="B67" s="150" t="s">
        <v>1379</v>
      </c>
      <c r="C67" s="150"/>
      <c r="D67" s="150" t="s">
        <v>1380</v>
      </c>
      <c r="E67" s="150" t="s">
        <v>1381</v>
      </c>
      <c r="F67" s="66" t="str">
        <f>DHAC_TestOrgs_combined!B66</f>
        <v>8003629900040581</v>
      </c>
      <c r="G67" s="145"/>
      <c r="H67" s="145"/>
      <c r="I67" s="145"/>
      <c r="J67" s="145"/>
      <c r="K67" s="145"/>
      <c r="L67" s="150" t="s">
        <v>320</v>
      </c>
      <c r="M67" s="72" t="str">
        <f>LOWER(SUBSTITUTE(DHAC_TestOrgs_combined!$C66," ","-"))</f>
        <v>leasingham-public-hospital</v>
      </c>
      <c r="N67" s="66" t="str">
        <f t="shared" ref="N67:N87" si="4">IF(O67&lt;&gt;"","http://snomed.info/sct","")</f>
        <v>http://snomed.info/sct</v>
      </c>
      <c r="O67" s="66" t="str">
        <f>TRIM(_xlfn.XLOOKUP(DHAC_TestOrgs_combined!$F66,CodeMaps!$B$94:$B$110,CodeMaps!$F$94:$F$110,""))</f>
        <v>2421000175108</v>
      </c>
      <c r="P67" s="120" t="str">
        <f>TRIM(_xlfn.XLOOKUP(O67,CodeMaps!$F$94:$F$110,CodeMaps!$G$94:$G$110,""))</f>
        <v>Acute care inpatient service</v>
      </c>
      <c r="Q67" s="150"/>
      <c r="R67" s="150"/>
      <c r="S67" s="150"/>
      <c r="T67" s="65" t="str">
        <f>DHAC_TestOrgs_combined!G66</f>
        <v>Public acute care Hospital</v>
      </c>
      <c r="U67" s="74" t="str">
        <f t="shared" ref="U67:U87" si="5">IF(V67&lt;&gt;"","http://snomed.info/sct","")</f>
        <v/>
      </c>
      <c r="V67" s="72" t="str">
        <f>TRIM(_xlfn.XLOOKUP(DHAC_TestOrgs_combined!$H66,CodeMaps!$B$114:$B$119,CodeMaps!$H$114:$H$119,""))</f>
        <v/>
      </c>
      <c r="W67" s="72" t="str">
        <f>TRIM(_xlfn.XLOOKUP(V67,CodeMaps!$H$114:$H$119,CodeMaps!$I$114:$I$119,""))</f>
        <v/>
      </c>
      <c r="X67" s="72" t="str">
        <f>DHAC_TestOrgs_combined!$I66</f>
        <v/>
      </c>
      <c r="Y67" s="72" t="str">
        <f>LOWER(SUBSTITUTE(DHAC_TestOrgs_combined!$C66," ","-"))</f>
        <v>leasingham-public-hospital</v>
      </c>
      <c r="Z67" s="120" t="str">
        <f>DHAC_TestOrgs_combined!C66</f>
        <v>Leasingham Public Hospital</v>
      </c>
      <c r="AA67" s="150" t="s">
        <v>252</v>
      </c>
      <c r="AB67" s="66" t="str">
        <f>DHAC_TestOrgs_combined!O66</f>
        <v>0855503755</v>
      </c>
      <c r="AC67" s="150" t="s">
        <v>1321</v>
      </c>
      <c r="AD67" s="150" t="s">
        <v>282</v>
      </c>
      <c r="AE67" s="120" t="str">
        <f>DHAC_TestOrgs_combined!Q66</f>
        <v>info@leasinghamph.example.net</v>
      </c>
      <c r="AF67" s="150"/>
    </row>
    <row r="68" spans="1:32" s="1" customFormat="1" x14ac:dyDescent="0.25">
      <c r="A68" s="65" t="str">
        <f>LOWER(_xlfn.CONCAT(IF(COUNT(FIND(" ", $T68))=0,
$T68, TRIM(SUBSTITUTE(SUBSTITUTE(SUBSTITUTE(SUBSTITUTE(_xlfn.CONCAT(LEFT($T68, FIND(" ", $T68)-1), REPLACE(LEFT($T68, FIND(" ", $T68&amp;" ", FIND(" ", $T68, 1)+1)), 1, FIND(" ", $T68), "")),",",""),"(",""),")",""),"and",""))), "-",SUBSTITUTE(DHAC_TestOrgs_combined!C67," ","-")))</f>
        <v>privateacute-yunta-private-hospital</v>
      </c>
      <c r="B68" s="150" t="s">
        <v>1379</v>
      </c>
      <c r="C68" s="150"/>
      <c r="D68" s="150" t="s">
        <v>1380</v>
      </c>
      <c r="E68" s="150" t="s">
        <v>1381</v>
      </c>
      <c r="F68" s="66" t="str">
        <f>DHAC_TestOrgs_combined!B67</f>
        <v>8003623233373488</v>
      </c>
      <c r="G68" s="145"/>
      <c r="H68" s="145"/>
      <c r="I68" s="145"/>
      <c r="J68" s="145"/>
      <c r="K68" s="145"/>
      <c r="L68" s="150" t="s">
        <v>320</v>
      </c>
      <c r="M68" s="72" t="str">
        <f>LOWER(SUBSTITUTE(DHAC_TestOrgs_combined!$C67," ","-"))</f>
        <v>yunta-private-hospital</v>
      </c>
      <c r="N68" s="66" t="str">
        <f t="shared" si="4"/>
        <v>http://snomed.info/sct</v>
      </c>
      <c r="O68" s="66" t="str">
        <f>TRIM(_xlfn.XLOOKUP(DHAC_TestOrgs_combined!$F67,CodeMaps!$B$94:$B$110,CodeMaps!$F$94:$F$110,""))</f>
        <v>2421000175108</v>
      </c>
      <c r="P68" s="120" t="str">
        <f>TRIM(_xlfn.XLOOKUP(O68,CodeMaps!$F$94:$F$110,CodeMaps!$G$94:$G$110,""))</f>
        <v>Acute care inpatient service</v>
      </c>
      <c r="Q68" s="150"/>
      <c r="R68" s="150"/>
      <c r="S68" s="150"/>
      <c r="T68" s="65" t="str">
        <f>DHAC_TestOrgs_combined!G67</f>
        <v>Private acute care Hospital</v>
      </c>
      <c r="U68" s="74" t="str">
        <f t="shared" si="5"/>
        <v/>
      </c>
      <c r="V68" s="72" t="str">
        <f>TRIM(_xlfn.XLOOKUP(DHAC_TestOrgs_combined!$H67,CodeMaps!$B$114:$B$119,CodeMaps!$H$114:$H$119,""))</f>
        <v/>
      </c>
      <c r="W68" s="72" t="str">
        <f>TRIM(_xlfn.XLOOKUP(V68,CodeMaps!$H$114:$H$119,CodeMaps!$I$114:$I$119,""))</f>
        <v/>
      </c>
      <c r="X68" s="72" t="str">
        <f>DHAC_TestOrgs_combined!$I67</f>
        <v/>
      </c>
      <c r="Y68" s="72" t="str">
        <f>LOWER(SUBSTITUTE(DHAC_TestOrgs_combined!$C67," ","-"))</f>
        <v>yunta-private-hospital</v>
      </c>
      <c r="Z68" s="120" t="str">
        <f>DHAC_TestOrgs_combined!C67</f>
        <v>Yunta Private Hospital</v>
      </c>
      <c r="AA68" s="150" t="s">
        <v>252</v>
      </c>
      <c r="AB68" s="66" t="str">
        <f>DHAC_TestOrgs_combined!O67</f>
        <v>0855504159</v>
      </c>
      <c r="AC68" s="150" t="s">
        <v>1321</v>
      </c>
      <c r="AD68" s="150" t="s">
        <v>282</v>
      </c>
      <c r="AE68" s="120" t="str">
        <f>DHAC_TestOrgs_combined!Q67</f>
        <v>reception@yuntaph.example.com.au</v>
      </c>
      <c r="AF68" s="150"/>
    </row>
    <row r="69" spans="1:32" s="1" customFormat="1" x14ac:dyDescent="0.25">
      <c r="A69" s="65" t="str">
        <f>LOWER(_xlfn.CONCAT(IF(COUNT(FIND(" ", $T69))=0,
$T69, TRIM(SUBSTITUTE(SUBSTITUTE(SUBSTITUTE(SUBSTITUTE(_xlfn.CONCAT(LEFT($T69, FIND(" ", $T69)-1), REPLACE(LEFT($T69, FIND(" ", $T69&amp;" ", FIND(" ", $T69, 1)+1)), 1, FIND(" ", $T69), "")),",",""),"(",""),")",""),"and",""))), "-",SUBSTITUTE(DHAC_TestOrgs_combined!C68," ","-")))</f>
        <v>diagnosticimaging-cape-jaffa-radiology</v>
      </c>
      <c r="B69" s="150" t="s">
        <v>1379</v>
      </c>
      <c r="C69" s="150"/>
      <c r="D69" s="150" t="s">
        <v>1380</v>
      </c>
      <c r="E69" s="150" t="s">
        <v>1381</v>
      </c>
      <c r="F69" s="66" t="str">
        <f>DHAC_TestOrgs_combined!B68</f>
        <v>8003628233373263</v>
      </c>
      <c r="G69" s="145"/>
      <c r="H69" s="145"/>
      <c r="I69" s="145"/>
      <c r="J69" s="145"/>
      <c r="K69" s="145"/>
      <c r="L69" s="150" t="s">
        <v>320</v>
      </c>
      <c r="M69" s="72" t="str">
        <f>LOWER(SUBSTITUTE(DHAC_TestOrgs_combined!$C68," ","-"))</f>
        <v>cape-jaffa-radiology</v>
      </c>
      <c r="N69" s="66" t="str">
        <f t="shared" si="4"/>
        <v>http://snomed.info/sct</v>
      </c>
      <c r="O69" s="66" t="str">
        <f>TRIM(_xlfn.XLOOKUP(DHAC_TestOrgs_combined!$F68,CodeMaps!$B$94:$B$110,CodeMaps!$F$94:$F$110,""))</f>
        <v>708175003</v>
      </c>
      <c r="P69" s="120" t="str">
        <f>TRIM(_xlfn.XLOOKUP(O69,CodeMaps!$F$94:$F$110,CodeMaps!$G$94:$G$110,""))</f>
        <v>Diagnostic imaging service</v>
      </c>
      <c r="Q69" s="150"/>
      <c r="R69" s="150"/>
      <c r="S69" s="150"/>
      <c r="T69" s="65" t="str">
        <f>DHAC_TestOrgs_combined!G68</f>
        <v>Diagnostic imaging service</v>
      </c>
      <c r="U69" s="74" t="str">
        <f t="shared" si="5"/>
        <v>http://snomed.info/sct</v>
      </c>
      <c r="V69" s="72" t="str">
        <f>TRIM(_xlfn.XLOOKUP(DHAC_TestOrgs_combined!$H68,CodeMaps!$B$114:$B$119,CodeMaps!$H$114:$H$119,""))</f>
        <v>394914008</v>
      </c>
      <c r="W69" s="72" t="str">
        <f>TRIM(_xlfn.XLOOKUP(V69,CodeMaps!$H$114:$H$119,CodeMaps!$I$114:$I$119,""))</f>
        <v>Radiology - speciality</v>
      </c>
      <c r="X69" s="72" t="str">
        <f>DHAC_TestOrgs_combined!$I68</f>
        <v>Diagnostic Radiology</v>
      </c>
      <c r="Y69" s="72" t="str">
        <f>LOWER(SUBSTITUTE(DHAC_TestOrgs_combined!$C68," ","-"))</f>
        <v>cape-jaffa-radiology</v>
      </c>
      <c r="Z69" s="120" t="str">
        <f>DHAC_TestOrgs_combined!C68</f>
        <v>Cape Jaffa Radiology</v>
      </c>
      <c r="AA69" s="150" t="s">
        <v>252</v>
      </c>
      <c r="AB69" s="66" t="str">
        <f>DHAC_TestOrgs_combined!O68</f>
        <v>0855503549</v>
      </c>
      <c r="AC69" s="150" t="s">
        <v>1321</v>
      </c>
      <c r="AD69" s="150" t="s">
        <v>282</v>
      </c>
      <c r="AE69" s="120" t="str">
        <f>DHAC_TestOrgs_combined!Q68</f>
        <v>reception@capejaffaradiology.example.net</v>
      </c>
      <c r="AF69" s="150"/>
    </row>
    <row r="70" spans="1:32" s="1" customFormat="1" x14ac:dyDescent="0.25">
      <c r="A70" s="65" t="str">
        <f>LOWER(_xlfn.CONCAT(IF(COUNT(FIND(" ", $T70))=0,
$T70, TRIM(SUBSTITUTE(SUBSTITUTE(SUBSTITUTE(SUBSTITUTE(_xlfn.CONCAT(LEFT($T70, FIND(" ", $T70)-1), REPLACE(LEFT($T70, FIND(" ", $T70&amp;" ", FIND(" ", $T70, 1)+1)), 1, FIND(" ", $T70), "")),",",""),"(",""),")",""),"and",""))), "-",SUBSTITUTE(DHAC_TestOrgs_combined!C69," ","-")))</f>
        <v>diagnosticimaging-back-valley-radiology</v>
      </c>
      <c r="B70" s="150" t="s">
        <v>1379</v>
      </c>
      <c r="C70" s="150"/>
      <c r="D70" s="150" t="s">
        <v>1380</v>
      </c>
      <c r="E70" s="150" t="s">
        <v>1381</v>
      </c>
      <c r="F70" s="66" t="str">
        <f>DHAC_TestOrgs_combined!B69</f>
        <v>8003628233373271</v>
      </c>
      <c r="G70" s="145"/>
      <c r="H70" s="145"/>
      <c r="I70" s="145"/>
      <c r="J70" s="145"/>
      <c r="K70" s="145"/>
      <c r="L70" s="150" t="s">
        <v>320</v>
      </c>
      <c r="M70" s="72" t="str">
        <f>LOWER(SUBSTITUTE(DHAC_TestOrgs_combined!$C69," ","-"))</f>
        <v>back-valley-radiology</v>
      </c>
      <c r="N70" s="66" t="str">
        <f t="shared" si="4"/>
        <v>http://snomed.info/sct</v>
      </c>
      <c r="O70" s="66" t="str">
        <f>TRIM(_xlfn.XLOOKUP(DHAC_TestOrgs_combined!$F69,CodeMaps!$B$94:$B$110,CodeMaps!$F$94:$F$110,""))</f>
        <v>708175003</v>
      </c>
      <c r="P70" s="120" t="str">
        <f>TRIM(_xlfn.XLOOKUP(O70,CodeMaps!$F$94:$F$110,CodeMaps!$G$94:$G$110,""))</f>
        <v>Diagnostic imaging service</v>
      </c>
      <c r="Q70" s="150"/>
      <c r="R70" s="150"/>
      <c r="S70" s="150"/>
      <c r="T70" s="65" t="str">
        <f>DHAC_TestOrgs_combined!G69</f>
        <v>Diagnostic imaging service</v>
      </c>
      <c r="U70" s="74" t="str">
        <f t="shared" si="5"/>
        <v>http://snomed.info/sct</v>
      </c>
      <c r="V70" s="72" t="str">
        <f>TRIM(_xlfn.XLOOKUP(DHAC_TestOrgs_combined!$H69,CodeMaps!$B$114:$B$119,CodeMaps!$H$114:$H$119,""))</f>
        <v>394914008</v>
      </c>
      <c r="W70" s="72" t="str">
        <f>TRIM(_xlfn.XLOOKUP(V70,CodeMaps!$H$114:$H$119,CodeMaps!$I$114:$I$119,""))</f>
        <v>Radiology - speciality</v>
      </c>
      <c r="X70" s="72" t="str">
        <f>DHAC_TestOrgs_combined!$I69</f>
        <v>Diagnostic Radiology</v>
      </c>
      <c r="Y70" s="72" t="str">
        <f>LOWER(SUBSTITUTE(DHAC_TestOrgs_combined!$C69," ","-"))</f>
        <v>back-valley-radiology</v>
      </c>
      <c r="Z70" s="120" t="str">
        <f>DHAC_TestOrgs_combined!C69</f>
        <v>Back Valley Radiology</v>
      </c>
      <c r="AA70" s="150" t="s">
        <v>252</v>
      </c>
      <c r="AB70" s="66" t="str">
        <f>DHAC_TestOrgs_combined!O69</f>
        <v>0855506346</v>
      </c>
      <c r="AC70" s="150" t="s">
        <v>1321</v>
      </c>
      <c r="AD70" s="150" t="s">
        <v>282</v>
      </c>
      <c r="AE70" s="120" t="str">
        <f>DHAC_TestOrgs_combined!Q69</f>
        <v>info@backvalleyradiology.example.com.au</v>
      </c>
      <c r="AF70" s="150"/>
    </row>
    <row r="71" spans="1:32" s="1" customFormat="1" x14ac:dyDescent="0.25">
      <c r="A71" s="65" t="str">
        <f>LOWER(_xlfn.CONCAT(IF(COUNT(FIND(" ", $T71))=0,
$T71, TRIM(SUBSTITUTE(SUBSTITUTE(SUBSTITUTE(SUBSTITUTE(_xlfn.CONCAT(LEFT($T71, FIND(" ", $T71)-1), REPLACE(LEFT($T71, FIND(" ", $T71&amp;" ", FIND(" ", $T71, 1)+1)), 1, FIND(" ", $T71), "")),",",""),"(",""),")",""),"and",""))), "-",SUBSTITUTE(DHAC_TestOrgs_combined!C70," ","-")))</f>
        <v>pathologylaboratory-woodcroft-pathology</v>
      </c>
      <c r="B71" s="150" t="s">
        <v>1379</v>
      </c>
      <c r="C71" s="150"/>
      <c r="D71" s="150" t="s">
        <v>1380</v>
      </c>
      <c r="E71" s="150" t="s">
        <v>1381</v>
      </c>
      <c r="F71" s="66" t="str">
        <f>DHAC_TestOrgs_combined!B70</f>
        <v>8003621566706159</v>
      </c>
      <c r="G71" s="145"/>
      <c r="H71" s="145"/>
      <c r="I71" s="145"/>
      <c r="J71" s="145"/>
      <c r="K71" s="145"/>
      <c r="L71" s="150" t="s">
        <v>320</v>
      </c>
      <c r="M71" s="72" t="str">
        <f>LOWER(SUBSTITUTE(DHAC_TestOrgs_combined!$C70," ","-"))</f>
        <v>woodcroft-pathology</v>
      </c>
      <c r="N71" s="66" t="str">
        <f t="shared" si="4"/>
        <v>http://snomed.info/sct</v>
      </c>
      <c r="O71" s="66" t="str">
        <f>TRIM(_xlfn.XLOOKUP(DHAC_TestOrgs_combined!$F70,CodeMaps!$B$94:$B$110,CodeMaps!$F$94:$F$110,""))</f>
        <v>310074003</v>
      </c>
      <c r="P71" s="120" t="str">
        <f>TRIM(_xlfn.XLOOKUP(O71,CodeMaps!$F$94:$F$110,CodeMaps!$G$94:$G$110,""))</f>
        <v xml:space="preserve">	Pathology service</v>
      </c>
      <c r="Q71" s="150"/>
      <c r="R71" s="150"/>
      <c r="S71" s="150"/>
      <c r="T71" s="65" t="str">
        <f>DHAC_TestOrgs_combined!G70</f>
        <v>Pathology laboratory service</v>
      </c>
      <c r="U71" s="74" t="str">
        <f t="shared" si="5"/>
        <v/>
      </c>
      <c r="V71" s="72" t="str">
        <f>TRIM(_xlfn.XLOOKUP(DHAC_TestOrgs_combined!$H70,CodeMaps!$B$114:$B$119,CodeMaps!$H$114:$H$119,""))</f>
        <v/>
      </c>
      <c r="W71" s="72" t="str">
        <f>TRIM(_xlfn.XLOOKUP(V71,CodeMaps!$H$114:$H$119,CodeMaps!$I$114:$I$119,""))</f>
        <v/>
      </c>
      <c r="X71" s="72" t="str">
        <f>DHAC_TestOrgs_combined!$I70</f>
        <v/>
      </c>
      <c r="Y71" s="72" t="str">
        <f>LOWER(SUBSTITUTE(DHAC_TestOrgs_combined!$C70," ","-"))</f>
        <v>woodcroft-pathology</v>
      </c>
      <c r="Z71" s="120" t="str">
        <f>DHAC_TestOrgs_combined!C70</f>
        <v>Woodcroft Pathology</v>
      </c>
      <c r="AA71" s="150" t="s">
        <v>252</v>
      </c>
      <c r="AB71" s="66" t="str">
        <f>DHAC_TestOrgs_combined!O70</f>
        <v>0855503641</v>
      </c>
      <c r="AC71" s="150" t="s">
        <v>1321</v>
      </c>
      <c r="AD71" s="150" t="s">
        <v>282</v>
      </c>
      <c r="AE71" s="120" t="str">
        <f>DHAC_TestOrgs_combined!Q70</f>
        <v>info@woodcroftpathology.example.net</v>
      </c>
      <c r="AF71" s="150"/>
    </row>
    <row r="72" spans="1:32" s="1" customFormat="1" x14ac:dyDescent="0.25">
      <c r="A72" s="65" t="str">
        <f>LOWER(_xlfn.CONCAT(IF(COUNT(FIND(" ", $T72))=0,
$T72, TRIM(SUBSTITUTE(SUBSTITUTE(SUBSTITUTE(SUBSTITUTE(_xlfn.CONCAT(LEFT($T72, FIND(" ", $T72)-1), REPLACE(LEFT($T72, FIND(" ", $T72&amp;" ", FIND(" ", $T72, 1)+1)), 1, FIND(" ", $T72), "")),",",""),"(",""),")",""),"and",""))), "-",SUBSTITUTE(DHAC_TestOrgs_combined!C71," ","-")))</f>
        <v>pathologylaboratory-wingfield-pathology</v>
      </c>
      <c r="B72" s="150" t="s">
        <v>1379</v>
      </c>
      <c r="C72" s="150"/>
      <c r="D72" s="150" t="s">
        <v>1380</v>
      </c>
      <c r="E72" s="150" t="s">
        <v>1381</v>
      </c>
      <c r="F72" s="66" t="str">
        <f>DHAC_TestOrgs_combined!B71</f>
        <v>8003623233373504</v>
      </c>
      <c r="G72" s="145"/>
      <c r="H72" s="145"/>
      <c r="I72" s="145"/>
      <c r="J72" s="145"/>
      <c r="K72" s="145"/>
      <c r="L72" s="150" t="s">
        <v>320</v>
      </c>
      <c r="M72" s="72" t="str">
        <f>LOWER(SUBSTITUTE(DHAC_TestOrgs_combined!$C71," ","-"))</f>
        <v>wingfield-pathology</v>
      </c>
      <c r="N72" s="66" t="str">
        <f t="shared" si="4"/>
        <v>http://snomed.info/sct</v>
      </c>
      <c r="O72" s="66" t="str">
        <f>TRIM(_xlfn.XLOOKUP(DHAC_TestOrgs_combined!$F71,CodeMaps!$B$94:$B$110,CodeMaps!$F$94:$F$110,""))</f>
        <v>310074003</v>
      </c>
      <c r="P72" s="120" t="str">
        <f>TRIM(_xlfn.XLOOKUP(O72,CodeMaps!$F$94:$F$110,CodeMaps!$G$94:$G$110,""))</f>
        <v xml:space="preserve">	Pathology service</v>
      </c>
      <c r="Q72" s="150"/>
      <c r="R72" s="150"/>
      <c r="S72" s="150"/>
      <c r="T72" s="65" t="str">
        <f>DHAC_TestOrgs_combined!G71</f>
        <v>Pathology laboratory service</v>
      </c>
      <c r="U72" s="74" t="str">
        <f t="shared" si="5"/>
        <v/>
      </c>
      <c r="V72" s="72" t="str">
        <f>TRIM(_xlfn.XLOOKUP(DHAC_TestOrgs_combined!$H71,CodeMaps!$B$114:$B$119,CodeMaps!$H$114:$H$119,""))</f>
        <v/>
      </c>
      <c r="W72" s="72" t="str">
        <f>TRIM(_xlfn.XLOOKUP(V72,CodeMaps!$H$114:$H$119,CodeMaps!$I$114:$I$119,""))</f>
        <v/>
      </c>
      <c r="X72" s="72" t="str">
        <f>DHAC_TestOrgs_combined!$I71</f>
        <v/>
      </c>
      <c r="Y72" s="72" t="str">
        <f>LOWER(SUBSTITUTE(DHAC_TestOrgs_combined!$C71," ","-"))</f>
        <v>wingfield-pathology</v>
      </c>
      <c r="Z72" s="120" t="str">
        <f>DHAC_TestOrgs_combined!C71</f>
        <v>Wingfield Pathology</v>
      </c>
      <c r="AA72" s="150" t="s">
        <v>252</v>
      </c>
      <c r="AB72" s="66" t="str">
        <f>DHAC_TestOrgs_combined!O71</f>
        <v>0855505676</v>
      </c>
      <c r="AC72" s="150" t="s">
        <v>1321</v>
      </c>
      <c r="AD72" s="150" t="s">
        <v>282</v>
      </c>
      <c r="AE72" s="120" t="str">
        <f>DHAC_TestOrgs_combined!Q71</f>
        <v>reception@wingfieldpathology.example.com.au</v>
      </c>
      <c r="AF72" s="150"/>
    </row>
    <row r="73" spans="1:32" s="1" customFormat="1" x14ac:dyDescent="0.25">
      <c r="A73" s="65" t="str">
        <f>LOWER(_xlfn.CONCAT(IF(COUNT(FIND(" ", $T73))=0,
$T73, TRIM(SUBSTITUTE(SUBSTITUTE(SUBSTITUTE(SUBSTITUTE(_xlfn.CONCAT(LEFT($T73, FIND(" ", $T73)-1), REPLACE(LEFT($T73, FIND(" ", $T73&amp;" ", FIND(" ", $T73, 1)+1)), 1, FIND(" ", $T73), "")),",",""),"(",""),")",""),"and",""))), "-",SUBSTITUTE(DHAC_TestOrgs_combined!C72," ","-")))</f>
        <v>pharmacyretail-edwardstown-pharmacy</v>
      </c>
      <c r="B73" s="150" t="s">
        <v>1379</v>
      </c>
      <c r="C73" s="150"/>
      <c r="D73" s="150" t="s">
        <v>1380</v>
      </c>
      <c r="E73" s="150" t="s">
        <v>1381</v>
      </c>
      <c r="F73" s="66" t="str">
        <f>DHAC_TestOrgs_combined!B72</f>
        <v>8003623233373512</v>
      </c>
      <c r="G73" s="145"/>
      <c r="H73" s="145"/>
      <c r="I73" s="145"/>
      <c r="J73" s="145"/>
      <c r="K73" s="145"/>
      <c r="L73" s="150" t="s">
        <v>320</v>
      </c>
      <c r="M73" s="72" t="str">
        <f>LOWER(SUBSTITUTE(DHAC_TestOrgs_combined!$C72," ","-"))</f>
        <v>edwardstown-pharmacy</v>
      </c>
      <c r="N73" s="66" t="str">
        <f t="shared" si="4"/>
        <v>http://snomed.info/sct</v>
      </c>
      <c r="O73" s="66" t="str">
        <f>TRIM(_xlfn.XLOOKUP(DHAC_TestOrgs_combined!$F72,CodeMaps!$B$94:$B$110,CodeMaps!$F$94:$F$110,""))</f>
        <v>310080006</v>
      </c>
      <c r="P73" s="120" t="str">
        <f>TRIM(_xlfn.XLOOKUP(O73,CodeMaps!$F$94:$F$110,CodeMaps!$G$94:$G$110,""))</f>
        <v>Pharmacy service</v>
      </c>
      <c r="Q73" s="150"/>
      <c r="R73" s="150"/>
      <c r="S73" s="150"/>
      <c r="T73" s="65" t="str">
        <f>DHAC_TestOrgs_combined!G72</f>
        <v>Pharmacy, retail, operation</v>
      </c>
      <c r="U73" s="74" t="str">
        <f t="shared" si="5"/>
        <v/>
      </c>
      <c r="V73" s="72" t="str">
        <f>TRIM(_xlfn.XLOOKUP(DHAC_TestOrgs_combined!$H72,CodeMaps!$B$114:$B$119,CodeMaps!$H$114:$H$119,""))</f>
        <v/>
      </c>
      <c r="W73" s="72" t="str">
        <f>TRIM(_xlfn.XLOOKUP(V73,CodeMaps!$H$114:$H$119,CodeMaps!$I$114:$I$119,""))</f>
        <v/>
      </c>
      <c r="X73" s="72" t="str">
        <f>DHAC_TestOrgs_combined!$I72</f>
        <v/>
      </c>
      <c r="Y73" s="72" t="str">
        <f>LOWER(SUBSTITUTE(DHAC_TestOrgs_combined!$C72," ","-"))</f>
        <v>edwardstown-pharmacy</v>
      </c>
      <c r="Z73" s="120" t="str">
        <f>DHAC_TestOrgs_combined!C72</f>
        <v>Edwardstown Pharmacy</v>
      </c>
      <c r="AA73" s="150" t="s">
        <v>252</v>
      </c>
      <c r="AB73" s="66" t="str">
        <f>DHAC_TestOrgs_combined!O72</f>
        <v>0855505310</v>
      </c>
      <c r="AC73" s="150" t="s">
        <v>1321</v>
      </c>
      <c r="AD73" s="150" t="s">
        <v>282</v>
      </c>
      <c r="AE73" s="120" t="str">
        <f>DHAC_TestOrgs_combined!Q72</f>
        <v>reception@edwardstownpharmacy.example.net</v>
      </c>
      <c r="AF73" s="150"/>
    </row>
    <row r="74" spans="1:32" s="1" customFormat="1" x14ac:dyDescent="0.25">
      <c r="A74" s="65" t="str">
        <f>LOWER(_xlfn.CONCAT(IF(COUNT(FIND(" ", $T74))=0,
$T74, TRIM(SUBSTITUTE(SUBSTITUTE(SUBSTITUTE(SUBSTITUTE(_xlfn.CONCAT(LEFT($T74, FIND(" ", $T74)-1), REPLACE(LEFT($T74, FIND(" ", $T74&amp;" ", FIND(" ", $T74, 1)+1)), 1, FIND(" ", $T74), "")),",",""),"(",""),")",""),"and",""))), "-",SUBSTITUTE(DHAC_TestOrgs_combined!C73," ","-")))</f>
        <v>generalmedical-beltana-medical-practice</v>
      </c>
      <c r="B74" s="150" t="s">
        <v>1379</v>
      </c>
      <c r="C74" s="150"/>
      <c r="D74" s="150" t="s">
        <v>1380</v>
      </c>
      <c r="E74" s="150" t="s">
        <v>1381</v>
      </c>
      <c r="F74" s="66" t="str">
        <f>DHAC_TestOrgs_combined!B73</f>
        <v>8003624900039329</v>
      </c>
      <c r="G74" s="145"/>
      <c r="H74" s="145"/>
      <c r="I74" s="145"/>
      <c r="J74" s="145"/>
      <c r="K74" s="145"/>
      <c r="L74" s="150" t="s">
        <v>320</v>
      </c>
      <c r="M74" s="72" t="str">
        <f>LOWER(SUBSTITUTE(DHAC_TestOrgs_combined!$C73," ","-"))</f>
        <v>beltana-medical-practice</v>
      </c>
      <c r="N74" s="66" t="str">
        <f t="shared" si="4"/>
        <v>http://snomed.info/sct</v>
      </c>
      <c r="O74" s="66" t="str">
        <f>TRIM(_xlfn.XLOOKUP(DHAC_TestOrgs_combined!$F73,CodeMaps!$B$94:$B$110,CodeMaps!$F$94:$F$110,""))</f>
        <v>700232004</v>
      </c>
      <c r="P74" s="120" t="str">
        <f>TRIM(_xlfn.XLOOKUP(O74,CodeMaps!$F$94:$F$110,CodeMaps!$G$94:$G$110,""))</f>
        <v>General medical service</v>
      </c>
      <c r="Q74" s="150"/>
      <c r="R74" s="150"/>
      <c r="S74" s="150"/>
      <c r="T74" s="65" t="str">
        <f>DHAC_TestOrgs_combined!G73</f>
        <v>General medical practitioner service</v>
      </c>
      <c r="U74" s="74" t="str">
        <f t="shared" si="5"/>
        <v/>
      </c>
      <c r="V74" s="72" t="str">
        <f>TRIM(_xlfn.XLOOKUP(DHAC_TestOrgs_combined!$H73,CodeMaps!$B$114:$B$119,CodeMaps!$H$114:$H$119,""))</f>
        <v/>
      </c>
      <c r="W74" s="72" t="str">
        <f>TRIM(_xlfn.XLOOKUP(V74,CodeMaps!$H$114:$H$119,CodeMaps!$I$114:$I$119,""))</f>
        <v/>
      </c>
      <c r="X74" s="72" t="str">
        <f>DHAC_TestOrgs_combined!$I73</f>
        <v/>
      </c>
      <c r="Y74" s="72" t="str">
        <f>LOWER(SUBSTITUTE(DHAC_TestOrgs_combined!$C73," ","-"))</f>
        <v>beltana-medical-practice</v>
      </c>
      <c r="Z74" s="120" t="str">
        <f>DHAC_TestOrgs_combined!C73</f>
        <v>Beltana Medical Practice</v>
      </c>
      <c r="AA74" s="150" t="s">
        <v>252</v>
      </c>
      <c r="AB74" s="66" t="str">
        <f>DHAC_TestOrgs_combined!O73</f>
        <v>0855503041</v>
      </c>
      <c r="AC74" s="150" t="s">
        <v>1321</v>
      </c>
      <c r="AD74" s="150" t="s">
        <v>282</v>
      </c>
      <c r="AE74" s="120" t="str">
        <f>DHAC_TestOrgs_combined!Q73</f>
        <v>info@beltanamp.example.com.au</v>
      </c>
      <c r="AF74" s="150"/>
    </row>
    <row r="75" spans="1:32" s="1" customFormat="1" x14ac:dyDescent="0.25">
      <c r="A75" s="65" t="str">
        <f>LOWER(_xlfn.CONCAT(IF(COUNT(FIND(" ", $T75))=0,
$T75, TRIM(SUBSTITUTE(SUBSTITUTE(SUBSTITUTE(SUBSTITUTE(_xlfn.CONCAT(LEFT($T75, FIND(" ", $T75)-1), REPLACE(LEFT($T75, FIND(" ", $T75&amp;" ", FIND(" ", $T75, 1)+1)), 1, FIND(" ", $T75), "")),",",""),"(",""),")",""),"and",""))), "-",SUBSTITUTE(DHAC_TestOrgs_combined!C74," ","-")))</f>
        <v>chiropractic-karkoo-chiropractic</v>
      </c>
      <c r="B75" s="150" t="s">
        <v>1379</v>
      </c>
      <c r="C75" s="150"/>
      <c r="D75" s="150" t="s">
        <v>1380</v>
      </c>
      <c r="E75" s="150" t="s">
        <v>1381</v>
      </c>
      <c r="F75" s="66" t="str">
        <f>DHAC_TestOrgs_combined!B74</f>
        <v>8003626566707123</v>
      </c>
      <c r="G75" s="145"/>
      <c r="H75" s="145"/>
      <c r="I75" s="145"/>
      <c r="J75" s="145"/>
      <c r="K75" s="145"/>
      <c r="L75" s="150" t="s">
        <v>320</v>
      </c>
      <c r="M75" s="72" t="str">
        <f>LOWER(SUBSTITUTE(DHAC_TestOrgs_combined!$C74," ","-"))</f>
        <v>karkoo-chiropractic</v>
      </c>
      <c r="N75" s="66" t="str">
        <f t="shared" si="4"/>
        <v>http://snomed.info/sct</v>
      </c>
      <c r="O75" s="66" t="str">
        <f>TRIM(_xlfn.XLOOKUP(DHAC_TestOrgs_combined!$F74,CodeMaps!$B$94:$B$110,CodeMaps!$F$94:$F$110,""))</f>
        <v>722170006</v>
      </c>
      <c r="P75" s="120" t="str">
        <f>TRIM(_xlfn.XLOOKUP(O75,CodeMaps!$F$94:$F$110,CodeMaps!$G$94:$G$110,""))</f>
        <v>Chiropractic service</v>
      </c>
      <c r="Q75" s="150"/>
      <c r="R75" s="150"/>
      <c r="S75" s="150"/>
      <c r="T75" s="65" t="str">
        <f>DHAC_TestOrgs_combined!G74</f>
        <v>Chiropractic</v>
      </c>
      <c r="U75" s="74" t="str">
        <f t="shared" si="5"/>
        <v/>
      </c>
      <c r="V75" s="72" t="str">
        <f>TRIM(_xlfn.XLOOKUP(DHAC_TestOrgs_combined!$H74,CodeMaps!$B$114:$B$119,CodeMaps!$H$114:$H$119,""))</f>
        <v/>
      </c>
      <c r="W75" s="72" t="str">
        <f>TRIM(_xlfn.XLOOKUP(V75,CodeMaps!$H$114:$H$119,CodeMaps!$I$114:$I$119,""))</f>
        <v/>
      </c>
      <c r="X75" s="72" t="str">
        <f>DHAC_TestOrgs_combined!$I74</f>
        <v/>
      </c>
      <c r="Y75" s="72" t="str">
        <f>LOWER(SUBSTITUTE(DHAC_TestOrgs_combined!$C74," ","-"))</f>
        <v>karkoo-chiropractic</v>
      </c>
      <c r="Z75" s="120" t="str">
        <f>DHAC_TestOrgs_combined!C74</f>
        <v>Karkoo Chiropractic</v>
      </c>
      <c r="AA75" s="150" t="s">
        <v>252</v>
      </c>
      <c r="AB75" s="66" t="str">
        <f>DHAC_TestOrgs_combined!O74</f>
        <v>0855507557</v>
      </c>
      <c r="AC75" s="150" t="s">
        <v>1321</v>
      </c>
      <c r="AD75" s="150" t="s">
        <v>282</v>
      </c>
      <c r="AE75" s="120" t="str">
        <f>DHAC_TestOrgs_combined!Q74</f>
        <v>info@karkoochiropractic.example.net</v>
      </c>
      <c r="AF75" s="150"/>
    </row>
    <row r="76" spans="1:32" s="1" customFormat="1" x14ac:dyDescent="0.25">
      <c r="A76" s="65" t="str">
        <f>LOWER(_xlfn.CONCAT(IF(COUNT(FIND(" ", $T76))=0,
$T76, TRIM(SUBSTITUTE(SUBSTITUTE(SUBSTITUTE(SUBSTITUTE(_xlfn.CONCAT(LEFT($T76, FIND(" ", $T76)-1), REPLACE(LEFT($T76, FIND(" ", $T76&amp;" ", FIND(" ", $T76, 1)+1)), 1, FIND(" ", $T76), "")),",",""),"(",""),")",""),"and",""))), "-",SUBSTITUTE(DHAC_TestOrgs_combined!C75," ","-")))</f>
        <v>publicacute-rosetta-public-hospital</v>
      </c>
      <c r="B76" s="150" t="s">
        <v>1379</v>
      </c>
      <c r="C76" s="150"/>
      <c r="D76" s="150" t="s">
        <v>1380</v>
      </c>
      <c r="E76" s="150" t="s">
        <v>1381</v>
      </c>
      <c r="F76" s="66" t="str">
        <f>DHAC_TestOrgs_combined!B75</f>
        <v>8003623233373520</v>
      </c>
      <c r="G76" s="145"/>
      <c r="H76" s="145"/>
      <c r="I76" s="145"/>
      <c r="J76" s="145"/>
      <c r="K76" s="145"/>
      <c r="L76" s="150" t="s">
        <v>320</v>
      </c>
      <c r="M76" s="72" t="str">
        <f>LOWER(SUBSTITUTE(DHAC_TestOrgs_combined!$C75," ","-"))</f>
        <v>rosetta-public-hospital</v>
      </c>
      <c r="N76" s="66" t="str">
        <f t="shared" si="4"/>
        <v>http://snomed.info/sct</v>
      </c>
      <c r="O76" s="66" t="str">
        <f>TRIM(_xlfn.XLOOKUP(DHAC_TestOrgs_combined!$F75,CodeMaps!$B$94:$B$110,CodeMaps!$F$94:$F$110,""))</f>
        <v>2421000175108</v>
      </c>
      <c r="P76" s="120" t="str">
        <f>TRIM(_xlfn.XLOOKUP(O76,CodeMaps!$F$94:$F$110,CodeMaps!$G$94:$G$110,""))</f>
        <v>Acute care inpatient service</v>
      </c>
      <c r="Q76" s="150"/>
      <c r="R76" s="150"/>
      <c r="S76" s="150"/>
      <c r="T76" s="65" t="str">
        <f>DHAC_TestOrgs_combined!G75</f>
        <v>Public acute care Hospital</v>
      </c>
      <c r="U76" s="74" t="str">
        <f t="shared" si="5"/>
        <v/>
      </c>
      <c r="V76" s="72" t="str">
        <f>TRIM(_xlfn.XLOOKUP(DHAC_TestOrgs_combined!$H75,CodeMaps!$B$114:$B$119,CodeMaps!$H$114:$H$119,""))</f>
        <v/>
      </c>
      <c r="W76" s="72" t="str">
        <f>TRIM(_xlfn.XLOOKUP(V76,CodeMaps!$H$114:$H$119,CodeMaps!$I$114:$I$119,""))</f>
        <v/>
      </c>
      <c r="X76" s="72" t="str">
        <f>DHAC_TestOrgs_combined!$I75</f>
        <v/>
      </c>
      <c r="Y76" s="72" t="str">
        <f>LOWER(SUBSTITUTE(DHAC_TestOrgs_combined!$C75," ","-"))</f>
        <v>rosetta-public-hospital</v>
      </c>
      <c r="Z76" s="120" t="str">
        <f>DHAC_TestOrgs_combined!C75</f>
        <v>Rosetta Public Hospital</v>
      </c>
      <c r="AA76" s="150" t="s">
        <v>252</v>
      </c>
      <c r="AB76" s="66" t="str">
        <f>DHAC_TestOrgs_combined!O75</f>
        <v>0355507448</v>
      </c>
      <c r="AC76" s="150" t="s">
        <v>1321</v>
      </c>
      <c r="AD76" s="150" t="s">
        <v>282</v>
      </c>
      <c r="AE76" s="120" t="str">
        <f>DHAC_TestOrgs_combined!Q75</f>
        <v>info@rosettaph.example.net</v>
      </c>
      <c r="AF76" s="150"/>
    </row>
    <row r="77" spans="1:32" s="1" customFormat="1" x14ac:dyDescent="0.25">
      <c r="A77" s="65" t="str">
        <f>LOWER(_xlfn.CONCAT(IF(COUNT(FIND(" ", $T77))=0,
$T77, TRIM(SUBSTITUTE(SUBSTITUTE(SUBSTITUTE(SUBSTITUTE(_xlfn.CONCAT(LEFT($T77, FIND(" ", $T77)-1), REPLACE(LEFT($T77, FIND(" ", $T77&amp;" ", FIND(" ", $T77, 1)+1)), 1, FIND(" ", $T77), "")),",",""),"(",""),")",""),"and",""))), "-",SUBSTITUTE(DHAC_TestOrgs_combined!C76," ","-")))</f>
        <v>privateacute-robigana-private-hospital</v>
      </c>
      <c r="B77" s="150" t="s">
        <v>1379</v>
      </c>
      <c r="C77" s="150"/>
      <c r="D77" s="150" t="s">
        <v>1380</v>
      </c>
      <c r="E77" s="150" t="s">
        <v>1381</v>
      </c>
      <c r="F77" s="66" t="str">
        <f>DHAC_TestOrgs_combined!B76</f>
        <v>8003628233373289</v>
      </c>
      <c r="G77" s="145"/>
      <c r="H77" s="145"/>
      <c r="I77" s="145"/>
      <c r="J77" s="145"/>
      <c r="K77" s="145"/>
      <c r="L77" s="150" t="s">
        <v>320</v>
      </c>
      <c r="M77" s="72" t="str">
        <f>LOWER(SUBSTITUTE(DHAC_TestOrgs_combined!$C76," ","-"))</f>
        <v>robigana-private-hospital</v>
      </c>
      <c r="N77" s="66" t="str">
        <f t="shared" si="4"/>
        <v>http://snomed.info/sct</v>
      </c>
      <c r="O77" s="66" t="str">
        <f>TRIM(_xlfn.XLOOKUP(DHAC_TestOrgs_combined!$F76,CodeMaps!$B$94:$B$110,CodeMaps!$F$94:$F$110,""))</f>
        <v>2421000175108</v>
      </c>
      <c r="P77" s="120" t="str">
        <f>TRIM(_xlfn.XLOOKUP(O77,CodeMaps!$F$94:$F$110,CodeMaps!$G$94:$G$110,""))</f>
        <v>Acute care inpatient service</v>
      </c>
      <c r="Q77" s="150"/>
      <c r="R77" s="150"/>
      <c r="S77" s="150"/>
      <c r="T77" s="65" t="str">
        <f>DHAC_TestOrgs_combined!G76</f>
        <v>Private acute care Hospital</v>
      </c>
      <c r="U77" s="74" t="str">
        <f t="shared" si="5"/>
        <v/>
      </c>
      <c r="V77" s="72" t="str">
        <f>TRIM(_xlfn.XLOOKUP(DHAC_TestOrgs_combined!$H76,CodeMaps!$B$114:$B$119,CodeMaps!$H$114:$H$119,""))</f>
        <v/>
      </c>
      <c r="W77" s="72" t="str">
        <f>TRIM(_xlfn.XLOOKUP(V77,CodeMaps!$H$114:$H$119,CodeMaps!$I$114:$I$119,""))</f>
        <v/>
      </c>
      <c r="X77" s="72" t="str">
        <f>DHAC_TestOrgs_combined!$I76</f>
        <v/>
      </c>
      <c r="Y77" s="72" t="str">
        <f>LOWER(SUBSTITUTE(DHAC_TestOrgs_combined!$C76," ","-"))</f>
        <v>robigana-private-hospital</v>
      </c>
      <c r="Z77" s="120" t="str">
        <f>DHAC_TestOrgs_combined!C76</f>
        <v>Robigana Private Hospital</v>
      </c>
      <c r="AA77" s="150" t="s">
        <v>252</v>
      </c>
      <c r="AB77" s="66" t="str">
        <f>DHAC_TestOrgs_combined!O76</f>
        <v>0355502908</v>
      </c>
      <c r="AC77" s="150" t="s">
        <v>1321</v>
      </c>
      <c r="AD77" s="150" t="s">
        <v>282</v>
      </c>
      <c r="AE77" s="120" t="str">
        <f>DHAC_TestOrgs_combined!Q76</f>
        <v>reception@robiganaph.example.com.au</v>
      </c>
      <c r="AF77" s="150"/>
    </row>
    <row r="78" spans="1:32" s="1" customFormat="1" x14ac:dyDescent="0.25">
      <c r="A78" s="65" t="str">
        <f>LOWER(_xlfn.CONCAT(IF(COUNT(FIND(" ", $T78))=0,
$T78, TRIM(SUBSTITUTE(SUBSTITUTE(SUBSTITUTE(SUBSTITUTE(_xlfn.CONCAT(LEFT($T78, FIND(" ", $T78)-1), REPLACE(LEFT($T78, FIND(" ", $T78&amp;" ", FIND(" ", $T78, 1)+1)), 1, FIND(" ", $T78), "")),",",""),"(",""),")",""),"and",""))), "-",SUBSTITUTE(DHAC_TestOrgs_combined!C77," ","-")))</f>
        <v>diagnosticimaging-blumont-radiology</v>
      </c>
      <c r="B78" s="150" t="s">
        <v>1379</v>
      </c>
      <c r="C78" s="150"/>
      <c r="D78" s="150" t="s">
        <v>1380</v>
      </c>
      <c r="E78" s="150" t="s">
        <v>1381</v>
      </c>
      <c r="F78" s="66" t="str">
        <f>DHAC_TestOrgs_combined!B77</f>
        <v>8003629900040615</v>
      </c>
      <c r="G78" s="145"/>
      <c r="H78" s="145"/>
      <c r="I78" s="145"/>
      <c r="J78" s="145"/>
      <c r="K78" s="145"/>
      <c r="L78" s="150" t="s">
        <v>320</v>
      </c>
      <c r="M78" s="72" t="str">
        <f>LOWER(SUBSTITUTE(DHAC_TestOrgs_combined!$C77," ","-"))</f>
        <v>blumont-radiology</v>
      </c>
      <c r="N78" s="66" t="str">
        <f t="shared" si="4"/>
        <v>http://snomed.info/sct</v>
      </c>
      <c r="O78" s="66" t="str">
        <f>TRIM(_xlfn.XLOOKUP(DHAC_TestOrgs_combined!$F77,CodeMaps!$B$94:$B$110,CodeMaps!$F$94:$F$110,""))</f>
        <v>708175003</v>
      </c>
      <c r="P78" s="120" t="str">
        <f>TRIM(_xlfn.XLOOKUP(O78,CodeMaps!$F$94:$F$110,CodeMaps!$G$94:$G$110,""))</f>
        <v>Diagnostic imaging service</v>
      </c>
      <c r="Q78" s="150"/>
      <c r="R78" s="150"/>
      <c r="S78" s="150"/>
      <c r="T78" s="65" t="str">
        <f>DHAC_TestOrgs_combined!G77</f>
        <v>Diagnostic imaging service</v>
      </c>
      <c r="U78" s="74" t="str">
        <f t="shared" si="5"/>
        <v>http://snomed.info/sct</v>
      </c>
      <c r="V78" s="72" t="str">
        <f>TRIM(_xlfn.XLOOKUP(DHAC_TestOrgs_combined!$H77,CodeMaps!$B$114:$B$119,CodeMaps!$H$114:$H$119,""))</f>
        <v>394914008</v>
      </c>
      <c r="W78" s="72" t="str">
        <f>TRIM(_xlfn.XLOOKUP(V78,CodeMaps!$H$114:$H$119,CodeMaps!$I$114:$I$119,""))</f>
        <v>Radiology - speciality</v>
      </c>
      <c r="X78" s="72" t="str">
        <f>DHAC_TestOrgs_combined!$I77</f>
        <v>Diagnostic Radiology</v>
      </c>
      <c r="Y78" s="72" t="str">
        <f>LOWER(SUBSTITUTE(DHAC_TestOrgs_combined!$C77," ","-"))</f>
        <v>blumont-radiology</v>
      </c>
      <c r="Z78" s="120" t="str">
        <f>DHAC_TestOrgs_combined!C77</f>
        <v>Blumont Radiology</v>
      </c>
      <c r="AA78" s="150" t="s">
        <v>252</v>
      </c>
      <c r="AB78" s="66" t="str">
        <f>DHAC_TestOrgs_combined!O77</f>
        <v>0355507694</v>
      </c>
      <c r="AC78" s="150" t="s">
        <v>1321</v>
      </c>
      <c r="AD78" s="150" t="s">
        <v>282</v>
      </c>
      <c r="AE78" s="120" t="str">
        <f>DHAC_TestOrgs_combined!Q77</f>
        <v>reception@blumontradiology.example.net</v>
      </c>
      <c r="AF78" s="150"/>
    </row>
    <row r="79" spans="1:32" s="1" customFormat="1" x14ac:dyDescent="0.25">
      <c r="A79" s="65" t="str">
        <f>LOWER(_xlfn.CONCAT(IF(COUNT(FIND(" ", $T79))=0,
$T79, TRIM(SUBSTITUTE(SUBSTITUTE(SUBSTITUTE(SUBSTITUTE(_xlfn.CONCAT(LEFT($T79, FIND(" ", $T79)-1), REPLACE(LEFT($T79, FIND(" ", $T79&amp;" ", FIND(" ", $T79, 1)+1)), 1, FIND(" ", $T79), "")),",",""),"(",""),")",""),"and",""))), "-",SUBSTITUTE(DHAC_TestOrgs_combined!C78," ","-")))</f>
        <v>pathologylaboratory-verona-sands-pathology</v>
      </c>
      <c r="B79" s="150" t="s">
        <v>1379</v>
      </c>
      <c r="C79" s="150"/>
      <c r="D79" s="150" t="s">
        <v>1380</v>
      </c>
      <c r="E79" s="150" t="s">
        <v>1381</v>
      </c>
      <c r="F79" s="66" t="str">
        <f>DHAC_TestOrgs_combined!B78</f>
        <v>8003624900039352</v>
      </c>
      <c r="G79" s="145"/>
      <c r="H79" s="145"/>
      <c r="I79" s="145"/>
      <c r="J79" s="145"/>
      <c r="K79" s="145"/>
      <c r="L79" s="150" t="s">
        <v>320</v>
      </c>
      <c r="M79" s="72" t="str">
        <f>LOWER(SUBSTITUTE(DHAC_TestOrgs_combined!$C78," ","-"))</f>
        <v>verona-sands-pathology</v>
      </c>
      <c r="N79" s="66" t="str">
        <f t="shared" si="4"/>
        <v>http://snomed.info/sct</v>
      </c>
      <c r="O79" s="66" t="str">
        <f>TRIM(_xlfn.XLOOKUP(DHAC_TestOrgs_combined!$F78,CodeMaps!$B$94:$B$110,CodeMaps!$F$94:$F$110,""))</f>
        <v>310074003</v>
      </c>
      <c r="P79" s="120" t="str">
        <f>TRIM(_xlfn.XLOOKUP(O79,CodeMaps!$F$94:$F$110,CodeMaps!$G$94:$G$110,""))</f>
        <v xml:space="preserve">	Pathology service</v>
      </c>
      <c r="Q79" s="150"/>
      <c r="R79" s="150"/>
      <c r="S79" s="150"/>
      <c r="T79" s="65" t="str">
        <f>DHAC_TestOrgs_combined!G78</f>
        <v>Pathology laboratory service</v>
      </c>
      <c r="U79" s="74" t="str">
        <f t="shared" si="5"/>
        <v/>
      </c>
      <c r="V79" s="72" t="str">
        <f>TRIM(_xlfn.XLOOKUP(DHAC_TestOrgs_combined!$H78,CodeMaps!$B$114:$B$119,CodeMaps!$H$114:$H$119,""))</f>
        <v/>
      </c>
      <c r="W79" s="72" t="str">
        <f>TRIM(_xlfn.XLOOKUP(V79,CodeMaps!$H$114:$H$119,CodeMaps!$I$114:$I$119,""))</f>
        <v/>
      </c>
      <c r="X79" s="72" t="str">
        <f>DHAC_TestOrgs_combined!$I78</f>
        <v/>
      </c>
      <c r="Y79" s="72" t="str">
        <f>LOWER(SUBSTITUTE(DHAC_TestOrgs_combined!$C78," ","-"))</f>
        <v>verona-sands-pathology</v>
      </c>
      <c r="Z79" s="120" t="str">
        <f>DHAC_TestOrgs_combined!C78</f>
        <v>Verona Sands Pathology</v>
      </c>
      <c r="AA79" s="150" t="s">
        <v>252</v>
      </c>
      <c r="AB79" s="66" t="str">
        <f>DHAC_TestOrgs_combined!O78</f>
        <v>0355506133</v>
      </c>
      <c r="AC79" s="150" t="s">
        <v>1321</v>
      </c>
      <c r="AD79" s="150" t="s">
        <v>282</v>
      </c>
      <c r="AE79" s="120" t="str">
        <f>DHAC_TestOrgs_combined!Q78</f>
        <v>info@veronasandspathology.example.com.au</v>
      </c>
      <c r="AF79" s="150"/>
    </row>
    <row r="80" spans="1:32" s="1" customFormat="1" x14ac:dyDescent="0.25">
      <c r="A80" s="65" t="str">
        <f>LOWER(_xlfn.CONCAT(IF(COUNT(FIND(" ", $T80))=0,
$T80, TRIM(SUBSTITUTE(SUBSTITUTE(SUBSTITUTE(SUBSTITUTE(_xlfn.CONCAT(LEFT($T80, FIND(" ", $T80)-1), REPLACE(LEFT($T80, FIND(" ", $T80&amp;" ", FIND(" ", $T80, 1)+1)), 1, FIND(" ", $T80), "")),",",""),"(",""),")",""),"and",""))), "-",SUBSTITUTE(DHAC_TestOrgs_combined!C79," ","-")))</f>
        <v>pharmacyretail-launceston-pharmacy</v>
      </c>
      <c r="B80" s="150" t="s">
        <v>1379</v>
      </c>
      <c r="C80" s="150"/>
      <c r="D80" s="150" t="s">
        <v>1380</v>
      </c>
      <c r="E80" s="150" t="s">
        <v>1381</v>
      </c>
      <c r="F80" s="66" t="str">
        <f>DHAC_TestOrgs_combined!B79</f>
        <v>8003624900039360</v>
      </c>
      <c r="G80" s="145"/>
      <c r="H80" s="145"/>
      <c r="I80" s="145"/>
      <c r="J80" s="145"/>
      <c r="K80" s="145"/>
      <c r="L80" s="150" t="s">
        <v>320</v>
      </c>
      <c r="M80" s="72" t="str">
        <f>LOWER(SUBSTITUTE(DHAC_TestOrgs_combined!$C79," ","-"))</f>
        <v>launceston-pharmacy</v>
      </c>
      <c r="N80" s="66" t="str">
        <f t="shared" si="4"/>
        <v>http://snomed.info/sct</v>
      </c>
      <c r="O80" s="66" t="str">
        <f>TRIM(_xlfn.XLOOKUP(DHAC_TestOrgs_combined!$F79,CodeMaps!$B$94:$B$110,CodeMaps!$F$94:$F$110,""))</f>
        <v>310080006</v>
      </c>
      <c r="P80" s="120" t="str">
        <f>TRIM(_xlfn.XLOOKUP(O80,CodeMaps!$F$94:$F$110,CodeMaps!$G$94:$G$110,""))</f>
        <v>Pharmacy service</v>
      </c>
      <c r="Q80" s="150"/>
      <c r="R80" s="150"/>
      <c r="S80" s="150"/>
      <c r="T80" s="65" t="str">
        <f>DHAC_TestOrgs_combined!G79</f>
        <v>Pharmacy, retail, operation</v>
      </c>
      <c r="U80" s="74" t="str">
        <f t="shared" si="5"/>
        <v/>
      </c>
      <c r="V80" s="72" t="str">
        <f>TRIM(_xlfn.XLOOKUP(DHAC_TestOrgs_combined!$H79,CodeMaps!$B$114:$B$119,CodeMaps!$H$114:$H$119,""))</f>
        <v/>
      </c>
      <c r="W80" s="72" t="str">
        <f>TRIM(_xlfn.XLOOKUP(V80,CodeMaps!$H$114:$H$119,CodeMaps!$I$114:$I$119,""))</f>
        <v/>
      </c>
      <c r="X80" s="72" t="str">
        <f>DHAC_TestOrgs_combined!$I79</f>
        <v/>
      </c>
      <c r="Y80" s="72" t="str">
        <f>LOWER(SUBSTITUTE(DHAC_TestOrgs_combined!$C79," ","-"))</f>
        <v>launceston-pharmacy</v>
      </c>
      <c r="Z80" s="120" t="str">
        <f>DHAC_TestOrgs_combined!C79</f>
        <v>Launceston Pharmacy</v>
      </c>
      <c r="AA80" s="150" t="s">
        <v>252</v>
      </c>
      <c r="AB80" s="66" t="str">
        <f>DHAC_TestOrgs_combined!O79</f>
        <v>0355504846</v>
      </c>
      <c r="AC80" s="150" t="s">
        <v>1321</v>
      </c>
      <c r="AD80" s="150" t="s">
        <v>282</v>
      </c>
      <c r="AE80" s="120" t="str">
        <f>DHAC_TestOrgs_combined!Q79</f>
        <v>info@launcestonpharmacy.example.net</v>
      </c>
      <c r="AF80" s="150"/>
    </row>
    <row r="81" spans="1:32" s="1" customFormat="1" x14ac:dyDescent="0.25">
      <c r="A81" s="65" t="str">
        <f>LOWER(_xlfn.CONCAT(IF(COUNT(FIND(" ", $T81))=0,
$T81, TRIM(SUBSTITUTE(SUBSTITUTE(SUBSTITUTE(SUBSTITUTE(_xlfn.CONCAT(LEFT($T81, FIND(" ", $T81)-1), REPLACE(LEFT($T81, FIND(" ", $T81&amp;" ", FIND(" ", $T81, 1)+1)), 1, FIND(" ", $T81), "")),",",""),"(",""),")",""),"and",""))), "-",SUBSTITUTE(DHAC_TestOrgs_combined!C80," ","-")))</f>
        <v>generalmedical-southport-medical-practice</v>
      </c>
      <c r="B81" s="150" t="s">
        <v>1379</v>
      </c>
      <c r="C81" s="150"/>
      <c r="D81" s="150" t="s">
        <v>1380</v>
      </c>
      <c r="E81" s="150" t="s">
        <v>1381</v>
      </c>
      <c r="F81" s="66" t="str">
        <f>DHAC_TestOrgs_combined!B80</f>
        <v>8003624900039386</v>
      </c>
      <c r="G81" s="145"/>
      <c r="H81" s="145"/>
      <c r="I81" s="145"/>
      <c r="J81" s="145"/>
      <c r="K81" s="145"/>
      <c r="L81" s="150" t="s">
        <v>320</v>
      </c>
      <c r="M81" s="72" t="str">
        <f>LOWER(SUBSTITUTE(DHAC_TestOrgs_combined!$C80," ","-"))</f>
        <v>southport-medical-practice</v>
      </c>
      <c r="N81" s="66" t="str">
        <f t="shared" si="4"/>
        <v>http://snomed.info/sct</v>
      </c>
      <c r="O81" s="66" t="str">
        <f>TRIM(_xlfn.XLOOKUP(DHAC_TestOrgs_combined!$F80,CodeMaps!$B$94:$B$110,CodeMaps!$F$94:$F$110,""))</f>
        <v>700232004</v>
      </c>
      <c r="P81" s="120" t="str">
        <f>TRIM(_xlfn.XLOOKUP(O81,CodeMaps!$F$94:$F$110,CodeMaps!$G$94:$G$110,""))</f>
        <v>General medical service</v>
      </c>
      <c r="Q81" s="150"/>
      <c r="R81" s="150"/>
      <c r="S81" s="150"/>
      <c r="T81" s="65" t="str">
        <f>DHAC_TestOrgs_combined!G80</f>
        <v>General medical practitioner service</v>
      </c>
      <c r="U81" s="74" t="str">
        <f t="shared" si="5"/>
        <v/>
      </c>
      <c r="V81" s="72" t="str">
        <f>TRIM(_xlfn.XLOOKUP(DHAC_TestOrgs_combined!$H80,CodeMaps!$B$114:$B$119,CodeMaps!$H$114:$H$119,""))</f>
        <v/>
      </c>
      <c r="W81" s="72" t="str">
        <f>TRIM(_xlfn.XLOOKUP(V81,CodeMaps!$H$114:$H$119,CodeMaps!$I$114:$I$119,""))</f>
        <v/>
      </c>
      <c r="X81" s="72" t="str">
        <f>DHAC_TestOrgs_combined!$I80</f>
        <v/>
      </c>
      <c r="Y81" s="72" t="str">
        <f>LOWER(SUBSTITUTE(DHAC_TestOrgs_combined!$C80," ","-"))</f>
        <v>southport-medical-practice</v>
      </c>
      <c r="Z81" s="120" t="str">
        <f>DHAC_TestOrgs_combined!C80</f>
        <v>Southport Medical Practice</v>
      </c>
      <c r="AA81" s="150" t="s">
        <v>252</v>
      </c>
      <c r="AB81" s="66" t="str">
        <f>DHAC_TestOrgs_combined!O80</f>
        <v>0355508152</v>
      </c>
      <c r="AC81" s="150" t="s">
        <v>1321</v>
      </c>
      <c r="AD81" s="150" t="s">
        <v>282</v>
      </c>
      <c r="AE81" s="120" t="str">
        <f>DHAC_TestOrgs_combined!Q80</f>
        <v>reception@southportmp.example.com.au</v>
      </c>
      <c r="AF81" s="150"/>
    </row>
    <row r="82" spans="1:32" s="1" customFormat="1" x14ac:dyDescent="0.25">
      <c r="A82" s="65" t="str">
        <f>LOWER(_xlfn.CONCAT(IF(COUNT(FIND(" ", $T82))=0,
$T82, TRIM(SUBSTITUTE(SUBSTITUTE(SUBSTITUTE(SUBSTITUTE(_xlfn.CONCAT(LEFT($T82, FIND(" ", $T82)-1), REPLACE(LEFT($T82, FIND(" ", $T82&amp;" ", FIND(" ", $T82, 1)+1)), 1, FIND(" ", $T82), "")),",",""),"(",""),")",""),"and",""))), "-",SUBSTITUTE(DHAC_TestOrgs_combined!C81," ","-")))</f>
        <v>publicacute-oxley-public-hospital</v>
      </c>
      <c r="B82" s="150" t="s">
        <v>1379</v>
      </c>
      <c r="C82" s="150"/>
      <c r="D82" s="150" t="s">
        <v>1380</v>
      </c>
      <c r="E82" s="150" t="s">
        <v>1381</v>
      </c>
      <c r="F82" s="66" t="str">
        <f>DHAC_TestOrgs_combined!B81</f>
        <v>8003629900040631</v>
      </c>
      <c r="G82" s="145"/>
      <c r="H82" s="145"/>
      <c r="I82" s="145"/>
      <c r="J82" s="145"/>
      <c r="K82" s="145"/>
      <c r="L82" s="150" t="s">
        <v>320</v>
      </c>
      <c r="M82" s="72" t="str">
        <f>LOWER(SUBSTITUTE(DHAC_TestOrgs_combined!$C81," ","-"))</f>
        <v>oxley-public-hospital</v>
      </c>
      <c r="N82" s="66" t="str">
        <f t="shared" si="4"/>
        <v>http://snomed.info/sct</v>
      </c>
      <c r="O82" s="66" t="str">
        <f>TRIM(_xlfn.XLOOKUP(DHAC_TestOrgs_combined!$F81,CodeMaps!$B$94:$B$110,CodeMaps!$F$94:$F$110,""))</f>
        <v>2421000175108</v>
      </c>
      <c r="P82" s="120" t="str">
        <f>TRIM(_xlfn.XLOOKUP(O82,CodeMaps!$F$94:$F$110,CodeMaps!$G$94:$G$110,""))</f>
        <v>Acute care inpatient service</v>
      </c>
      <c r="Q82" s="150"/>
      <c r="R82" s="150"/>
      <c r="S82" s="150"/>
      <c r="T82" s="65" t="str">
        <f>DHAC_TestOrgs_combined!G81</f>
        <v>Public acute care Hospital</v>
      </c>
      <c r="U82" s="74" t="str">
        <f t="shared" si="5"/>
        <v/>
      </c>
      <c r="V82" s="72" t="str">
        <f>TRIM(_xlfn.XLOOKUP(DHAC_TestOrgs_combined!$H81,CodeMaps!$B$114:$B$119,CodeMaps!$H$114:$H$119,""))</f>
        <v/>
      </c>
      <c r="W82" s="72" t="str">
        <f>TRIM(_xlfn.XLOOKUP(V82,CodeMaps!$H$114:$H$119,CodeMaps!$I$114:$I$119,""))</f>
        <v/>
      </c>
      <c r="X82" s="72" t="str">
        <f>DHAC_TestOrgs_combined!$I81</f>
        <v/>
      </c>
      <c r="Y82" s="72" t="str">
        <f>LOWER(SUBSTITUTE(DHAC_TestOrgs_combined!$C81," ","-"))</f>
        <v>oxley-public-hospital</v>
      </c>
      <c r="Z82" s="120" t="str">
        <f>DHAC_TestOrgs_combined!C81</f>
        <v>Oxley Public Hospital</v>
      </c>
      <c r="AA82" s="150" t="s">
        <v>252</v>
      </c>
      <c r="AB82" s="66" t="str">
        <f>DHAC_TestOrgs_combined!O81</f>
        <v>0255509324</v>
      </c>
      <c r="AC82" s="150" t="s">
        <v>1321</v>
      </c>
      <c r="AD82" s="150" t="s">
        <v>282</v>
      </c>
      <c r="AE82" s="120" t="str">
        <f>DHAC_TestOrgs_combined!Q81</f>
        <v>info@oxleyph.example.com.au</v>
      </c>
      <c r="AF82" s="150"/>
    </row>
    <row r="83" spans="1:32" s="1" customFormat="1" x14ac:dyDescent="0.25">
      <c r="A83" s="65" t="str">
        <f>LOWER(_xlfn.CONCAT(IF(COUNT(FIND(" ", $T83))=0,
$T83, TRIM(SUBSTITUTE(SUBSTITUTE(SUBSTITUTE(SUBSTITUTE(_xlfn.CONCAT(LEFT($T83, FIND(" ", $T83)-1), REPLACE(LEFT($T83, FIND(" ", $T83&amp;" ", FIND(" ", $T83, 1)+1)), 1, FIND(" ", $T83), "")),",",""),"(",""),")",""),"and",""))), "-",SUBSTITUTE(DHAC_TestOrgs_combined!C82," ","-")))</f>
        <v>privateacute-monash-private-hospital</v>
      </c>
      <c r="B83" s="150" t="s">
        <v>1379</v>
      </c>
      <c r="C83" s="150"/>
      <c r="D83" s="150" t="s">
        <v>1380</v>
      </c>
      <c r="E83" s="150" t="s">
        <v>1381</v>
      </c>
      <c r="F83" s="66" t="str">
        <f>DHAC_TestOrgs_combined!B82</f>
        <v>8003624900039394</v>
      </c>
      <c r="G83" s="145"/>
      <c r="H83" s="145"/>
      <c r="I83" s="145"/>
      <c r="J83" s="145"/>
      <c r="K83" s="145"/>
      <c r="L83" s="150" t="s">
        <v>320</v>
      </c>
      <c r="M83" s="72" t="str">
        <f>LOWER(SUBSTITUTE(DHAC_TestOrgs_combined!$C82," ","-"))</f>
        <v>monash-private-hospital</v>
      </c>
      <c r="N83" s="66" t="str">
        <f t="shared" si="4"/>
        <v>http://snomed.info/sct</v>
      </c>
      <c r="O83" s="66" t="str">
        <f>TRIM(_xlfn.XLOOKUP(DHAC_TestOrgs_combined!$F82,CodeMaps!$B$94:$B$110,CodeMaps!$F$94:$F$110,""))</f>
        <v>2421000175108</v>
      </c>
      <c r="P83" s="120" t="str">
        <f>TRIM(_xlfn.XLOOKUP(O83,CodeMaps!$F$94:$F$110,CodeMaps!$G$94:$G$110,""))</f>
        <v>Acute care inpatient service</v>
      </c>
      <c r="Q83" s="150"/>
      <c r="R83" s="150"/>
      <c r="S83" s="150"/>
      <c r="T83" s="65" t="str">
        <f>DHAC_TestOrgs_combined!G82</f>
        <v>Private acute care Hospital</v>
      </c>
      <c r="U83" s="74" t="str">
        <f t="shared" si="5"/>
        <v/>
      </c>
      <c r="V83" s="72" t="str">
        <f>TRIM(_xlfn.XLOOKUP(DHAC_TestOrgs_combined!$H82,CodeMaps!$B$114:$B$119,CodeMaps!$H$114:$H$119,""))</f>
        <v/>
      </c>
      <c r="W83" s="72" t="str">
        <f>TRIM(_xlfn.XLOOKUP(V83,CodeMaps!$H$114:$H$119,CodeMaps!$I$114:$I$119,""))</f>
        <v/>
      </c>
      <c r="X83" s="72" t="str">
        <f>DHAC_TestOrgs_combined!$I82</f>
        <v/>
      </c>
      <c r="Y83" s="72" t="str">
        <f>LOWER(SUBSTITUTE(DHAC_TestOrgs_combined!$C82," ","-"))</f>
        <v>monash-private-hospital</v>
      </c>
      <c r="Z83" s="120" t="str">
        <f>DHAC_TestOrgs_combined!C82</f>
        <v>Monash Private Hospital</v>
      </c>
      <c r="AA83" s="150" t="s">
        <v>252</v>
      </c>
      <c r="AB83" s="66" t="str">
        <f>DHAC_TestOrgs_combined!O82</f>
        <v>0255504798</v>
      </c>
      <c r="AC83" s="150" t="s">
        <v>1321</v>
      </c>
      <c r="AD83" s="150" t="s">
        <v>282</v>
      </c>
      <c r="AE83" s="120" t="str">
        <f>DHAC_TestOrgs_combined!Q82</f>
        <v>info@monashph.example.net</v>
      </c>
      <c r="AF83" s="150"/>
    </row>
    <row r="84" spans="1:32" s="1" customFormat="1" x14ac:dyDescent="0.25">
      <c r="A84" s="65" t="str">
        <f>LOWER(_xlfn.CONCAT(IF(COUNT(FIND(" ", $T84))=0,
$T84, TRIM(SUBSTITUTE(SUBSTITUTE(SUBSTITUTE(SUBSTITUTE(_xlfn.CONCAT(LEFT($T84, FIND(" ", $T84)-1), REPLACE(LEFT($T84, FIND(" ", $T84&amp;" ", FIND(" ", $T84, 1)+1)), 1, FIND(" ", $T84), "")),",",""),"(",""),")",""),"and",""))), "-",SUBSTITUTE(DHAC_TestOrgs_combined!C83," ","-")))</f>
        <v>diagnosticimaging-nicholls-radiology</v>
      </c>
      <c r="B84" s="150" t="s">
        <v>1379</v>
      </c>
      <c r="C84" s="150"/>
      <c r="D84" s="150" t="s">
        <v>1380</v>
      </c>
      <c r="E84" s="150" t="s">
        <v>1381</v>
      </c>
      <c r="F84" s="66" t="str">
        <f>DHAC_TestOrgs_combined!B83</f>
        <v>8003628233373305</v>
      </c>
      <c r="G84" s="145"/>
      <c r="H84" s="145"/>
      <c r="I84" s="145"/>
      <c r="J84" s="145"/>
      <c r="K84" s="145"/>
      <c r="L84" s="150" t="s">
        <v>320</v>
      </c>
      <c r="M84" s="72" t="str">
        <f>LOWER(SUBSTITUTE(DHAC_TestOrgs_combined!$C83," ","-"))</f>
        <v>nicholls-radiology</v>
      </c>
      <c r="N84" s="66" t="str">
        <f t="shared" si="4"/>
        <v>http://snomed.info/sct</v>
      </c>
      <c r="O84" s="66" t="str">
        <f>TRIM(_xlfn.XLOOKUP(DHAC_TestOrgs_combined!$F83,CodeMaps!$B$94:$B$110,CodeMaps!$F$94:$F$110,""))</f>
        <v>708175003</v>
      </c>
      <c r="P84" s="120" t="str">
        <f>TRIM(_xlfn.XLOOKUP(O84,CodeMaps!$F$94:$F$110,CodeMaps!$G$94:$G$110,""))</f>
        <v>Diagnostic imaging service</v>
      </c>
      <c r="Q84" s="150"/>
      <c r="R84" s="150"/>
      <c r="S84" s="150"/>
      <c r="T84" s="65" t="str">
        <f>DHAC_TestOrgs_combined!G83</f>
        <v>Diagnostic imaging service</v>
      </c>
      <c r="U84" s="74" t="str">
        <f t="shared" si="5"/>
        <v>http://snomed.info/sct</v>
      </c>
      <c r="V84" s="72" t="str">
        <f>TRIM(_xlfn.XLOOKUP(DHAC_TestOrgs_combined!$H83,CodeMaps!$B$114:$B$119,CodeMaps!$H$114:$H$119,""))</f>
        <v>394914008</v>
      </c>
      <c r="W84" s="72" t="str">
        <f>TRIM(_xlfn.XLOOKUP(V84,CodeMaps!$H$114:$H$119,CodeMaps!$I$114:$I$119,""))</f>
        <v>Radiology - speciality</v>
      </c>
      <c r="X84" s="72" t="str">
        <f>DHAC_TestOrgs_combined!$I83</f>
        <v>Diagnostic Radiology</v>
      </c>
      <c r="Y84" s="72" t="str">
        <f>LOWER(SUBSTITUTE(DHAC_TestOrgs_combined!$C83," ","-"))</f>
        <v>nicholls-radiology</v>
      </c>
      <c r="Z84" s="120" t="str">
        <f>DHAC_TestOrgs_combined!C83</f>
        <v>Nicholls Radiology</v>
      </c>
      <c r="AA84" s="150" t="s">
        <v>252</v>
      </c>
      <c r="AB84" s="66" t="str">
        <f>DHAC_TestOrgs_combined!O83</f>
        <v>0255501723</v>
      </c>
      <c r="AC84" s="150" t="s">
        <v>1321</v>
      </c>
      <c r="AD84" s="150" t="s">
        <v>282</v>
      </c>
      <c r="AE84" s="120" t="str">
        <f>DHAC_TestOrgs_combined!Q83</f>
        <v>reception@nichollsradiology.example.com.au</v>
      </c>
      <c r="AF84" s="150"/>
    </row>
    <row r="85" spans="1:32" s="1" customFormat="1" x14ac:dyDescent="0.25">
      <c r="A85" s="65" t="str">
        <f>LOWER(_xlfn.CONCAT(IF(COUNT(FIND(" ", $T85))=0,
$T85, TRIM(SUBSTITUTE(SUBSTITUTE(SUBSTITUTE(SUBSTITUTE(_xlfn.CONCAT(LEFT($T85, FIND(" ", $T85)-1), REPLACE(LEFT($T85, FIND(" ", $T85&amp;" ", FIND(" ", $T85, 1)+1)), 1, FIND(" ", $T85), "")),",",""),"(",""),")",""),"and",""))), "-",SUBSTITUTE(DHAC_TestOrgs_combined!C84," ","-")))</f>
        <v>pathologylaboratory-calwell-pathology</v>
      </c>
      <c r="B85" s="150" t="s">
        <v>1379</v>
      </c>
      <c r="C85" s="150"/>
      <c r="D85" s="150" t="s">
        <v>1380</v>
      </c>
      <c r="E85" s="150" t="s">
        <v>1381</v>
      </c>
      <c r="F85" s="66" t="str">
        <f>DHAC_TestOrgs_combined!B84</f>
        <v>8003624900039402</v>
      </c>
      <c r="G85" s="145"/>
      <c r="H85" s="145"/>
      <c r="I85" s="145"/>
      <c r="J85" s="145"/>
      <c r="K85" s="145"/>
      <c r="L85" s="150" t="s">
        <v>320</v>
      </c>
      <c r="M85" s="72" t="str">
        <f>LOWER(SUBSTITUTE(DHAC_TestOrgs_combined!$C84," ","-"))</f>
        <v>calwell-pathology</v>
      </c>
      <c r="N85" s="66" t="str">
        <f t="shared" si="4"/>
        <v>http://snomed.info/sct</v>
      </c>
      <c r="O85" s="66" t="str">
        <f>TRIM(_xlfn.XLOOKUP(DHAC_TestOrgs_combined!$F84,CodeMaps!$B$94:$B$110,CodeMaps!$F$94:$F$110,""))</f>
        <v>310074003</v>
      </c>
      <c r="P85" s="120" t="str">
        <f>TRIM(_xlfn.XLOOKUP(O85,CodeMaps!$F$94:$F$110,CodeMaps!$G$94:$G$110,""))</f>
        <v xml:space="preserve">	Pathology service</v>
      </c>
      <c r="Q85" s="150"/>
      <c r="R85" s="150"/>
      <c r="S85" s="150"/>
      <c r="T85" s="65" t="str">
        <f>DHAC_TestOrgs_combined!G84</f>
        <v>Pathology laboratory service</v>
      </c>
      <c r="U85" s="74" t="str">
        <f t="shared" si="5"/>
        <v/>
      </c>
      <c r="V85" s="72" t="str">
        <f>TRIM(_xlfn.XLOOKUP(DHAC_TestOrgs_combined!$H84,CodeMaps!$B$114:$B$119,CodeMaps!$H$114:$H$119,""))</f>
        <v/>
      </c>
      <c r="W85" s="72" t="str">
        <f>TRIM(_xlfn.XLOOKUP(V85,CodeMaps!$H$114:$H$119,CodeMaps!$I$114:$I$119,""))</f>
        <v/>
      </c>
      <c r="X85" s="72" t="str">
        <f>DHAC_TestOrgs_combined!$I84</f>
        <v/>
      </c>
      <c r="Y85" s="72" t="str">
        <f>LOWER(SUBSTITUTE(DHAC_TestOrgs_combined!$C84," ","-"))</f>
        <v>calwell-pathology</v>
      </c>
      <c r="Z85" s="120" t="str">
        <f>DHAC_TestOrgs_combined!C84</f>
        <v>Calwell Pathology</v>
      </c>
      <c r="AA85" s="150" t="s">
        <v>252</v>
      </c>
      <c r="AB85" s="66" t="str">
        <f>DHAC_TestOrgs_combined!O84</f>
        <v>0255509086</v>
      </c>
      <c r="AC85" s="150" t="s">
        <v>1321</v>
      </c>
      <c r="AD85" s="150" t="s">
        <v>282</v>
      </c>
      <c r="AE85" s="120" t="str">
        <f>DHAC_TestOrgs_combined!Q84</f>
        <v>reception@calwellpathology.example.net</v>
      </c>
      <c r="AF85" s="150"/>
    </row>
    <row r="86" spans="1:32" s="1" customFormat="1" x14ac:dyDescent="0.25">
      <c r="A86" s="65" t="str">
        <f>LOWER(_xlfn.CONCAT(IF(COUNT(FIND(" ", $T86))=0,
$T86, TRIM(SUBSTITUTE(SUBSTITUTE(SUBSTITUTE(SUBSTITUTE(_xlfn.CONCAT(LEFT($T86, FIND(" ", $T86)-1), REPLACE(LEFT($T86, FIND(" ", $T86&amp;" ", FIND(" ", $T86, 1)+1)), 1, FIND(" ", $T86), "")),",",""),"(",""),")",""),"and",""))), "-",SUBSTITUTE(DHAC_TestOrgs_combined!C85," ","-")))</f>
        <v>pharmacyretail-ginninderra-pharmacy</v>
      </c>
      <c r="B86" s="150" t="s">
        <v>1379</v>
      </c>
      <c r="C86" s="150"/>
      <c r="D86" s="150" t="s">
        <v>1380</v>
      </c>
      <c r="E86" s="150" t="s">
        <v>1381</v>
      </c>
      <c r="F86" s="66" t="str">
        <f>DHAC_TestOrgs_combined!B85</f>
        <v>8003623233373546</v>
      </c>
      <c r="G86" s="145"/>
      <c r="H86" s="145"/>
      <c r="I86" s="145"/>
      <c r="J86" s="145"/>
      <c r="K86" s="145"/>
      <c r="L86" s="150" t="s">
        <v>320</v>
      </c>
      <c r="M86" s="72" t="str">
        <f>LOWER(SUBSTITUTE(DHAC_TestOrgs_combined!$C85," ","-"))</f>
        <v>ginninderra-pharmacy</v>
      </c>
      <c r="N86" s="66" t="str">
        <f t="shared" si="4"/>
        <v>http://snomed.info/sct</v>
      </c>
      <c r="O86" s="66" t="str">
        <f>TRIM(_xlfn.XLOOKUP(DHAC_TestOrgs_combined!$F85,CodeMaps!$B$94:$B$110,CodeMaps!$F$94:$F$110,""))</f>
        <v>310080006</v>
      </c>
      <c r="P86" s="120" t="str">
        <f>TRIM(_xlfn.XLOOKUP(O86,CodeMaps!$F$94:$F$110,CodeMaps!$G$94:$G$110,""))</f>
        <v>Pharmacy service</v>
      </c>
      <c r="Q86" s="150"/>
      <c r="R86" s="150"/>
      <c r="S86" s="150"/>
      <c r="T86" s="65" t="str">
        <f>DHAC_TestOrgs_combined!G85</f>
        <v>Pharmacy, retail, operation</v>
      </c>
      <c r="U86" s="74" t="str">
        <f t="shared" si="5"/>
        <v/>
      </c>
      <c r="V86" s="72" t="str">
        <f>TRIM(_xlfn.XLOOKUP(DHAC_TestOrgs_combined!$H85,CodeMaps!$B$114:$B$119,CodeMaps!$H$114:$H$119,""))</f>
        <v/>
      </c>
      <c r="W86" s="72" t="str">
        <f>TRIM(_xlfn.XLOOKUP(V86,CodeMaps!$H$114:$H$119,CodeMaps!$I$114:$I$119,""))</f>
        <v/>
      </c>
      <c r="X86" s="72" t="str">
        <f>DHAC_TestOrgs_combined!$I85</f>
        <v/>
      </c>
      <c r="Y86" s="72" t="str">
        <f>LOWER(SUBSTITUTE(DHAC_TestOrgs_combined!$C85," ","-"))</f>
        <v>ginninderra-pharmacy</v>
      </c>
      <c r="Z86" s="120" t="str">
        <f>DHAC_TestOrgs_combined!C85</f>
        <v>Ginninderra Pharmacy</v>
      </c>
      <c r="AA86" s="150" t="s">
        <v>252</v>
      </c>
      <c r="AB86" s="66" t="str">
        <f>DHAC_TestOrgs_combined!O85</f>
        <v>0255508363</v>
      </c>
      <c r="AC86" s="150" t="s">
        <v>1321</v>
      </c>
      <c r="AD86" s="150" t="s">
        <v>282</v>
      </c>
      <c r="AE86" s="120" t="str">
        <f>DHAC_TestOrgs_combined!Q85</f>
        <v>info@ginninderrapharmacy.example.com.au</v>
      </c>
      <c r="AF86" s="150"/>
    </row>
    <row r="87" spans="1:32" s="1" customFormat="1" x14ac:dyDescent="0.25">
      <c r="A87" s="65" t="str">
        <f>LOWER(_xlfn.CONCAT(IF(COUNT(FIND(" ", $T87))=0,
$T87, TRIM(SUBSTITUTE(SUBSTITUTE(SUBSTITUTE(SUBSTITUTE(_xlfn.CONCAT(LEFT($T87, FIND(" ", $T87)-1), REPLACE(LEFT($T87, FIND(" ", $T87&amp;" ", FIND(" ", $T87, 1)+1)), 1, FIND(" ", $T87), "")),",",""),"(",""),")",""),"and",""))), "-",SUBSTITUTE(DHAC_TestOrgs_combined!C86," ","-")))</f>
        <v>generalmedical-ngunnawal-medical-practice</v>
      </c>
      <c r="B87" s="150" t="s">
        <v>1379</v>
      </c>
      <c r="C87" s="150"/>
      <c r="D87" s="150" t="s">
        <v>1380</v>
      </c>
      <c r="E87" s="150" t="s">
        <v>1381</v>
      </c>
      <c r="F87" s="66" t="str">
        <f>DHAC_TestOrgs_combined!B86</f>
        <v>8003629900040649</v>
      </c>
      <c r="G87" s="145"/>
      <c r="H87" s="145"/>
      <c r="I87" s="145"/>
      <c r="J87" s="145"/>
      <c r="K87" s="145"/>
      <c r="L87" s="150" t="s">
        <v>320</v>
      </c>
      <c r="M87" s="72" t="str">
        <f>LOWER(SUBSTITUTE(DHAC_TestOrgs_combined!$C86," ","-"))</f>
        <v>ngunnawal-medical-practice</v>
      </c>
      <c r="N87" s="66" t="str">
        <f t="shared" si="4"/>
        <v>http://snomed.info/sct</v>
      </c>
      <c r="O87" s="66" t="str">
        <f>TRIM(_xlfn.XLOOKUP(DHAC_TestOrgs_combined!$F86,CodeMaps!$B$94:$B$110,CodeMaps!$F$94:$F$110,""))</f>
        <v>700232004</v>
      </c>
      <c r="P87" s="120" t="str">
        <f>TRIM(_xlfn.XLOOKUP(O87,CodeMaps!$F$94:$F$110,CodeMaps!$G$94:$G$110,""))</f>
        <v>General medical service</v>
      </c>
      <c r="Q87" s="150"/>
      <c r="R87" s="150"/>
      <c r="S87" s="150"/>
      <c r="T87" s="65" t="str">
        <f>DHAC_TestOrgs_combined!G86</f>
        <v>General medical practitioner service</v>
      </c>
      <c r="U87" s="74" t="str">
        <f t="shared" si="5"/>
        <v/>
      </c>
      <c r="V87" s="72" t="str">
        <f>TRIM(_xlfn.XLOOKUP(DHAC_TestOrgs_combined!$H86,CodeMaps!$B$114:$B$119,CodeMaps!$H$114:$H$119,""))</f>
        <v/>
      </c>
      <c r="W87" s="72" t="str">
        <f>TRIM(_xlfn.XLOOKUP(V87,CodeMaps!$H$114:$H$119,CodeMaps!$I$114:$I$119,""))</f>
        <v/>
      </c>
      <c r="X87" s="72" t="str">
        <f>DHAC_TestOrgs_combined!$I86</f>
        <v/>
      </c>
      <c r="Y87" s="72" t="str">
        <f>LOWER(SUBSTITUTE(DHAC_TestOrgs_combined!$C86," ","-"))</f>
        <v>ngunnawal-medical-practice</v>
      </c>
      <c r="Z87" s="120" t="str">
        <f>DHAC_TestOrgs_combined!C86</f>
        <v>Ngunnawal Medical Practice</v>
      </c>
      <c r="AA87" s="150" t="s">
        <v>252</v>
      </c>
      <c r="AB87" s="66" t="str">
        <f>DHAC_TestOrgs_combined!O86</f>
        <v>0255500515</v>
      </c>
      <c r="AC87" s="150" t="s">
        <v>1321</v>
      </c>
      <c r="AD87" s="150" t="s">
        <v>282</v>
      </c>
      <c r="AE87" s="120" t="str">
        <f>DHAC_TestOrgs_combined!Q86</f>
        <v>info@ngunnawalmp.example.net</v>
      </c>
      <c r="AF87" s="150"/>
    </row>
  </sheetData>
  <autoFilter ref="A1:AH87" xr:uid="{1249757C-FF4F-442A-9453-B173896D871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7C9E9-8BC7-4F26-A63C-956B6933E93C}">
  <sheetPr filterMode="1"/>
  <dimension ref="A1:BJ226"/>
  <sheetViews>
    <sheetView workbookViewId="0">
      <pane xSplit="1" ySplit="1" topLeftCell="E20" activePane="bottomRight" state="frozen"/>
      <selection pane="topRight" activeCell="A4" sqref="A4"/>
      <selection pane="bottomLeft" activeCell="A4" sqref="A4"/>
      <selection pane="bottomRight" activeCell="E246" sqref="E246"/>
    </sheetView>
  </sheetViews>
  <sheetFormatPr defaultColWidth="8.85546875" defaultRowHeight="15" x14ac:dyDescent="0.25"/>
  <cols>
    <col min="1" max="1" width="34.85546875" style="1" bestFit="1" customWidth="1"/>
    <col min="2" max="2" width="21.7109375" style="1" customWidth="1"/>
    <col min="3" max="3" width="27.42578125" style="1" bestFit="1" customWidth="1"/>
    <col min="4" max="6" width="27.42578125" style="1" customWidth="1"/>
    <col min="7" max="7" width="94.85546875" style="7" bestFit="1" customWidth="1"/>
    <col min="8" max="8" width="27.42578125" style="7" customWidth="1"/>
    <col min="9" max="15" width="27.42578125" style="1" customWidth="1"/>
    <col min="16" max="16" width="9.140625" style="1"/>
    <col min="17" max="17" width="11.85546875" style="1" bestFit="1" customWidth="1"/>
    <col min="18" max="18" width="11.28515625" style="1" bestFit="1" customWidth="1"/>
    <col min="19" max="19" width="24.28515625" style="7" bestFit="1" customWidth="1"/>
    <col min="20" max="20" width="24.28515625" style="1" customWidth="1"/>
    <col min="21" max="21" width="24.28515625" style="9" customWidth="1"/>
    <col min="22" max="22" width="24.85546875" style="9" bestFit="1" customWidth="1"/>
    <col min="23" max="23" width="49.7109375" style="1" bestFit="1" customWidth="1"/>
    <col min="24" max="24" width="19.7109375" style="1" bestFit="1" customWidth="1"/>
    <col min="25" max="25" width="54.28515625" style="1" bestFit="1" customWidth="1"/>
    <col min="26" max="26" width="21.85546875" style="1" bestFit="1" customWidth="1"/>
    <col min="27" max="27" width="19.7109375" style="1" bestFit="1" customWidth="1"/>
    <col min="28" max="28" width="21.85546875" style="1" bestFit="1" customWidth="1"/>
    <col min="29" max="31" width="21.85546875" style="1" customWidth="1"/>
    <col min="32" max="32" width="19.140625" style="1" bestFit="1" customWidth="1"/>
    <col min="33" max="33" width="25.42578125" style="1" bestFit="1" customWidth="1"/>
    <col min="34" max="34" width="23.42578125" style="1" bestFit="1" customWidth="1"/>
    <col min="35" max="35" width="25.42578125" style="1" bestFit="1" customWidth="1"/>
    <col min="36" max="42" width="25.42578125" style="1" customWidth="1"/>
    <col min="43" max="43" width="39.85546875" style="1" bestFit="1" customWidth="1"/>
    <col min="44" max="44" width="16.7109375" style="1" bestFit="1" customWidth="1"/>
    <col min="45" max="45" width="15.28515625" style="1" bestFit="1" customWidth="1"/>
    <col min="46" max="46" width="13.42578125" style="1" bestFit="1" customWidth="1"/>
    <col min="47" max="47" width="16.7109375" style="1" bestFit="1" customWidth="1"/>
    <col min="48" max="48" width="57.85546875" style="1" bestFit="1" customWidth="1"/>
    <col min="49" max="49" width="13.42578125" style="1" bestFit="1" customWidth="1"/>
    <col min="50" max="52" width="27.42578125" style="1" bestFit="1" customWidth="1"/>
    <col min="53" max="53" width="31.7109375" style="1" bestFit="1" customWidth="1"/>
    <col min="54" max="54" width="30.85546875" style="1" bestFit="1" customWidth="1"/>
    <col min="55" max="56" width="28.42578125" style="1" bestFit="1" customWidth="1"/>
    <col min="57" max="57" width="32.7109375" style="1" bestFit="1" customWidth="1"/>
    <col min="58" max="58" width="31.85546875" style="1" bestFit="1" customWidth="1"/>
    <col min="59" max="61" width="24.7109375" style="1" bestFit="1" customWidth="1"/>
    <col min="62" max="62" width="21" customWidth="1"/>
  </cols>
  <sheetData>
    <row r="1" spans="1:62" s="4" customFormat="1" x14ac:dyDescent="0.25">
      <c r="A1" s="3" t="s">
        <v>152</v>
      </c>
      <c r="B1" s="3" t="s">
        <v>153</v>
      </c>
      <c r="C1" s="3" t="s">
        <v>1387</v>
      </c>
      <c r="D1" s="3" t="s">
        <v>163</v>
      </c>
      <c r="E1" s="3" t="s">
        <v>165</v>
      </c>
      <c r="F1" s="3" t="s">
        <v>166</v>
      </c>
      <c r="G1" s="7" t="s">
        <v>167</v>
      </c>
      <c r="H1" s="7" t="s">
        <v>168</v>
      </c>
      <c r="I1" s="3" t="s">
        <v>170</v>
      </c>
      <c r="J1" s="3" t="s">
        <v>171</v>
      </c>
      <c r="K1" s="3" t="s">
        <v>173</v>
      </c>
      <c r="L1" s="3" t="s">
        <v>174</v>
      </c>
      <c r="M1" s="3" t="s">
        <v>175</v>
      </c>
      <c r="N1" s="3" t="s">
        <v>176</v>
      </c>
      <c r="O1" s="3" t="s">
        <v>177</v>
      </c>
      <c r="P1" s="3" t="s">
        <v>620</v>
      </c>
      <c r="Q1" s="3" t="s">
        <v>407</v>
      </c>
      <c r="R1" s="3" t="s">
        <v>408</v>
      </c>
      <c r="S1" s="7" t="s">
        <v>1388</v>
      </c>
      <c r="T1" s="3" t="s">
        <v>1389</v>
      </c>
      <c r="U1" s="9" t="s">
        <v>1390</v>
      </c>
      <c r="V1" s="9" t="s">
        <v>1391</v>
      </c>
      <c r="W1" s="3" t="s">
        <v>1392</v>
      </c>
      <c r="X1" s="3" t="s">
        <v>1393</v>
      </c>
      <c r="Y1" s="3" t="s">
        <v>1394</v>
      </c>
      <c r="Z1" s="3" t="s">
        <v>1395</v>
      </c>
      <c r="AA1" s="3" t="s">
        <v>1396</v>
      </c>
      <c r="AB1" s="3" t="s">
        <v>1397</v>
      </c>
      <c r="AC1" s="3" t="s">
        <v>1398</v>
      </c>
      <c r="AD1" s="3" t="s">
        <v>1399</v>
      </c>
      <c r="AE1" s="3" t="s">
        <v>1400</v>
      </c>
      <c r="AF1" s="3" t="s">
        <v>1401</v>
      </c>
      <c r="AG1" s="3" t="s">
        <v>1402</v>
      </c>
      <c r="AH1" s="3" t="s">
        <v>1403</v>
      </c>
      <c r="AI1" s="3" t="s">
        <v>1404</v>
      </c>
      <c r="AJ1" s="3" t="s">
        <v>1405</v>
      </c>
      <c r="AK1" s="3" t="s">
        <v>1406</v>
      </c>
      <c r="AL1" s="3" t="s">
        <v>1407</v>
      </c>
      <c r="AM1" s="3" t="s">
        <v>1408</v>
      </c>
      <c r="AN1" s="3" t="s">
        <v>1409</v>
      </c>
      <c r="AO1" s="3" t="s">
        <v>429</v>
      </c>
      <c r="AP1" s="3" t="s">
        <v>1410</v>
      </c>
      <c r="AQ1" s="3" t="s">
        <v>1411</v>
      </c>
      <c r="AR1" s="3" t="s">
        <v>197</v>
      </c>
      <c r="AS1" s="3" t="s">
        <v>199</v>
      </c>
      <c r="AT1" s="3" t="s">
        <v>198</v>
      </c>
      <c r="AU1" s="3" t="s">
        <v>200</v>
      </c>
      <c r="AV1" s="3" t="s">
        <v>202</v>
      </c>
      <c r="AW1" s="3" t="s">
        <v>201</v>
      </c>
      <c r="AX1" s="3" t="s">
        <v>1412</v>
      </c>
      <c r="AY1" s="3" t="s">
        <v>1413</v>
      </c>
      <c r="AZ1" s="3" t="s">
        <v>1414</v>
      </c>
      <c r="BA1" s="3" t="s">
        <v>1415</v>
      </c>
      <c r="BB1" s="3" t="s">
        <v>1416</v>
      </c>
      <c r="BC1" s="3" t="s">
        <v>1417</v>
      </c>
      <c r="BD1" s="3" t="s">
        <v>1418</v>
      </c>
      <c r="BE1" s="3" t="s">
        <v>1419</v>
      </c>
      <c r="BF1" s="3" t="s">
        <v>1420</v>
      </c>
      <c r="BG1" s="3" t="s">
        <v>1421</v>
      </c>
      <c r="BH1" s="3" t="s">
        <v>1422</v>
      </c>
      <c r="BI1" s="3" t="s">
        <v>1423</v>
      </c>
      <c r="BJ1" s="4" t="s">
        <v>1424</v>
      </c>
    </row>
    <row r="2" spans="1:62" hidden="1" x14ac:dyDescent="0.25">
      <c r="A2" s="1" t="s">
        <v>73</v>
      </c>
      <c r="C2" s="14"/>
      <c r="P2" s="1" t="s">
        <v>320</v>
      </c>
      <c r="S2" s="7" t="s">
        <v>42</v>
      </c>
      <c r="V2" s="9" t="s">
        <v>76</v>
      </c>
      <c r="W2" s="5" t="s">
        <v>441</v>
      </c>
      <c r="X2" s="1" t="s">
        <v>1425</v>
      </c>
      <c r="Y2" s="1" t="s">
        <v>74</v>
      </c>
      <c r="AF2" s="1" t="s">
        <v>74</v>
      </c>
      <c r="AG2" s="1" t="s">
        <v>441</v>
      </c>
      <c r="AH2" s="1">
        <v>394578005</v>
      </c>
      <c r="AI2" s="1" t="s">
        <v>75</v>
      </c>
      <c r="AR2" s="1" t="s">
        <v>282</v>
      </c>
      <c r="AS2" s="1" t="s">
        <v>1426</v>
      </c>
      <c r="AT2" s="1" t="s">
        <v>1321</v>
      </c>
    </row>
    <row r="3" spans="1:62" hidden="1" x14ac:dyDescent="0.25">
      <c r="A3" s="1" t="s">
        <v>1427</v>
      </c>
      <c r="C3" s="14"/>
      <c r="P3" s="1" t="s">
        <v>320</v>
      </c>
      <c r="V3" s="9" t="s">
        <v>76</v>
      </c>
      <c r="W3" s="5" t="s">
        <v>441</v>
      </c>
      <c r="X3" s="1" t="s">
        <v>1425</v>
      </c>
      <c r="Y3" s="1" t="s">
        <v>74</v>
      </c>
      <c r="AF3" s="1" t="s">
        <v>74</v>
      </c>
      <c r="AG3" s="1" t="s">
        <v>441</v>
      </c>
      <c r="AH3" s="1">
        <v>394578005</v>
      </c>
      <c r="AI3" s="1" t="s">
        <v>75</v>
      </c>
      <c r="AR3" s="1" t="s">
        <v>282</v>
      </c>
      <c r="AS3" s="1" t="s">
        <v>1426</v>
      </c>
      <c r="AT3" s="1" t="s">
        <v>1321</v>
      </c>
    </row>
    <row r="4" spans="1:62" hidden="1" x14ac:dyDescent="0.25">
      <c r="A4"/>
      <c r="B4" s="37" t="s">
        <v>77</v>
      </c>
      <c r="D4" s="1" t="s">
        <v>68</v>
      </c>
      <c r="E4" s="1" t="s">
        <v>451</v>
      </c>
      <c r="F4" s="1" t="s">
        <v>452</v>
      </c>
      <c r="G4" s="7" t="s">
        <v>1428</v>
      </c>
      <c r="H4" s="7" t="s">
        <v>1429</v>
      </c>
      <c r="I4" s="1" t="s">
        <v>1430</v>
      </c>
      <c r="S4" s="32" t="str">
        <f>'IG &gt; DoHAC personas'!$C$12</f>
        <v>guthridge-jarred</v>
      </c>
      <c r="V4" s="9" t="s">
        <v>80</v>
      </c>
      <c r="W4" s="1" t="s">
        <v>441</v>
      </c>
      <c r="X4" s="1" t="s">
        <v>1431</v>
      </c>
      <c r="Y4" s="1" t="s">
        <v>78</v>
      </c>
      <c r="Z4" s="1" t="s">
        <v>1432</v>
      </c>
      <c r="AA4" s="1" t="s">
        <v>1433</v>
      </c>
      <c r="AF4" s="1" t="s">
        <v>1434</v>
      </c>
      <c r="AG4" s="5" t="s">
        <v>441</v>
      </c>
      <c r="AH4" s="1" t="s">
        <v>1435</v>
      </c>
      <c r="AI4" s="1" t="s">
        <v>79</v>
      </c>
      <c r="AO4" s="1" t="s">
        <v>80</v>
      </c>
      <c r="AR4" s="1" t="s">
        <v>252</v>
      </c>
      <c r="AS4" s="1" t="s">
        <v>1436</v>
      </c>
      <c r="AU4" s="1" t="s">
        <v>282</v>
      </c>
      <c r="AV4" s="1" t="s">
        <v>1437</v>
      </c>
    </row>
    <row r="5" spans="1:62" s="88" customFormat="1" hidden="1" x14ac:dyDescent="0.25">
      <c r="A5" s="84"/>
      <c r="B5" s="84" t="s">
        <v>81</v>
      </c>
      <c r="C5" s="84"/>
      <c r="D5" s="84" t="s">
        <v>1438</v>
      </c>
      <c r="E5" s="84"/>
      <c r="F5" s="84" t="s">
        <v>1439</v>
      </c>
      <c r="G5" s="85" t="s">
        <v>1440</v>
      </c>
      <c r="H5" s="85" t="s">
        <v>1441</v>
      </c>
      <c r="I5" s="84"/>
      <c r="J5" s="84"/>
      <c r="K5" s="84"/>
      <c r="L5" s="84"/>
      <c r="M5" s="84"/>
      <c r="N5" s="84"/>
      <c r="O5" s="84"/>
      <c r="P5" s="84"/>
      <c r="Q5" s="84"/>
      <c r="R5" s="84"/>
      <c r="S5" s="85" t="s">
        <v>45</v>
      </c>
      <c r="T5" s="84"/>
      <c r="U5" s="9"/>
      <c r="V5" s="9" t="s">
        <v>83</v>
      </c>
      <c r="W5" s="84" t="s">
        <v>441</v>
      </c>
      <c r="X5" s="84" t="s">
        <v>1442</v>
      </c>
      <c r="Y5" s="84" t="s">
        <v>82</v>
      </c>
      <c r="Z5" s="84"/>
      <c r="AA5" s="84"/>
      <c r="AB5" s="84"/>
      <c r="AC5" s="84"/>
      <c r="AD5" s="84"/>
      <c r="AE5" s="84"/>
      <c r="AF5" s="84" t="s">
        <v>82</v>
      </c>
      <c r="AG5" s="84"/>
      <c r="AH5" s="84"/>
      <c r="AI5" s="84"/>
      <c r="AJ5" s="84"/>
      <c r="AK5" s="84"/>
      <c r="AL5" s="84"/>
      <c r="AM5" s="84"/>
      <c r="AN5" s="84"/>
      <c r="AO5" s="84" t="s">
        <v>84</v>
      </c>
      <c r="AP5" s="84"/>
      <c r="AQ5" s="84"/>
      <c r="AR5" s="84" t="s">
        <v>252</v>
      </c>
      <c r="AS5" s="84" t="s">
        <v>1443</v>
      </c>
      <c r="AT5" s="84"/>
      <c r="AU5" s="84"/>
      <c r="AV5" s="84"/>
      <c r="AW5" s="84"/>
      <c r="AX5" s="84"/>
      <c r="AY5" s="84"/>
      <c r="AZ5" s="84"/>
      <c r="BA5" s="84"/>
      <c r="BB5" s="84"/>
      <c r="BC5" s="84"/>
      <c r="BD5" s="84"/>
      <c r="BE5" s="84"/>
      <c r="BF5" s="84"/>
      <c r="BG5" s="84"/>
      <c r="BH5" s="84"/>
      <c r="BI5" s="84"/>
    </row>
    <row r="6" spans="1:62" hidden="1" x14ac:dyDescent="0.25">
      <c r="B6" s="37" t="s">
        <v>85</v>
      </c>
      <c r="D6" s="1" t="s">
        <v>1438</v>
      </c>
      <c r="F6" s="1" t="s">
        <v>1439</v>
      </c>
      <c r="G6" s="7" t="s">
        <v>1440</v>
      </c>
      <c r="H6" s="7" t="s">
        <v>1441</v>
      </c>
      <c r="S6" s="7" t="s">
        <v>55</v>
      </c>
      <c r="V6" s="9" t="s">
        <v>86</v>
      </c>
      <c r="W6" s="1" t="s">
        <v>441</v>
      </c>
      <c r="X6" s="1" t="s">
        <v>1442</v>
      </c>
      <c r="Y6" s="1" t="s">
        <v>82</v>
      </c>
      <c r="AF6" s="1" t="s">
        <v>82</v>
      </c>
      <c r="AO6" s="1" t="s">
        <v>86</v>
      </c>
      <c r="AR6" s="1" t="s">
        <v>252</v>
      </c>
      <c r="AS6" s="1" t="s">
        <v>1444</v>
      </c>
      <c r="AU6" s="1" t="s">
        <v>282</v>
      </c>
      <c r="AV6" s="1" t="s">
        <v>1445</v>
      </c>
      <c r="AW6" s="1" t="s">
        <v>1321</v>
      </c>
    </row>
    <row r="7" spans="1:62" hidden="1" x14ac:dyDescent="0.25">
      <c r="B7" s="1" t="s">
        <v>87</v>
      </c>
      <c r="T7" s="1" t="s">
        <v>1446</v>
      </c>
      <c r="W7" s="1" t="s">
        <v>441</v>
      </c>
      <c r="X7" s="1" t="s">
        <v>1447</v>
      </c>
      <c r="Y7" s="1" t="s">
        <v>89</v>
      </c>
      <c r="AF7" s="1" t="s">
        <v>89</v>
      </c>
      <c r="AG7" s="1" t="s">
        <v>1432</v>
      </c>
      <c r="AH7" s="1" t="s">
        <v>1448</v>
      </c>
      <c r="AI7" s="1" t="s">
        <v>89</v>
      </c>
      <c r="AR7" s="1" t="s">
        <v>1449</v>
      </c>
      <c r="AS7" s="1" t="s">
        <v>1450</v>
      </c>
      <c r="AT7" s="1" t="s">
        <v>1321</v>
      </c>
    </row>
    <row r="8" spans="1:62" hidden="1" x14ac:dyDescent="0.25">
      <c r="B8" s="1" t="s">
        <v>90</v>
      </c>
      <c r="D8" s="1" t="s">
        <v>68</v>
      </c>
      <c r="E8" s="1" t="s">
        <v>451</v>
      </c>
      <c r="F8" s="1" t="s">
        <v>452</v>
      </c>
      <c r="G8" s="7" t="s">
        <v>1451</v>
      </c>
      <c r="H8" s="7" t="s">
        <v>1452</v>
      </c>
      <c r="P8" s="1" t="s">
        <v>320</v>
      </c>
      <c r="Q8" s="1" t="s">
        <v>1453</v>
      </c>
      <c r="R8" s="1" t="s">
        <v>1454</v>
      </c>
      <c r="S8" s="7" t="s">
        <v>54</v>
      </c>
      <c r="T8" s="1" t="s">
        <v>1455</v>
      </c>
      <c r="U8" s="107" t="s">
        <v>1456</v>
      </c>
      <c r="W8" s="5" t="s">
        <v>441</v>
      </c>
      <c r="X8" s="1" t="s">
        <v>1431</v>
      </c>
      <c r="Y8" s="1" t="s">
        <v>91</v>
      </c>
      <c r="AF8" s="1" t="s">
        <v>1434</v>
      </c>
      <c r="AG8" s="5" t="s">
        <v>441</v>
      </c>
      <c r="AH8" s="1" t="s">
        <v>1435</v>
      </c>
      <c r="AI8" s="1" t="s">
        <v>79</v>
      </c>
      <c r="AN8" s="6" t="s">
        <v>1457</v>
      </c>
      <c r="AP8" s="1" t="s">
        <v>1458</v>
      </c>
      <c r="AQ8" s="6" t="s">
        <v>1459</v>
      </c>
      <c r="AR8" s="1" t="s">
        <v>252</v>
      </c>
      <c r="AS8" s="1" t="s">
        <v>1460</v>
      </c>
      <c r="AT8" s="1" t="s">
        <v>1321</v>
      </c>
      <c r="AU8" s="1" t="s">
        <v>282</v>
      </c>
      <c r="AV8" s="1" t="s">
        <v>1461</v>
      </c>
      <c r="AW8" s="1" t="s">
        <v>1321</v>
      </c>
      <c r="AX8" s="1" t="s">
        <v>1462</v>
      </c>
      <c r="AY8" s="1" t="s">
        <v>1463</v>
      </c>
      <c r="AZ8" s="1" t="s">
        <v>1464</v>
      </c>
      <c r="BA8" s="1" t="s">
        <v>1465</v>
      </c>
      <c r="BB8" s="1" t="s">
        <v>1466</v>
      </c>
      <c r="BC8" s="1" t="s">
        <v>1467</v>
      </c>
      <c r="BD8" s="1" t="s">
        <v>1468</v>
      </c>
      <c r="BE8" s="1" t="s">
        <v>1465</v>
      </c>
      <c r="BF8" s="1" t="s">
        <v>1469</v>
      </c>
      <c r="BG8" s="1" t="s">
        <v>1470</v>
      </c>
      <c r="BH8" s="1" t="s">
        <v>1471</v>
      </c>
      <c r="BI8" s="1" t="s">
        <v>1472</v>
      </c>
      <c r="BJ8" s="1" t="s">
        <v>1473</v>
      </c>
    </row>
    <row r="9" spans="1:62" hidden="1" x14ac:dyDescent="0.25">
      <c r="B9" s="37" t="s">
        <v>92</v>
      </c>
      <c r="S9" s="7" t="s">
        <v>48</v>
      </c>
      <c r="W9" s="1" t="s">
        <v>441</v>
      </c>
      <c r="X9" s="1">
        <v>11911009</v>
      </c>
      <c r="Y9" s="1" t="s">
        <v>93</v>
      </c>
      <c r="Z9" s="1" t="s">
        <v>1432</v>
      </c>
      <c r="AA9" s="1" t="s">
        <v>1474</v>
      </c>
      <c r="AB9" s="1" t="s">
        <v>1475</v>
      </c>
      <c r="AF9" s="1" t="s">
        <v>93</v>
      </c>
      <c r="AG9" s="5" t="s">
        <v>441</v>
      </c>
      <c r="AH9" s="1" t="s">
        <v>1476</v>
      </c>
      <c r="AI9" s="1" t="s">
        <v>95</v>
      </c>
      <c r="AN9" s="6"/>
      <c r="AQ9" s="6"/>
      <c r="AR9" s="1" t="s">
        <v>252</v>
      </c>
      <c r="AS9" s="1" t="s">
        <v>1477</v>
      </c>
      <c r="BJ9" s="1"/>
    </row>
    <row r="10" spans="1:62" s="88" customFormat="1" hidden="1" x14ac:dyDescent="0.25">
      <c r="B10" s="84" t="s">
        <v>94</v>
      </c>
      <c r="C10" s="84"/>
      <c r="D10" s="84" t="s">
        <v>68</v>
      </c>
      <c r="E10" s="84" t="s">
        <v>451</v>
      </c>
      <c r="F10" s="84" t="s">
        <v>452</v>
      </c>
      <c r="G10" s="85" t="s">
        <v>1451</v>
      </c>
      <c r="H10" s="85" t="s">
        <v>1452</v>
      </c>
      <c r="I10" s="84"/>
      <c r="J10" s="84"/>
      <c r="K10" s="84"/>
      <c r="L10" s="84"/>
      <c r="M10" s="84"/>
      <c r="N10" s="84"/>
      <c r="O10" s="84"/>
      <c r="P10" s="84" t="s">
        <v>320</v>
      </c>
      <c r="Q10" s="84" t="s">
        <v>1453</v>
      </c>
      <c r="R10" s="84" t="s">
        <v>1454</v>
      </c>
      <c r="S10" s="85" t="s">
        <v>50</v>
      </c>
      <c r="T10" s="84" t="s">
        <v>1478</v>
      </c>
      <c r="U10" s="108" t="s">
        <v>1456</v>
      </c>
      <c r="V10" s="9"/>
      <c r="W10" s="86" t="s">
        <v>441</v>
      </c>
      <c r="X10" s="84" t="s">
        <v>1479</v>
      </c>
      <c r="Y10" s="84" t="s">
        <v>93</v>
      </c>
      <c r="Z10" s="84"/>
      <c r="AA10" s="84"/>
      <c r="AB10" s="84"/>
      <c r="AC10" s="84"/>
      <c r="AD10" s="84"/>
      <c r="AE10" s="84"/>
      <c r="AF10" s="84" t="s">
        <v>93</v>
      </c>
      <c r="AG10" s="86" t="s">
        <v>441</v>
      </c>
      <c r="AH10" s="84" t="s">
        <v>1476</v>
      </c>
      <c r="AI10" s="84" t="s">
        <v>95</v>
      </c>
      <c r="AJ10" s="84"/>
      <c r="AK10" s="84"/>
      <c r="AL10" s="84"/>
      <c r="AM10" s="84" t="s">
        <v>1480</v>
      </c>
      <c r="AN10" s="87" t="s">
        <v>1457</v>
      </c>
      <c r="AO10" s="84"/>
      <c r="AP10" s="84" t="s">
        <v>1458</v>
      </c>
      <c r="AQ10" s="87" t="s">
        <v>1459</v>
      </c>
      <c r="AR10" s="84" t="s">
        <v>252</v>
      </c>
      <c r="AS10" s="84" t="s">
        <v>1481</v>
      </c>
      <c r="AT10" s="84" t="s">
        <v>1321</v>
      </c>
      <c r="AU10" s="84" t="s">
        <v>282</v>
      </c>
      <c r="AV10" s="84" t="s">
        <v>1482</v>
      </c>
      <c r="AW10" s="84" t="s">
        <v>1321</v>
      </c>
      <c r="AX10" s="84" t="s">
        <v>1462</v>
      </c>
      <c r="AY10" s="84" t="s">
        <v>1463</v>
      </c>
      <c r="AZ10" s="84" t="s">
        <v>1464</v>
      </c>
      <c r="BA10" s="84" t="s">
        <v>1465</v>
      </c>
      <c r="BB10" s="84" t="s">
        <v>1466</v>
      </c>
      <c r="BC10" s="84" t="s">
        <v>1467</v>
      </c>
      <c r="BD10" s="84" t="s">
        <v>1468</v>
      </c>
      <c r="BE10" s="84" t="s">
        <v>1465</v>
      </c>
      <c r="BF10" s="84" t="s">
        <v>1469</v>
      </c>
      <c r="BG10" s="84" t="s">
        <v>1483</v>
      </c>
      <c r="BH10" s="84" t="s">
        <v>1471</v>
      </c>
      <c r="BI10" s="84" t="s">
        <v>1472</v>
      </c>
      <c r="BJ10" s="84" t="s">
        <v>1484</v>
      </c>
    </row>
    <row r="11" spans="1:62" hidden="1" x14ac:dyDescent="0.25">
      <c r="B11" s="1" t="s">
        <v>96</v>
      </c>
      <c r="D11" s="1" t="s">
        <v>68</v>
      </c>
      <c r="E11" s="1" t="s">
        <v>451</v>
      </c>
      <c r="F11" s="1" t="s">
        <v>452</v>
      </c>
      <c r="G11" s="7" t="s">
        <v>1451</v>
      </c>
      <c r="H11" s="7" t="s">
        <v>1452</v>
      </c>
      <c r="P11" s="1" t="s">
        <v>320</v>
      </c>
      <c r="Q11" s="1" t="s">
        <v>1453</v>
      </c>
      <c r="R11" s="1" t="s">
        <v>1454</v>
      </c>
      <c r="S11" s="7" t="s">
        <v>51</v>
      </c>
      <c r="U11" s="107" t="s">
        <v>1456</v>
      </c>
      <c r="W11" s="1" t="s">
        <v>441</v>
      </c>
      <c r="X11" s="1">
        <v>224571005</v>
      </c>
      <c r="Y11" s="1" t="s">
        <v>97</v>
      </c>
      <c r="AF11" s="1" t="s">
        <v>97</v>
      </c>
      <c r="AG11" s="5" t="s">
        <v>441</v>
      </c>
      <c r="AH11" s="1" t="s">
        <v>1485</v>
      </c>
      <c r="AI11" s="1" t="s">
        <v>98</v>
      </c>
      <c r="AM11" s="1" t="s">
        <v>1486</v>
      </c>
      <c r="AN11" s="6" t="s">
        <v>1457</v>
      </c>
      <c r="AP11" s="1" t="s">
        <v>1458</v>
      </c>
      <c r="AQ11" s="5" t="s">
        <v>1459</v>
      </c>
      <c r="AR11" s="1" t="s">
        <v>252</v>
      </c>
      <c r="AS11" s="1" t="s">
        <v>1487</v>
      </c>
      <c r="AT11" s="1" t="s">
        <v>1321</v>
      </c>
      <c r="AU11" s="1" t="s">
        <v>282</v>
      </c>
      <c r="AV11" s="1" t="s">
        <v>1488</v>
      </c>
      <c r="AW11" s="1" t="s">
        <v>1321</v>
      </c>
      <c r="AX11" s="1" t="s">
        <v>1462</v>
      </c>
      <c r="AY11" s="1" t="s">
        <v>1463</v>
      </c>
      <c r="AZ11" s="1" t="s">
        <v>1464</v>
      </c>
      <c r="BA11" s="1" t="s">
        <v>1465</v>
      </c>
      <c r="BB11" s="1" t="s">
        <v>1466</v>
      </c>
      <c r="BC11" s="1" t="s">
        <v>1467</v>
      </c>
      <c r="BD11" s="1" t="s">
        <v>1468</v>
      </c>
      <c r="BE11" s="1" t="s">
        <v>1465</v>
      </c>
      <c r="BF11" s="1" t="s">
        <v>1469</v>
      </c>
      <c r="BG11" s="1" t="s">
        <v>1489</v>
      </c>
      <c r="BH11" s="1" t="s">
        <v>1490</v>
      </c>
      <c r="BI11" s="1" t="s">
        <v>1491</v>
      </c>
      <c r="BJ11" s="1" t="s">
        <v>1492</v>
      </c>
    </row>
    <row r="12" spans="1:62" hidden="1" x14ac:dyDescent="0.25">
      <c r="A12"/>
      <c r="B12" s="1" t="s">
        <v>99</v>
      </c>
      <c r="S12" s="7" t="s">
        <v>52</v>
      </c>
      <c r="V12" s="9" t="s">
        <v>101</v>
      </c>
      <c r="W12" s="1" t="s">
        <v>441</v>
      </c>
      <c r="X12" s="1" t="s">
        <v>1493</v>
      </c>
      <c r="Y12" s="1" t="s">
        <v>100</v>
      </c>
      <c r="AF12" s="1" t="s">
        <v>100</v>
      </c>
      <c r="AO12" s="1" t="s">
        <v>101</v>
      </c>
      <c r="AR12" s="1" t="s">
        <v>282</v>
      </c>
      <c r="AS12" s="1" t="s">
        <v>1494</v>
      </c>
      <c r="AT12" s="1" t="s">
        <v>1321</v>
      </c>
    </row>
    <row r="13" spans="1:62" hidden="1" x14ac:dyDescent="0.25">
      <c r="A13"/>
      <c r="B13" s="1" t="s">
        <v>102</v>
      </c>
      <c r="D13" s="1" t="s">
        <v>68</v>
      </c>
      <c r="E13" s="1" t="s">
        <v>451</v>
      </c>
      <c r="F13" s="1" t="s">
        <v>452</v>
      </c>
      <c r="G13" s="7" t="s">
        <v>1428</v>
      </c>
      <c r="H13" s="7" t="s">
        <v>1495</v>
      </c>
      <c r="I13" s="1" t="s">
        <v>1345</v>
      </c>
      <c r="S13" s="7" t="s">
        <v>57</v>
      </c>
      <c r="V13" s="9" t="s">
        <v>83</v>
      </c>
      <c r="W13" s="1" t="s">
        <v>441</v>
      </c>
      <c r="X13" s="1">
        <v>224535009</v>
      </c>
      <c r="Y13" s="1" t="s">
        <v>103</v>
      </c>
      <c r="AF13" s="1" t="s">
        <v>103</v>
      </c>
      <c r="AO13" s="1" t="s">
        <v>84</v>
      </c>
      <c r="AR13" s="1" t="s">
        <v>252</v>
      </c>
      <c r="AS13" s="1" t="s">
        <v>1347</v>
      </c>
    </row>
    <row r="14" spans="1:62" hidden="1" x14ac:dyDescent="0.25">
      <c r="B14" s="37" t="s">
        <v>104</v>
      </c>
      <c r="S14" s="7" t="s">
        <v>46</v>
      </c>
      <c r="V14" s="9" t="s">
        <v>86</v>
      </c>
      <c r="W14" s="1" t="s">
        <v>441</v>
      </c>
      <c r="X14" s="1">
        <v>309369000</v>
      </c>
      <c r="Y14" s="1" t="s">
        <v>105</v>
      </c>
      <c r="AF14" s="1" t="s">
        <v>105</v>
      </c>
      <c r="AG14" s="5" t="s">
        <v>441</v>
      </c>
      <c r="AH14" s="1" t="s">
        <v>1496</v>
      </c>
      <c r="AI14" s="1" t="s">
        <v>106</v>
      </c>
      <c r="AO14" s="1" t="s">
        <v>86</v>
      </c>
      <c r="AR14" s="1" t="s">
        <v>252</v>
      </c>
      <c r="AS14" s="1" t="s">
        <v>1477</v>
      </c>
      <c r="AU14" s="1" t="s">
        <v>282</v>
      </c>
      <c r="AV14" s="1" t="s">
        <v>1497</v>
      </c>
      <c r="AW14" s="1" t="s">
        <v>1321</v>
      </c>
    </row>
    <row r="15" spans="1:62" hidden="1" x14ac:dyDescent="0.25">
      <c r="A15"/>
      <c r="B15" s="1" t="s">
        <v>107</v>
      </c>
      <c r="D15" s="1" t="s">
        <v>68</v>
      </c>
      <c r="E15" s="1" t="s">
        <v>451</v>
      </c>
      <c r="F15" s="1" t="s">
        <v>452</v>
      </c>
      <c r="G15" s="35" t="s">
        <v>1428</v>
      </c>
      <c r="H15" s="35" t="s">
        <v>1498</v>
      </c>
      <c r="I15" s="1" t="s">
        <v>1345</v>
      </c>
      <c r="S15" s="35" t="s">
        <v>58</v>
      </c>
      <c r="U15" s="46"/>
      <c r="V15" s="9" t="s">
        <v>83</v>
      </c>
      <c r="W15" s="1" t="s">
        <v>441</v>
      </c>
      <c r="X15" s="1">
        <v>78703002</v>
      </c>
      <c r="Y15" s="1" t="s">
        <v>108</v>
      </c>
      <c r="Z15" s="1" t="s">
        <v>1432</v>
      </c>
      <c r="AA15" s="1" t="s">
        <v>1499</v>
      </c>
      <c r="AB15" s="1" t="s">
        <v>1500</v>
      </c>
      <c r="AF15" s="1" t="s">
        <v>108</v>
      </c>
      <c r="AO15" s="1" t="s">
        <v>84</v>
      </c>
      <c r="AR15" s="1" t="s">
        <v>252</v>
      </c>
      <c r="AS15" s="1" t="s">
        <v>1347</v>
      </c>
    </row>
    <row r="16" spans="1:62" s="23" customFormat="1" hidden="1" x14ac:dyDescent="0.25">
      <c r="B16" s="91" t="s">
        <v>109</v>
      </c>
      <c r="C16" s="22"/>
      <c r="D16" s="23" t="str">
        <f>IF(DHAC_TestProviders_combined!V9&lt;&gt;"","UPIN","")</f>
        <v>UPIN</v>
      </c>
      <c r="E16" s="22"/>
      <c r="F16" s="23" t="str">
        <f>IF(DHAC_TestProviders_combined!V9&lt;&gt;"","Medicare Provider Number","")</f>
        <v>Medicare Provider Number</v>
      </c>
      <c r="G16" s="47" t="str">
        <f>IF(DHAC_TestProviders_combined!V9&lt;&gt;"","http://ns.electronichealth.net.au/id/medicare-provider-number","")</f>
        <v>http://ns.electronichealth.net.au/id/medicare-provider-number</v>
      </c>
      <c r="H16" s="47" t="str">
        <f>IF(DHAC_TestProviders_combined!$V9&lt;&gt;"",DHAC_TestProviders_combined!$V9,"")</f>
        <v>2448331J</v>
      </c>
      <c r="I16" s="22"/>
      <c r="J16" s="22"/>
      <c r="K16" s="22"/>
      <c r="L16" s="22"/>
      <c r="M16" s="22"/>
      <c r="N16" s="22"/>
      <c r="O16" s="22"/>
      <c r="P16" s="22"/>
      <c r="Q16" s="22"/>
      <c r="R16" s="22"/>
      <c r="S16" s="47" t="str">
        <f>LOWER(_xlfn.CONCAT(SUBSTITUTE(DHAC_TestProviders_combined!I9,"'",""),"-",DHAC_TestProviders_combined!J9))</f>
        <v>kendall-dallas</v>
      </c>
      <c r="T16" s="22"/>
      <c r="U16" s="26"/>
      <c r="V16" s="26" t="str">
        <f>IF(DHAC_TestProviders_combined!U9&lt;&gt;"", LOWER(SUBSTITUTE(_xlfn.XLOOKUP(TRIM(DHAC_TestProviders_combined!U9),DHAC_TestOrgs_combined!$B$2:$B$86,DHAC_TestOrgs_combined!$C$2:$C$86)," ","-")),"")</f>
        <v/>
      </c>
      <c r="W16" s="22" t="s">
        <v>441</v>
      </c>
      <c r="X16" s="22">
        <v>309453006</v>
      </c>
      <c r="Y16" s="22" t="s">
        <v>110</v>
      </c>
      <c r="Z16" s="22"/>
      <c r="AA16" s="22"/>
      <c r="AB16" s="22"/>
      <c r="AF16" s="22" t="s">
        <v>1501</v>
      </c>
      <c r="AG16" s="49" t="s">
        <v>441</v>
      </c>
      <c r="AH16" s="22" t="s">
        <v>1502</v>
      </c>
      <c r="AI16" s="22" t="s">
        <v>111</v>
      </c>
      <c r="AJ16" s="22"/>
      <c r="AK16" s="22"/>
      <c r="AL16" s="22"/>
      <c r="AM16" s="22"/>
      <c r="AN16" s="22"/>
      <c r="AO16" s="22" t="s">
        <v>84</v>
      </c>
      <c r="AP16" s="22"/>
      <c r="AQ16" s="22"/>
      <c r="AR16" s="22" t="s">
        <v>252</v>
      </c>
      <c r="AS16" s="23" t="str">
        <f>DHAC_TestProviders_combined!Q9</f>
        <v>0770102627</v>
      </c>
      <c r="AT16" s="22" t="s">
        <v>1321</v>
      </c>
      <c r="AU16" s="22" t="s">
        <v>282</v>
      </c>
      <c r="AV16" s="23" t="str">
        <f>DHAC_TestProviders_combined!S9</f>
        <v>dallas.kendall@example.net</v>
      </c>
      <c r="AW16" s="22" t="s">
        <v>1321</v>
      </c>
      <c r="AX16" s="22"/>
      <c r="AY16" s="22"/>
      <c r="AZ16" s="22"/>
      <c r="BA16" s="22"/>
      <c r="BB16" s="22"/>
      <c r="BC16" s="22"/>
      <c r="BD16" s="22"/>
      <c r="BE16" s="22"/>
      <c r="BF16" s="22"/>
      <c r="BG16" s="22"/>
      <c r="BH16" s="22"/>
      <c r="BI16" s="22"/>
    </row>
    <row r="17" spans="1:62" hidden="1" x14ac:dyDescent="0.25">
      <c r="A17" s="72" t="str">
        <f>LOWER(_xlfn.CONCAT(IF(COUNT(FIND(" ", $Y17))=0, $Y17, TRIM(SUBSTITUTE(SUBSTITUTE(SUBSTITUTE(_xlfn.CONCAT(LEFT($Y17, FIND(" ", $Y17)-1), REPLACE(LEFT($Y17, FIND(" ", $Y17&amp;" ", FIND(" ", $Y17, 1)+1)), 1, FIND(" ", $Y17), "")),"(",""),")",""),"and",""))), "-", SUBSTITUTE(DHAC_TestProviders_combined!$I2,"'",""),"-",DHAC_TestProviders_combined!$J2))</f>
        <v>aboriginal-coulter-oliver</v>
      </c>
      <c r="B17" s="72"/>
      <c r="C17" s="66"/>
      <c r="D17" s="65" t="str">
        <f>IF(DHAC_TestProviders_combined!V2&lt;&gt;"","UPIN","")</f>
        <v>UPIN</v>
      </c>
      <c r="E17" s="66"/>
      <c r="F17" s="65" t="str">
        <f>IF(DHAC_TestProviders_combined!V2&lt;&gt;"","Medicare Provider Number","")</f>
        <v>Medicare Provider Number</v>
      </c>
      <c r="G17" s="32" t="str">
        <f>IF(DHAC_TestProviders_combined!V2&lt;&gt;"","http://ns.electronichealth.net.au/id/medicare-provider-number","")</f>
        <v>http://ns.electronichealth.net.au/id/medicare-provider-number</v>
      </c>
      <c r="H17" s="32" t="str">
        <f>IF(DHAC_TestProviders_combined!$V2&lt;&gt;"",DHAC_TestProviders_combined!$V2,"")</f>
        <v>2448261H</v>
      </c>
      <c r="I17" s="66"/>
      <c r="J17" s="66"/>
      <c r="K17" s="66"/>
      <c r="L17" s="66"/>
      <c r="M17" s="66"/>
      <c r="N17" s="66"/>
      <c r="O17" s="66"/>
      <c r="P17" s="66"/>
      <c r="Q17" s="66"/>
      <c r="R17" s="66"/>
      <c r="S17" s="32" t="str">
        <f>LOWER(_xlfn.CONCAT(SUBSTITUTE(DHAC_TestProviders_combined!I2,"'",""),"-",DHAC_TestProviders_combined!J2))</f>
        <v>coulter-oliver</v>
      </c>
      <c r="T17" s="66"/>
      <c r="V17" s="9" t="str">
        <f>IF(DHAC_TestProviders_combined!U2&lt;&gt;"", LOWER(SUBSTITUTE(_xlfn.XLOOKUP(TRIM(DHAC_TestProviders_combined!U2),DHAC_TestOrgs_combined!$B$2:$B$86,DHAC_TestOrgs_combined!$C$2:$C$86)," ","-")),"")</f>
        <v>southedge-practice</v>
      </c>
      <c r="W17" s="66" t="s">
        <v>1432</v>
      </c>
      <c r="X17" s="66">
        <f>DHAC_TestProviders_combined!E2</f>
        <v>411511</v>
      </c>
      <c r="Y17" s="72" t="str">
        <f>_xlfn.XLOOKUP(DHAC_TestProviders_combined!E2, CodeMaps!B$25:B$32,CodeMaps!C$25:C$32,DHAC_TestProviders_combined!F2)</f>
        <v>Aboriginal and Torres Strait Islander Health Worker</v>
      </c>
      <c r="Z17" s="66" t="str">
        <f t="shared" ref="Z17:Z80" si="0">IF(AA17&lt;&gt;"","http://snomed.info/sct","")</f>
        <v>http://snomed.info/sct</v>
      </c>
      <c r="AA17" s="120" t="str">
        <f>IF(DHAC_TestProviders_combined!G2&lt;&gt;"",_xlfn.XLOOKUP(DHAC_TestProviders_combined!G2,CodeMaps!$B$70:$B$74,CodeMaps!$D$70:$D$74,""),TRIM(_xlfn.XLOOKUP(X17,CodeMaps!$B$25:$B$64,CodeMaps!$D$25:$D$64,"")))</f>
        <v>826241000168109</v>
      </c>
      <c r="AB17" s="120" t="str">
        <f>_xlfn.XLOOKUP(AA17,CodeMaps!$D$25:$D$74,CodeMaps!$E$25:$E$74,"")</f>
        <v>Aboriginal and Torres Strait Islander health worker</v>
      </c>
      <c r="AC17" s="66"/>
      <c r="AD17" s="66"/>
      <c r="AE17" s="66"/>
      <c r="AF17" s="66" t="str">
        <f>IF(DHAC_TestProviders_combined!H2&lt;&gt;"",DHAC_TestProviders_combined!H2,"")</f>
        <v/>
      </c>
      <c r="AG17" s="66" t="str">
        <f t="shared" ref="AG17:AG18" si="1">IF(AH17&lt;&gt;"","http://snomed.info/sct","")</f>
        <v/>
      </c>
      <c r="AH17" s="66" t="str">
        <f>TRIM(IF(AA17&lt;&gt;"", _xlfn.XLOOKUP(AA17,CodeMaps!$D$25:$D$74,CodeMaps!$F$25:$F$74,""),IF(DHAC_TestProviders_combined!G2&lt;&gt;"",_xlfn.XLOOKUP(DHAC_TestProviders_combined!G2,CodeMaps!$B$70:$B$74,CodeMaps!$F$70:$F$74,""), _xlfn.XLOOKUP(X17,CodeMaps!$B$25:$B$64,CodeMaps!$F$25:$F$64,""))))</f>
        <v/>
      </c>
      <c r="AI17" s="66" t="str">
        <f>IF(AH17&lt;&gt;"",_xlfn.XLOOKUP(AH17,CodeMaps!$F$25:$F$74,CodeMaps!$G$25:$G$74,""),"")</f>
        <v/>
      </c>
      <c r="AJ17" s="66"/>
      <c r="AK17" s="66"/>
      <c r="AL17" s="66"/>
      <c r="AM17" s="66"/>
      <c r="AN17" s="66"/>
      <c r="AO17" s="66" t="str">
        <f>IF(DHAC_TestProviders_combined!U2&lt;&gt;"", LOWER(SUBSTITUTE(_xlfn.XLOOKUP(TRIM(DHAC_TestProviders_combined!U2),DHAC_TestOrgs_combined!$B$2:$B$86,DHAC_TestOrgs_combined!$C$2:$C$86)," ","-")),"")</f>
        <v>southedge-practice</v>
      </c>
      <c r="AP17" s="66"/>
      <c r="AQ17" s="66"/>
      <c r="AR17" s="66" t="s">
        <v>252</v>
      </c>
      <c r="AS17" s="65" t="str">
        <f>DHAC_TestProviders_combined!Q2</f>
        <v>0770102471</v>
      </c>
      <c r="AT17" s="66" t="s">
        <v>1321</v>
      </c>
      <c r="AU17" s="66" t="s">
        <v>282</v>
      </c>
      <c r="AV17" s="65" t="str">
        <f>DHAC_TestProviders_combined!S2</f>
        <v>oliver.c@southedgepractice.example.com.au</v>
      </c>
      <c r="AW17" s="66" t="s">
        <v>1321</v>
      </c>
      <c r="AX17" s="66"/>
      <c r="AY17" s="66"/>
      <c r="AZ17" s="66"/>
      <c r="BA17" s="66"/>
      <c r="BB17" s="66"/>
      <c r="BC17" s="66"/>
      <c r="BD17" s="66"/>
      <c r="BE17" s="66"/>
      <c r="BF17" s="66"/>
      <c r="BG17" s="66"/>
      <c r="BH17" s="66"/>
      <c r="BI17" s="66"/>
      <c r="BJ17" s="65"/>
    </row>
    <row r="18" spans="1:62" hidden="1" x14ac:dyDescent="0.25">
      <c r="A18" s="72" t="str">
        <f>LOWER(_xlfn.CONCAT(IF(COUNT(FIND(" ", $Y18))=0, $Y18, TRIM(SUBSTITUTE(SUBSTITUTE(SUBSTITUTE(_xlfn.CONCAT(LEFT($Y18, FIND(" ", $Y18)-1), REPLACE(LEFT($Y18, FIND(" ", $Y18&amp;" ", FIND(" ", $Y18, 1)+1)), 1, FIND(" ", $Y18), "")),"(",""),")",""),"and",""))), "-", SUBSTITUTE(DHAC_TestProviders_combined!$I3,"'",""),"-",DHAC_TestProviders_combined!$J3))</f>
        <v>registerednurses-berry-shay</v>
      </c>
      <c r="B18" s="72"/>
      <c r="C18" s="66"/>
      <c r="D18" s="65" t="str">
        <f>IF(DHAC_TestProviders_combined!V3&lt;&gt;"","UPIN","")</f>
        <v>UPIN</v>
      </c>
      <c r="E18" s="66"/>
      <c r="F18" s="65" t="str">
        <f>IF(DHAC_TestProviders_combined!V3&lt;&gt;"","Medicare Provider Number","")</f>
        <v>Medicare Provider Number</v>
      </c>
      <c r="G18" s="32" t="str">
        <f>IF(DHAC_TestProviders_combined!V3&lt;&gt;"","http://ns.electronichealth.net.au/id/medicare-provider-number","")</f>
        <v>http://ns.electronichealth.net.au/id/medicare-provider-number</v>
      </c>
      <c r="H18" s="32" t="str">
        <f>IF(DHAC_TestProviders_combined!$V3&lt;&gt;"",DHAC_TestProviders_combined!$V3,"")</f>
        <v>2448271F</v>
      </c>
      <c r="I18" s="66"/>
      <c r="J18" s="66"/>
      <c r="K18" s="66"/>
      <c r="L18" s="66"/>
      <c r="M18" s="66"/>
      <c r="N18" s="66"/>
      <c r="O18" s="66"/>
      <c r="P18" s="66"/>
      <c r="Q18" s="66"/>
      <c r="R18" s="66"/>
      <c r="S18" s="32" t="str">
        <f>LOWER(_xlfn.CONCAT(SUBSTITUTE(DHAC_TestProviders_combined!I3,"'",""),"-",DHAC_TestProviders_combined!J3))</f>
        <v>berry-shay</v>
      </c>
      <c r="T18" s="66"/>
      <c r="V18" s="9" t="str">
        <f>IF(DHAC_TestProviders_combined!U3&lt;&gt;"", LOWER(SUBSTITUTE(_xlfn.XLOOKUP(TRIM(DHAC_TestProviders_combined!U3),DHAC_TestOrgs_combined!$B$2:$B$86,DHAC_TestOrgs_combined!$C$2:$C$86)," ","-")),"")</f>
        <v>hudson-aged-care</v>
      </c>
      <c r="W18" s="66" t="s">
        <v>1432</v>
      </c>
      <c r="X18" s="66">
        <f>DHAC_TestProviders_combined!E3</f>
        <v>254499</v>
      </c>
      <c r="Y18" s="72" t="str">
        <f>_xlfn.XLOOKUP(DHAC_TestProviders_combined!E3, CodeMaps!B$25:B$32,CodeMaps!C$25:C$32,DHAC_TestProviders_combined!F3)</f>
        <v>Registered Nurses nec</v>
      </c>
      <c r="Z18" s="66" t="str">
        <f t="shared" ref="Z18" si="2">IF(AA18&lt;&gt;"","http://snomed.info/sct","")</f>
        <v>http://snomed.info/sct</v>
      </c>
      <c r="AA18" s="120" t="str">
        <f>IF(DHAC_TestProviders_combined!G3&lt;&gt;"",_xlfn.XLOOKUP(DHAC_TestProviders_combined!G3,CodeMaps!$B$70:$B$74,CodeMaps!$D$70:$D$74,""),TRIM(_xlfn.XLOOKUP(X18,CodeMaps!$B$25:$B$64,CodeMaps!$D$25:$D$64,"")))</f>
        <v>224535009</v>
      </c>
      <c r="AB18" s="120" t="str">
        <f>_xlfn.XLOOKUP(AA18,CodeMaps!$D$25:$D$74,CodeMaps!$E$25:$E$74,"")</f>
        <v>Registered nurse</v>
      </c>
      <c r="AC18" s="66"/>
      <c r="AD18" s="66"/>
      <c r="AE18" s="66"/>
      <c r="AF18" s="66" t="str">
        <f>IF(DHAC_TestProviders_combined!H3&lt;&gt;"",DHAC_TestProviders_combined!H3,"")</f>
        <v/>
      </c>
      <c r="AG18" s="66" t="str">
        <f t="shared" si="1"/>
        <v>http://snomed.info/sct</v>
      </c>
      <c r="AH18" s="66" t="str">
        <f>TRIM(IF(AA18&lt;&gt;"", _xlfn.XLOOKUP(AA18,CodeMaps!$D$25:$D$74,CodeMaps!$F$25:$F$74,""),IF(DHAC_TestProviders_combined!G3&lt;&gt;"",_xlfn.XLOOKUP(DHAC_TestProviders_combined!G3,CodeMaps!$B$70:$B$74,CodeMaps!$F$70:$F$74,""), _xlfn.XLOOKUP(X18,CodeMaps!$B$25:$B$64,CodeMaps!$F$25:$F$64,""))))</f>
        <v>722165004</v>
      </c>
      <c r="AI18" s="66" t="str">
        <f>IF(AH18&lt;&gt;"",_xlfn.XLOOKUP(AH18,CodeMaps!$F$25:$F$74,CodeMaps!$G$25:$G$74,""),"")</f>
        <v>Nursing</v>
      </c>
      <c r="AJ18" s="66"/>
      <c r="AK18" s="66"/>
      <c r="AL18" s="66"/>
      <c r="AM18" s="66"/>
      <c r="AN18" s="66"/>
      <c r="AO18" s="66" t="str">
        <f>IF(DHAC_TestProviders_combined!U3&lt;&gt;"", LOWER(SUBSTITUTE(_xlfn.XLOOKUP(TRIM(DHAC_TestProviders_combined!U3),DHAC_TestOrgs_combined!$B$2:$B$86,DHAC_TestOrgs_combined!$C$2:$C$86)," ","-")),"")</f>
        <v>hudson-aged-care</v>
      </c>
      <c r="AP18" s="66"/>
      <c r="AQ18" s="66"/>
      <c r="AR18" s="66" t="s">
        <v>252</v>
      </c>
      <c r="AS18" s="65" t="str">
        <f>DHAC_TestProviders_combined!Q3</f>
        <v>0770101729</v>
      </c>
      <c r="AT18" s="66" t="s">
        <v>1321</v>
      </c>
      <c r="AU18" s="66" t="s">
        <v>282</v>
      </c>
      <c r="AV18" s="65" t="str">
        <f>DHAC_TestProviders_combined!S3</f>
        <v>shay.b@hudsonagedcare.example.com.au</v>
      </c>
      <c r="AW18" s="66" t="s">
        <v>1321</v>
      </c>
      <c r="AX18" s="66"/>
      <c r="AY18" s="66"/>
      <c r="AZ18" s="66"/>
      <c r="BA18" s="66"/>
      <c r="BB18" s="66"/>
      <c r="BC18" s="66"/>
      <c r="BD18" s="66"/>
      <c r="BE18" s="66"/>
      <c r="BF18" s="66"/>
      <c r="BG18" s="66"/>
      <c r="BH18" s="66"/>
      <c r="BI18" s="66"/>
      <c r="BJ18" s="65"/>
    </row>
    <row r="19" spans="1:62" hidden="1" x14ac:dyDescent="0.25">
      <c r="A19" s="101" t="str">
        <f>LOWER(_xlfn.CONCAT(IF(COUNT(FIND(" ", $Y19))=0, $Y19, TRIM(SUBSTITUTE(SUBSTITUTE(SUBSTITUTE(_xlfn.CONCAT(LEFT($Y19, FIND(" ", $Y19)-1), REPLACE(LEFT($Y19, FIND(" ", $Y19&amp;" ", FIND(" ", $Y19, 1)+1)), 1, FIND(" ", $Y19), "")),"(",""),")",""),"and",""))), "-", SUBSTITUTE(DHAC_TestProviders_combined!$I4,"'",""),"-",DHAC_TestProviders_combined!$J4))</f>
        <v>cardiothoracicsurgeon-manning-meg</v>
      </c>
      <c r="B19" s="72"/>
      <c r="C19" s="66"/>
      <c r="D19" s="65" t="str">
        <f>IF(DHAC_TestProviders_combined!V4&lt;&gt;"","UPIN","")</f>
        <v>UPIN</v>
      </c>
      <c r="E19" s="66"/>
      <c r="F19" s="65" t="str">
        <f>IF(DHAC_TestProviders_combined!V4&lt;&gt;"","Medicare Provider Number","")</f>
        <v>Medicare Provider Number</v>
      </c>
      <c r="G19" s="32" t="str">
        <f>IF(DHAC_TestProviders_combined!V4&lt;&gt;"","http://ns.electronichealth.net.au/id/medicare-provider-number","")</f>
        <v>http://ns.electronichealth.net.au/id/medicare-provider-number</v>
      </c>
      <c r="H19" s="32" t="str">
        <f>IF(DHAC_TestProviders_combined!$V4&lt;&gt;"",DHAC_TestProviders_combined!$V4,"")</f>
        <v>2448281B</v>
      </c>
      <c r="I19" s="66"/>
      <c r="J19" s="66"/>
      <c r="K19" s="66"/>
      <c r="L19" s="66"/>
      <c r="M19" s="66"/>
      <c r="N19" s="66"/>
      <c r="O19" s="66"/>
      <c r="P19" s="66"/>
      <c r="Q19" s="66"/>
      <c r="R19" s="66"/>
      <c r="S19" s="32" t="str">
        <f>LOWER(_xlfn.CONCAT(SUBSTITUTE(DHAC_TestProviders_combined!I4,"'",""),"-",DHAC_TestProviders_combined!J4))</f>
        <v>manning-meg</v>
      </c>
      <c r="T19" s="66"/>
      <c r="V19" s="9" t="str">
        <f>IF(DHAC_TestProviders_combined!U4&lt;&gt;"", LOWER(SUBSTITUTE(_xlfn.XLOOKUP(TRIM(DHAC_TestProviders_combined!U4),DHAC_TestOrgs_combined!$B$2:$B$86,DHAC_TestOrgs_combined!$C$2:$C$86)," ","-")),"")</f>
        <v/>
      </c>
      <c r="W19" s="66" t="s">
        <v>1432</v>
      </c>
      <c r="X19" s="66">
        <f>DHAC_TestProviders_combined!E4</f>
        <v>253512</v>
      </c>
      <c r="Y19" s="72" t="str">
        <f>_xlfn.XLOOKUP(DHAC_TestProviders_combined!E4, CodeMaps!B$25:B$32,CodeMaps!C$25:C$32,DHAC_TestProviders_combined!F4)</f>
        <v>Cardiothoracic Surgeon</v>
      </c>
      <c r="Z19" s="132"/>
      <c r="AA19" s="133"/>
      <c r="AB19" s="133"/>
      <c r="AC19" s="66"/>
      <c r="AD19" s="66"/>
      <c r="AE19" s="66"/>
      <c r="AF19" s="66" t="str">
        <f>IF(DHAC_TestProviders_combined!H4&lt;&gt;"",DHAC_TestProviders_combined!H4,"")</f>
        <v/>
      </c>
      <c r="AG19" s="37" t="str">
        <f t="shared" ref="AG19:AG80" si="3">IF(AH19&lt;&gt;"","http://snomed.info/sct","")</f>
        <v>http://snomed.info/sct</v>
      </c>
      <c r="AH19" s="37" t="str">
        <f>TRIM(IF(AA19&lt;&gt;"", _xlfn.XLOOKUP(AA19,CodeMaps!$D$25:$D$74,CodeMaps!$F$25:$F$74,""),IF(DHAC_TestProviders_combined!G4&lt;&gt;"",_xlfn.XLOOKUP(DHAC_TestProviders_combined!G4,CodeMaps!$B$70:$B$74,CodeMaps!$F$70:$F$74,""), _xlfn.XLOOKUP(X19,CodeMaps!$B$25:$B$64,CodeMaps!$F$25:$F$64,""))))</f>
        <v>394603008</v>
      </c>
      <c r="AI19" s="135" t="str">
        <f>IF(AH19&lt;&gt;"",_xlfn.XLOOKUP(AH19,CodeMaps!$F$25:$F$74,CodeMaps!$G$25:$G$74,""),"")</f>
        <v>Cardiothoracic surgery</v>
      </c>
      <c r="AJ19" s="66"/>
      <c r="AK19" s="66"/>
      <c r="AL19" s="66"/>
      <c r="AM19" s="66"/>
      <c r="AN19" s="66"/>
      <c r="AO19" s="66" t="str">
        <f>IF(DHAC_TestProviders_combined!U4&lt;&gt;"", LOWER(SUBSTITUTE(_xlfn.XLOOKUP(TRIM(DHAC_TestProviders_combined!U4),DHAC_TestOrgs_combined!$B$2:$B$86,DHAC_TestOrgs_combined!$C$2:$C$86)," ","-")),"")</f>
        <v/>
      </c>
      <c r="AP19" s="66"/>
      <c r="AQ19" s="66"/>
      <c r="AR19" s="66" t="s">
        <v>252</v>
      </c>
      <c r="AS19" s="65" t="str">
        <f>DHAC_TestProviders_combined!Q4</f>
        <v>0770106543</v>
      </c>
      <c r="AT19" s="66" t="s">
        <v>1321</v>
      </c>
      <c r="AU19" s="66" t="s">
        <v>282</v>
      </c>
      <c r="AV19" s="65" t="str">
        <f>DHAC_TestProviders_combined!S4</f>
        <v>meg.m@example.com</v>
      </c>
      <c r="AW19" s="66" t="s">
        <v>1321</v>
      </c>
      <c r="AX19" s="66"/>
      <c r="AY19" s="66"/>
      <c r="AZ19" s="66"/>
      <c r="BA19" s="66"/>
      <c r="BB19" s="66"/>
      <c r="BC19" s="66"/>
      <c r="BD19" s="66"/>
      <c r="BE19" s="66"/>
      <c r="BF19" s="66"/>
      <c r="BG19" s="66"/>
      <c r="BH19" s="66"/>
      <c r="BI19" s="66"/>
      <c r="BJ19" s="65"/>
    </row>
    <row r="20" spans="1:62" x14ac:dyDescent="0.25">
      <c r="A20" s="72" t="str">
        <f>LOWER(_xlfn.CONCAT(IF(COUNT(FIND(" ", $Y20))=0, $Y20, TRIM(SUBSTITUTE(SUBSTITUTE(SUBSTITUTE(_xlfn.CONCAT(LEFT($Y20, FIND(" ", $Y20)-1), REPLACE(LEFT($Y20, FIND(" ", $Y20&amp;" ", FIND(" ", $Y20, 1)+1)), 1, FIND(" ", $Y20), "")),"(",""),")",""),"and",""))), "-", SUBSTITUTE(DHAC_TestProviders_combined!$I5,"'",""),"-",DHAC_TestProviders_combined!$J5))</f>
        <v>emergencymedicine-mitchell-frankie</v>
      </c>
      <c r="B20" s="72"/>
      <c r="C20" s="66"/>
      <c r="D20" s="65" t="str">
        <f>IF(DHAC_TestProviders_combined!V5&lt;&gt;"","UPIN","")</f>
        <v>UPIN</v>
      </c>
      <c r="E20" s="66"/>
      <c r="F20" s="65" t="str">
        <f>IF(DHAC_TestProviders_combined!V5&lt;&gt;"","Medicare Provider Number","")</f>
        <v>Medicare Provider Number</v>
      </c>
      <c r="G20" s="32" t="str">
        <f>IF(DHAC_TestProviders_combined!V5&lt;&gt;"","http://ns.electronichealth.net.au/id/medicare-provider-number","")</f>
        <v>http://ns.electronichealth.net.au/id/medicare-provider-number</v>
      </c>
      <c r="H20" s="32" t="str">
        <f>IF(DHAC_TestProviders_combined!$V5&lt;&gt;"",DHAC_TestProviders_combined!$V5,"")</f>
        <v>2448291A</v>
      </c>
      <c r="I20" s="66"/>
      <c r="J20" s="66"/>
      <c r="K20" s="66"/>
      <c r="L20" s="66"/>
      <c r="M20" s="66"/>
      <c r="N20" s="66"/>
      <c r="O20" s="66"/>
      <c r="P20" s="66"/>
      <c r="Q20" s="66"/>
      <c r="R20" s="66"/>
      <c r="S20" s="32" t="str">
        <f>LOWER(_xlfn.CONCAT(SUBSTITUTE(DHAC_TestProviders_combined!I5,"'",""),"-",DHAC_TestProviders_combined!J5))</f>
        <v>mitchell-frankie</v>
      </c>
      <c r="T20" s="66"/>
      <c r="V20" s="9" t="str">
        <f>IF(DHAC_TestProviders_combined!U5&lt;&gt;"", LOWER(SUBSTITUTE(_xlfn.XLOOKUP(TRIM(DHAC_TestProviders_combined!U5),DHAC_TestOrgs_combined!$B$2:$B$86,DHAC_TestOrgs_combined!$C$2:$C$86)," ","-")),"")</f>
        <v>tarampa-emergency</v>
      </c>
      <c r="W20" s="66" t="s">
        <v>1432</v>
      </c>
      <c r="X20" s="66">
        <f>DHAC_TestProviders_combined!E5</f>
        <v>253912</v>
      </c>
      <c r="Y20" s="72" t="str">
        <f>_xlfn.XLOOKUP(DHAC_TestProviders_combined!E5, CodeMaps!B$25:B$32,CodeMaps!C$25:C$32,DHAC_TestProviders_combined!F5)</f>
        <v>Emergency Medicine Specialist</v>
      </c>
      <c r="Z20" s="132"/>
      <c r="AA20" s="133"/>
      <c r="AB20" s="133"/>
      <c r="AC20" s="66"/>
      <c r="AD20" s="66"/>
      <c r="AE20" s="66"/>
      <c r="AF20" s="66" t="str">
        <f>IF(DHAC_TestProviders_combined!H5&lt;&gt;"",DHAC_TestProviders_combined!H5,"")</f>
        <v/>
      </c>
      <c r="AG20" s="66" t="str">
        <f t="shared" si="3"/>
        <v>http://snomed.info/sct</v>
      </c>
      <c r="AH20" s="66" t="str">
        <f>TRIM(IF(AA20&lt;&gt;"", _xlfn.XLOOKUP(AA20,CodeMaps!$D$25:$D$74,CodeMaps!$F$25:$F$74,""),IF(DHAC_TestProviders_combined!G5&lt;&gt;"",_xlfn.XLOOKUP(DHAC_TestProviders_combined!G5,CodeMaps!$B$70:$B$74,CodeMaps!$F$70:$F$74,""), _xlfn.XLOOKUP(X20,CodeMaps!$B$25:$B$64,CodeMaps!$F$25:$F$64,""))))</f>
        <v>773568002</v>
      </c>
      <c r="AI20" s="66" t="str">
        <f>IF(AH20&lt;&gt;"",_xlfn.XLOOKUP(AH20,CodeMaps!$F$25:$F$74,CodeMaps!$G$25:$G$74,""),"")</f>
        <v>Emergency medicine</v>
      </c>
      <c r="AJ20" s="66"/>
      <c r="AK20" s="66"/>
      <c r="AL20" s="66"/>
      <c r="AM20" s="66"/>
      <c r="AN20" s="66"/>
      <c r="AO20" s="66" t="str">
        <f>IF(DHAC_TestProviders_combined!U5&lt;&gt;"", LOWER(SUBSTITUTE(_xlfn.XLOOKUP(TRIM(DHAC_TestProviders_combined!U5),DHAC_TestOrgs_combined!$B$2:$B$86,DHAC_TestOrgs_combined!$C$2:$C$86)," ","-")),"")</f>
        <v>tarampa-emergency</v>
      </c>
      <c r="AP20" s="66"/>
      <c r="AQ20" s="66"/>
      <c r="AR20" s="66" t="s">
        <v>252</v>
      </c>
      <c r="AS20" s="65" t="str">
        <f>DHAC_TestProviders_combined!Q5</f>
        <v>0770104985</v>
      </c>
      <c r="AT20" s="66" t="s">
        <v>1321</v>
      </c>
      <c r="AU20" s="66" t="s">
        <v>282</v>
      </c>
      <c r="AV20" s="65" t="str">
        <f>DHAC_TestProviders_combined!S5</f>
        <v>frankie.mitchell@tarampa.emergency.example.com.au</v>
      </c>
      <c r="AW20" s="66" t="s">
        <v>1321</v>
      </c>
      <c r="AX20" s="66"/>
      <c r="AY20" s="66"/>
      <c r="AZ20" s="66"/>
      <c r="BA20" s="66"/>
      <c r="BB20" s="66"/>
      <c r="BC20" s="66"/>
      <c r="BD20" s="66"/>
      <c r="BE20" s="66"/>
      <c r="BF20" s="66"/>
      <c r="BG20" s="66"/>
      <c r="BH20" s="66"/>
      <c r="BI20" s="66"/>
      <c r="BJ20" s="65"/>
    </row>
    <row r="21" spans="1:62" hidden="1" x14ac:dyDescent="0.25">
      <c r="A21" s="101" t="str">
        <f>LOWER(_xlfn.CONCAT(IF(COUNT(FIND(" ", $Y21))=0, $Y21, TRIM(SUBSTITUTE(SUBSTITUTE(SUBSTITUTE(_xlfn.CONCAT(LEFT($Y21, FIND(" ", $Y21)-1), REPLACE(LEFT($Y21, FIND(" ", $Y21&amp;" ", FIND(" ", $Y21, 1)+1)), 1, FIND(" ", $Y21), "")),"(",""),")",""),"and",""))), "-", SUBSTITUTE(DHAC_TestProviders_combined!$I6,"'",""),"-",DHAC_TestProviders_combined!$J6))</f>
        <v>generalpractitioner-guthridge-jarred</v>
      </c>
      <c r="B21" s="72"/>
      <c r="C21" s="66"/>
      <c r="D21" s="65" t="str">
        <f>IF(DHAC_TestProviders_combined!V6&lt;&gt;"","UPIN","")</f>
        <v>UPIN</v>
      </c>
      <c r="E21" s="66"/>
      <c r="F21" s="65" t="str">
        <f>IF(DHAC_TestProviders_combined!V6&lt;&gt;"","Medicare Provider Number","")</f>
        <v>Medicare Provider Number</v>
      </c>
      <c r="G21" s="32" t="str">
        <f>IF(DHAC_TestProviders_combined!V6&lt;&gt;"","http://ns.electronichealth.net.au/id/medicare-provider-number","")</f>
        <v>http://ns.electronichealth.net.au/id/medicare-provider-number</v>
      </c>
      <c r="H21" s="32" t="str">
        <f>IF(DHAC_TestProviders_combined!$V6&lt;&gt;"",DHAC_TestProviders_combined!$V6,"")</f>
        <v>2448301T</v>
      </c>
      <c r="I21" s="66"/>
      <c r="J21" s="105" t="s">
        <v>68</v>
      </c>
      <c r="K21" s="105" t="s">
        <v>451</v>
      </c>
      <c r="L21" s="105" t="s">
        <v>452</v>
      </c>
      <c r="M21" s="105" t="str">
        <f>_xlfn.CONCAT("http://ns.electronichealth.net.au/id/hpio-scoped/service-provider-individual/1.0/",_xlfn.XLOOKUP($V21,Organization!$A$14:$A$98,Organization!$G$14:$G$98))</f>
        <v>http://ns.electronichealth.net.au/id/hpio-scoped/service-provider-individual/1.0/8003629900040359</v>
      </c>
      <c r="N21" s="105" t="s">
        <v>1429</v>
      </c>
      <c r="O21" s="104" t="str">
        <f>_xlfn.XLOOKUP(V21,Organization!$A$14:$A$98,Organization!$U$14:$U$98)</f>
        <v>Elimbah Medical Centre</v>
      </c>
      <c r="P21" s="66"/>
      <c r="Q21" s="66"/>
      <c r="R21" s="66"/>
      <c r="S21" s="32" t="str">
        <f>LOWER(_xlfn.CONCAT(SUBSTITUTE(DHAC_TestProviders_combined!I6,"'",""),"-",DHAC_TestProviders_combined!J6))</f>
        <v>guthridge-jarred</v>
      </c>
      <c r="T21" s="66"/>
      <c r="V21" s="9" t="str">
        <f>IF(DHAC_TestProviders_combined!U6&lt;&gt;"", LOWER(SUBSTITUTE(_xlfn.XLOOKUP(TRIM(DHAC_TestProviders_combined!U6),DHAC_TestOrgs_combined!$B$2:$B$86,DHAC_TestOrgs_combined!$C$2:$C$86)," ","-")),"")</f>
        <v>elimbah-medical-centre</v>
      </c>
      <c r="W21" s="66" t="s">
        <v>1432</v>
      </c>
      <c r="X21" s="66">
        <f>DHAC_TestProviders_combined!E6</f>
        <v>253111</v>
      </c>
      <c r="Y21" s="72" t="str">
        <f>_xlfn.XLOOKUP(DHAC_TestProviders_combined!E6, CodeMaps!B$25:B$32,CodeMaps!C$25:C$32,DHAC_TestProviders_combined!F6)</f>
        <v>General Practitioner</v>
      </c>
      <c r="Z21" s="132"/>
      <c r="AA21" s="133"/>
      <c r="AB21" s="133"/>
      <c r="AC21" s="66"/>
      <c r="AD21" s="66"/>
      <c r="AE21" s="66"/>
      <c r="AF21" s="66" t="str">
        <f>IF(DHAC_TestProviders_combined!H6&lt;&gt;"",DHAC_TestProviders_combined!H6,"")</f>
        <v/>
      </c>
      <c r="AG21" s="37" t="str">
        <f t="shared" si="3"/>
        <v>http://snomed.info/sct</v>
      </c>
      <c r="AH21" s="37" t="str">
        <f>TRIM(IF(AA21&lt;&gt;"", _xlfn.XLOOKUP(AA21,CodeMaps!$D$25:$D$74,CodeMaps!$F$25:$F$74,""),IF(DHAC_TestProviders_combined!G6&lt;&gt;"",_xlfn.XLOOKUP(DHAC_TestProviders_combined!G6,CodeMaps!$B$70:$B$74,CodeMaps!$F$70:$F$74,""), _xlfn.XLOOKUP(X21,CodeMaps!$B$25:$B$64,CodeMaps!$F$25:$F$64,""))))</f>
        <v>408443003</v>
      </c>
      <c r="AI21" s="135" t="str">
        <f>IF(AH21&lt;&gt;"",_xlfn.XLOOKUP(AH21,CodeMaps!$F$25:$F$74,CodeMaps!$G$25:$G$74,""),"")</f>
        <v>General medical practice</v>
      </c>
      <c r="AJ21" s="66"/>
      <c r="AK21" s="66"/>
      <c r="AL21" s="66"/>
      <c r="AM21" s="66"/>
      <c r="AN21" s="66"/>
      <c r="AO21" s="66" t="str">
        <f>IF(DHAC_TestProviders_combined!U6&lt;&gt;"", LOWER(SUBSTITUTE(_xlfn.XLOOKUP(TRIM(DHAC_TestProviders_combined!U6),DHAC_TestOrgs_combined!$B$2:$B$86,DHAC_TestOrgs_combined!$C$2:$C$86)," ","-")),"")</f>
        <v>elimbah-medical-centre</v>
      </c>
      <c r="AP21" s="66"/>
      <c r="AQ21" s="66"/>
      <c r="AR21" s="66" t="s">
        <v>252</v>
      </c>
      <c r="AS21" s="65" t="str">
        <f>DHAC_TestProviders_combined!Q6</f>
        <v>0770109540</v>
      </c>
      <c r="AT21" s="66" t="s">
        <v>1321</v>
      </c>
      <c r="AU21" s="66" t="s">
        <v>282</v>
      </c>
      <c r="AV21" s="65" t="str">
        <f>DHAC_TestProviders_combined!S6</f>
        <v>jarred.guthridge@elimbahmedicalcentre.example.com.au</v>
      </c>
      <c r="AW21" s="66" t="s">
        <v>1321</v>
      </c>
      <c r="AX21" s="66"/>
      <c r="AY21" s="66"/>
      <c r="AZ21" s="66"/>
      <c r="BA21" s="66"/>
      <c r="BB21" s="66"/>
      <c r="BC21" s="66"/>
      <c r="BD21" s="66"/>
      <c r="BE21" s="66"/>
      <c r="BF21" s="66"/>
      <c r="BG21" s="66"/>
      <c r="BH21" s="66"/>
      <c r="BI21" s="66"/>
      <c r="BJ21" s="65"/>
    </row>
    <row r="22" spans="1:62" hidden="1" x14ac:dyDescent="0.25">
      <c r="A22" s="72" t="str">
        <f>LOWER(_xlfn.CONCAT(IF(COUNT(FIND(" ", $Y22))=0, $Y22, TRIM(SUBSTITUTE(SUBSTITUTE(SUBSTITUTE(_xlfn.CONCAT(LEFT($Y22, FIND(" ", $Y22)-1), REPLACE(LEFT($Y22, FIND(" ", $Y22&amp;" ", FIND(" ", $Y22, 1)+1)), 1, FIND(" ", $Y22), "")),"(",""),")",""),"and",""))), "-", SUBSTITUTE(DHAC_TestProviders_combined!$I7,"'",""),"-",DHAC_TestProviders_combined!$J7))</f>
        <v>generalpractitioner-samuels-wyatt</v>
      </c>
      <c r="B22" s="72"/>
      <c r="C22" s="66"/>
      <c r="D22" s="65" t="str">
        <f>IF(DHAC_TestProviders_combined!V7&lt;&gt;"","UPIN","")</f>
        <v>UPIN</v>
      </c>
      <c r="E22" s="66"/>
      <c r="F22" s="65" t="str">
        <f>IF(DHAC_TestProviders_combined!V7&lt;&gt;"","Medicare Provider Number","")</f>
        <v>Medicare Provider Number</v>
      </c>
      <c r="G22" s="32" t="str">
        <f>IF(DHAC_TestProviders_combined!V7&lt;&gt;"","http://ns.electronichealth.net.au/id/medicare-provider-number","")</f>
        <v>http://ns.electronichealth.net.au/id/medicare-provider-number</v>
      </c>
      <c r="H22" s="32" t="str">
        <f>IF(DHAC_TestProviders_combined!$V7&lt;&gt;"",DHAC_TestProviders_combined!$V7,"")</f>
        <v>2448311L</v>
      </c>
      <c r="I22" s="66"/>
      <c r="J22" s="66"/>
      <c r="K22" s="66"/>
      <c r="L22" s="66"/>
      <c r="M22" s="66"/>
      <c r="N22" s="66"/>
      <c r="O22" s="66"/>
      <c r="P22" s="66"/>
      <c r="Q22" s="66"/>
      <c r="R22" s="66"/>
      <c r="S22" s="32" t="str">
        <f>LOWER(_xlfn.CONCAT(SUBSTITUTE(DHAC_TestProviders_combined!I7,"'",""),"-",DHAC_TestProviders_combined!J7))</f>
        <v>samuels-wyatt</v>
      </c>
      <c r="T22" s="66"/>
      <c r="V22" s="9" t="str">
        <f>IF(DHAC_TestProviders_combined!U7&lt;&gt;"", LOWER(SUBSTITUTE(_xlfn.XLOOKUP(TRIM(DHAC_TestProviders_combined!U7),DHAC_TestOrgs_combined!$B$2:$B$86,DHAC_TestOrgs_combined!$C$2:$C$86)," ","-")),"")</f>
        <v>loch-lomond-medical-clinic</v>
      </c>
      <c r="W22" s="66" t="s">
        <v>1432</v>
      </c>
      <c r="X22" s="66">
        <f>DHAC_TestProviders_combined!E7</f>
        <v>253111</v>
      </c>
      <c r="Y22" s="72" t="str">
        <f>_xlfn.XLOOKUP(DHAC_TestProviders_combined!E7, CodeMaps!B$25:B$32,CodeMaps!C$25:C$32,DHAC_TestProviders_combined!F7)</f>
        <v>General Practitioner</v>
      </c>
      <c r="Z22" s="66" t="str">
        <f t="shared" ref="Z22" si="4">IF(AA22&lt;&gt;"","http://snomed.info/sct","")</f>
        <v>http://snomed.info/sct</v>
      </c>
      <c r="AA22" s="120" t="str">
        <f>IF(DHAC_TestProviders_combined!G7&lt;&gt;"",_xlfn.XLOOKUP(DHAC_TestProviders_combined!G7,CodeMaps!$B$70:$B$74,CodeMaps!$D$70:$D$74,""),TRIM(_xlfn.XLOOKUP(X22,CodeMaps!$B$25:$B$64,CodeMaps!$D$25:$D$64,"")))</f>
        <v>62247001</v>
      </c>
      <c r="AB22" s="120" t="str">
        <f>_xlfn.XLOOKUP(AA22,CodeMaps!$D$25:$D$74,CodeMaps!$E$25:$E$74,"")</f>
        <v xml:space="preserve">General practitioner	</v>
      </c>
      <c r="AC22" s="66"/>
      <c r="AD22" s="66"/>
      <c r="AE22" s="66"/>
      <c r="AF22" s="66" t="str">
        <f>IF(DHAC_TestProviders_combined!H7&lt;&gt;"",DHAC_TestProviders_combined!H7,"")</f>
        <v/>
      </c>
      <c r="AG22" s="66" t="str">
        <f t="shared" si="3"/>
        <v>http://snomed.info/sct</v>
      </c>
      <c r="AH22" s="66" t="str">
        <f>TRIM(IF(AA22&lt;&gt;"", _xlfn.XLOOKUP(AA22,CodeMaps!$D$25:$D$74,CodeMaps!$F$25:$F$74,""),IF(DHAC_TestProviders_combined!G7&lt;&gt;"",_xlfn.XLOOKUP(DHAC_TestProviders_combined!G7,CodeMaps!$B$70:$B$74,CodeMaps!$F$70:$F$74,""), _xlfn.XLOOKUP(X22,CodeMaps!$B$25:$B$64,CodeMaps!$F$25:$F$64,""))))</f>
        <v>408443003</v>
      </c>
      <c r="AI22" s="66" t="str">
        <f>IF(AH22&lt;&gt;"",_xlfn.XLOOKUP(AH22,CodeMaps!$F$25:$F$74,CodeMaps!$G$25:$G$74,""),"")</f>
        <v>General medical practice</v>
      </c>
      <c r="AJ22" s="66"/>
      <c r="AK22" s="66"/>
      <c r="AL22" s="66"/>
      <c r="AM22" s="66"/>
      <c r="AN22" s="66"/>
      <c r="AO22" s="66" t="str">
        <f>IF(DHAC_TestProviders_combined!U7&lt;&gt;"", LOWER(SUBSTITUTE(_xlfn.XLOOKUP(TRIM(DHAC_TestProviders_combined!U7),DHAC_TestOrgs_combined!$B$2:$B$86,DHAC_TestOrgs_combined!$C$2:$C$86)," ","-")),"")</f>
        <v>loch-lomond-medical-clinic</v>
      </c>
      <c r="AP22" s="66"/>
      <c r="AQ22" s="66"/>
      <c r="AR22" s="66" t="s">
        <v>252</v>
      </c>
      <c r="AS22" s="65" t="str">
        <f>DHAC_TestProviders_combined!Q7</f>
        <v>0770109261</v>
      </c>
      <c r="AT22" s="66" t="s">
        <v>1321</v>
      </c>
      <c r="AU22" s="66" t="s">
        <v>282</v>
      </c>
      <c r="AV22" s="65" t="str">
        <f>DHAC_TestProviders_combined!S7</f>
        <v>wyatt.samuels@lochlomondmc.example.net</v>
      </c>
      <c r="AW22" s="66" t="s">
        <v>1321</v>
      </c>
      <c r="AX22" s="66"/>
      <c r="AY22" s="66"/>
      <c r="AZ22" s="66"/>
      <c r="BA22" s="66"/>
      <c r="BB22" s="66"/>
      <c r="BC22" s="66"/>
      <c r="BD22" s="66"/>
      <c r="BE22" s="66"/>
      <c r="BF22" s="66"/>
      <c r="BG22" s="66"/>
      <c r="BH22" s="66"/>
      <c r="BI22" s="66"/>
      <c r="BJ22" s="65"/>
    </row>
    <row r="23" spans="1:62" hidden="1" x14ac:dyDescent="0.25">
      <c r="A23" s="72" t="str">
        <f>LOWER(_xlfn.CONCAT(IF(COUNT(FIND(" ", $Y23))=0, $Y23, TRIM(SUBSTITUTE(SUBSTITUTE(SUBSTITUTE(_xlfn.CONCAT(LEFT($Y23, FIND(" ", $Y23)-1), REPLACE(LEFT($Y23, FIND(" ", $Y23&amp;" ", FIND(" ", $Y23, 1)+1)), 1, FIND(" ", $Y23), "")),"(",""),")",""),"and",""))), "-", SUBSTITUTE(DHAC_TestProviders_combined!$I8,"'",""),"-",DHAC_TestProviders_combined!$J8))</f>
        <v>medicaloncologist-leeds-luigi</v>
      </c>
      <c r="B23" s="72"/>
      <c r="C23" s="66"/>
      <c r="D23" s="65" t="str">
        <f>IF(DHAC_TestProviders_combined!V8&lt;&gt;"","UPIN","")</f>
        <v>UPIN</v>
      </c>
      <c r="E23" s="66"/>
      <c r="F23" s="65" t="str">
        <f>IF(DHAC_TestProviders_combined!V8&lt;&gt;"","Medicare Provider Number","")</f>
        <v>Medicare Provider Number</v>
      </c>
      <c r="G23" s="32" t="str">
        <f>IF(DHAC_TestProviders_combined!V8&lt;&gt;"","http://ns.electronichealth.net.au/id/medicare-provider-number","")</f>
        <v>http://ns.electronichealth.net.au/id/medicare-provider-number</v>
      </c>
      <c r="H23" s="32" t="str">
        <f>IF(DHAC_TestProviders_combined!$V8&lt;&gt;"",DHAC_TestProviders_combined!$V8,"")</f>
        <v>2448321K</v>
      </c>
      <c r="I23" s="66"/>
      <c r="J23" s="66"/>
      <c r="K23" s="66"/>
      <c r="L23" s="66"/>
      <c r="M23" s="66"/>
      <c r="N23" s="66"/>
      <c r="O23" s="66"/>
      <c r="P23" s="66"/>
      <c r="Q23" s="66"/>
      <c r="R23" s="66"/>
      <c r="S23" s="32" t="str">
        <f>LOWER(_xlfn.CONCAT(SUBSTITUTE(DHAC_TestProviders_combined!I8,"'",""),"-",DHAC_TestProviders_combined!J8))</f>
        <v>leeds-luigi</v>
      </c>
      <c r="T23" s="66"/>
      <c r="V23" s="9" t="str">
        <f>IF(DHAC_TestProviders_combined!U8&lt;&gt;"", LOWER(SUBSTITUTE(_xlfn.XLOOKUP(TRIM(DHAC_TestProviders_combined!U8),DHAC_TestOrgs_combined!$B$2:$B$86,DHAC_TestOrgs_combined!$C$2:$C$86)," ","-")),"")</f>
        <v/>
      </c>
      <c r="W23" s="66" t="s">
        <v>1432</v>
      </c>
      <c r="X23" s="66">
        <f>DHAC_TestProviders_combined!E8</f>
        <v>253314</v>
      </c>
      <c r="Y23" s="72" t="str">
        <f>_xlfn.XLOOKUP(DHAC_TestProviders_combined!E8, CodeMaps!B$25:B$32,CodeMaps!C$25:C$32,DHAC_TestProviders_combined!F8)</f>
        <v>Medical Oncologist</v>
      </c>
      <c r="Z23" s="132"/>
      <c r="AA23" s="133"/>
      <c r="AB23" s="133"/>
      <c r="AC23" s="66"/>
      <c r="AD23" s="66"/>
      <c r="AE23" s="66"/>
      <c r="AF23" s="66" t="str">
        <f>IF(DHAC_TestProviders_combined!H8&lt;&gt;"",DHAC_TestProviders_combined!H8,"")</f>
        <v/>
      </c>
      <c r="AG23" s="66" t="str">
        <f t="shared" si="3"/>
        <v>http://snomed.info/sct</v>
      </c>
      <c r="AH23" s="66" t="str">
        <f>TRIM(IF(AA23&lt;&gt;"", _xlfn.XLOOKUP(AA23,CodeMaps!$D$25:$D$74,CodeMaps!$F$25:$F$74,""),IF(DHAC_TestProviders_combined!G8&lt;&gt;"",_xlfn.XLOOKUP(DHAC_TestProviders_combined!G8,CodeMaps!$B$70:$B$74,CodeMaps!$F$70:$F$74,""), _xlfn.XLOOKUP(X23,CodeMaps!$B$25:$B$64,CodeMaps!$F$25:$F$64,""))))</f>
        <v>394593009</v>
      </c>
      <c r="AI23" s="66" t="str">
        <f>IF(AH23&lt;&gt;"",_xlfn.XLOOKUP(AH23,CodeMaps!$F$25:$F$74,CodeMaps!$G$25:$G$74,""),"")</f>
        <v>Medical oncology</v>
      </c>
      <c r="AJ23" s="66"/>
      <c r="AK23" s="66"/>
      <c r="AL23" s="66"/>
      <c r="AM23" s="66"/>
      <c r="AN23" s="66"/>
      <c r="AO23" s="66" t="str">
        <f>IF(DHAC_TestProviders_combined!U8&lt;&gt;"", LOWER(SUBSTITUTE(_xlfn.XLOOKUP(TRIM(DHAC_TestProviders_combined!U8),DHAC_TestOrgs_combined!$B$2:$B$86,DHAC_TestOrgs_combined!$C$2:$C$86)," ","-")),"")</f>
        <v/>
      </c>
      <c r="AP23" s="66"/>
      <c r="AQ23" s="66"/>
      <c r="AR23" s="66" t="s">
        <v>252</v>
      </c>
      <c r="AS23" s="65" t="str">
        <f>DHAC_TestProviders_combined!Q8</f>
        <v>0770100952</v>
      </c>
      <c r="AT23" s="66" t="s">
        <v>1321</v>
      </c>
      <c r="AU23" s="66" t="s">
        <v>282</v>
      </c>
      <c r="AV23" s="65" t="str">
        <f>DHAC_TestProviders_combined!S8</f>
        <v>luigi.leeds@example.com.au</v>
      </c>
      <c r="AW23" s="66" t="s">
        <v>1321</v>
      </c>
      <c r="AX23" s="66"/>
      <c r="AY23" s="66"/>
      <c r="AZ23" s="66"/>
      <c r="BA23" s="66"/>
      <c r="BB23" s="66"/>
      <c r="BC23" s="66"/>
      <c r="BD23" s="66"/>
      <c r="BE23" s="66"/>
      <c r="BF23" s="66"/>
      <c r="BG23" s="66"/>
      <c r="BH23" s="66"/>
      <c r="BI23" s="66"/>
      <c r="BJ23" s="65"/>
    </row>
    <row r="24" spans="1:62" hidden="1" x14ac:dyDescent="0.25">
      <c r="A24" s="101" t="str">
        <f>LOWER(_xlfn.CONCAT(IF(COUNT(FIND(" ", $Y24))=0, $Y24, TRIM(SUBSTITUTE(SUBSTITUTE(SUBSTITUTE(_xlfn.CONCAT(LEFT($Y24, FIND(" ", $Y24)-1), REPLACE(LEFT($Y24, FIND(" ", $Y24&amp;" ", FIND(" ", $Y24, 1)+1)), 1, FIND(" ", $Y24), "")),"(",""),")",""),"and",""))), "-", SUBSTITUTE(DHAC_TestProviders_combined!$I9,"'",""),"-",DHAC_TestProviders_combined!$J9))</f>
        <v>midwife-kendall-dallas</v>
      </c>
      <c r="B24" s="72"/>
      <c r="C24" s="66"/>
      <c r="D24" s="65" t="str">
        <f>IF(DHAC_TestProviders_combined!V9&lt;&gt;"","UPIN","")</f>
        <v>UPIN</v>
      </c>
      <c r="E24" s="66"/>
      <c r="F24" s="65" t="str">
        <f>IF(DHAC_TestProviders_combined!V9&lt;&gt;"","Medicare Provider Number","")</f>
        <v>Medicare Provider Number</v>
      </c>
      <c r="G24" s="32" t="str">
        <f>IF(DHAC_TestProviders_combined!V9&lt;&gt;"","http://ns.electronichealth.net.au/id/medicare-provider-number","")</f>
        <v>http://ns.electronichealth.net.au/id/medicare-provider-number</v>
      </c>
      <c r="H24" s="32" t="str">
        <f>IF(DHAC_TestProviders_combined!$V9&lt;&gt;"",DHAC_TestProviders_combined!$V9,"")</f>
        <v>2448331J</v>
      </c>
      <c r="I24" s="66"/>
      <c r="J24" s="66"/>
      <c r="K24" s="66"/>
      <c r="L24" s="66"/>
      <c r="M24" s="66"/>
      <c r="N24" s="66"/>
      <c r="O24" s="66"/>
      <c r="P24" s="66"/>
      <c r="Q24" s="66"/>
      <c r="R24" s="66"/>
      <c r="S24" s="32" t="str">
        <f>LOWER(_xlfn.CONCAT(SUBSTITUTE(DHAC_TestProviders_combined!I9,"'",""),"-",DHAC_TestProviders_combined!J9))</f>
        <v>kendall-dallas</v>
      </c>
      <c r="T24" s="66"/>
      <c r="V24" s="9" t="str">
        <f>IF(DHAC_TestProviders_combined!U9&lt;&gt;"", LOWER(SUBSTITUTE(_xlfn.XLOOKUP(TRIM(DHAC_TestProviders_combined!U9),DHAC_TestOrgs_combined!$B$2:$B$86,DHAC_TestOrgs_combined!$C$2:$C$86)," ","-")),"")</f>
        <v/>
      </c>
      <c r="W24" s="66" t="s">
        <v>1432</v>
      </c>
      <c r="X24" s="66">
        <f>DHAC_TestProviders_combined!E9</f>
        <v>254111</v>
      </c>
      <c r="Y24" s="72" t="str">
        <f>_xlfn.XLOOKUP(DHAC_TestProviders_combined!E9, CodeMaps!B$25:B$32,CodeMaps!C$25:C$32,DHAC_TestProviders_combined!F9)</f>
        <v>Midwife</v>
      </c>
      <c r="Z24" s="132"/>
      <c r="AA24" s="133"/>
      <c r="AB24" s="133"/>
      <c r="AC24" s="66"/>
      <c r="AD24" s="66"/>
      <c r="AE24" s="66"/>
      <c r="AF24" s="66" t="str">
        <f>IF(DHAC_TestProviders_combined!H9&lt;&gt;"",DHAC_TestProviders_combined!H9,"")</f>
        <v/>
      </c>
      <c r="AG24" s="37" t="str">
        <f t="shared" si="3"/>
        <v>http://snomed.info/sct</v>
      </c>
      <c r="AH24" s="37" t="str">
        <f>TRIM(IF(AA24&lt;&gt;"", _xlfn.XLOOKUP(AA24,CodeMaps!$D$25:$D$74,CodeMaps!$F$25:$F$74,""),IF(DHAC_TestProviders_combined!G9&lt;&gt;"",_xlfn.XLOOKUP(DHAC_TestProviders_combined!G9,CodeMaps!$B$70:$B$74,CodeMaps!$F$70:$F$74,""), _xlfn.XLOOKUP(X24,CodeMaps!$B$25:$B$64,CodeMaps!$F$25:$F$64,""))))</f>
        <v>1287784006</v>
      </c>
      <c r="AI24" s="135" t="str">
        <f>IF(AH24&lt;&gt;"",_xlfn.XLOOKUP(AH24,CodeMaps!$F$25:$F$74,CodeMaps!$G$25:$G$74,""),"")</f>
        <v>Obstetric nursing</v>
      </c>
      <c r="AJ24" s="66"/>
      <c r="AK24" s="66"/>
      <c r="AL24" s="66"/>
      <c r="AM24" s="66"/>
      <c r="AN24" s="66"/>
      <c r="AO24" s="66" t="str">
        <f>IF(DHAC_TestProviders_combined!U9&lt;&gt;"", LOWER(SUBSTITUTE(_xlfn.XLOOKUP(TRIM(DHAC_TestProviders_combined!U9),DHAC_TestOrgs_combined!$B$2:$B$86,DHAC_TestOrgs_combined!$C$2:$C$86)," ","-")),"")</f>
        <v/>
      </c>
      <c r="AP24" s="66"/>
      <c r="AQ24" s="66"/>
      <c r="AR24" s="66" t="s">
        <v>252</v>
      </c>
      <c r="AS24" s="65" t="str">
        <f>DHAC_TestProviders_combined!Q9</f>
        <v>0770102627</v>
      </c>
      <c r="AT24" s="66" t="s">
        <v>1321</v>
      </c>
      <c r="AU24" s="66" t="s">
        <v>282</v>
      </c>
      <c r="AV24" s="65" t="str">
        <f>DHAC_TestProviders_combined!S9</f>
        <v>dallas.kendall@example.net</v>
      </c>
      <c r="AW24" s="66" t="s">
        <v>1321</v>
      </c>
      <c r="AX24" s="66"/>
      <c r="AY24" s="66"/>
      <c r="AZ24" s="66"/>
      <c r="BA24" s="66"/>
      <c r="BB24" s="66"/>
      <c r="BC24" s="66"/>
      <c r="BD24" s="66"/>
      <c r="BE24" s="66"/>
      <c r="BF24" s="66"/>
      <c r="BG24" s="66"/>
      <c r="BH24" s="66"/>
      <c r="BI24" s="66"/>
      <c r="BJ24" s="65"/>
    </row>
    <row r="25" spans="1:62" hidden="1" x14ac:dyDescent="0.25">
      <c r="A25" s="72" t="str">
        <f>LOWER(_xlfn.CONCAT(IF(COUNT(FIND(" ", $Y25))=0, $Y25, TRIM(SUBSTITUTE(SUBSTITUTE(SUBSTITUTE(_xlfn.CONCAT(LEFT($Y25, FIND(" ", $Y25)-1), REPLACE(LEFT($Y25, FIND(" ", $Y25&amp;" ", FIND(" ", $Y25, 1)+1)), 1, FIND(" ", $Y25), "")),"(",""),")",""),"and",""))), "-", SUBSTITUTE(DHAC_TestProviders_combined!$I10,"'",""),"-",DHAC_TestProviders_combined!$J10))</f>
        <v>nursepractitioner-mcleod-clinton</v>
      </c>
      <c r="B25" s="72"/>
      <c r="C25" s="66"/>
      <c r="D25" s="65" t="str">
        <f>IF(DHAC_TestProviders_combined!V10&lt;&gt;"","UPIN","")</f>
        <v>UPIN</v>
      </c>
      <c r="E25" s="66"/>
      <c r="F25" s="65" t="str">
        <f>IF(DHAC_TestProviders_combined!V10&lt;&gt;"","Medicare Provider Number","")</f>
        <v>Medicare Provider Number</v>
      </c>
      <c r="G25" s="32" t="str">
        <f>IF(DHAC_TestProviders_combined!V10&lt;&gt;"","http://ns.electronichealth.net.au/id/medicare-provider-number","")</f>
        <v>http://ns.electronichealth.net.au/id/medicare-provider-number</v>
      </c>
      <c r="H25" s="32" t="str">
        <f>IF(DHAC_TestProviders_combined!$V10&lt;&gt;"",DHAC_TestProviders_combined!$V10,"")</f>
        <v>2448341H</v>
      </c>
      <c r="I25" s="66"/>
      <c r="J25" s="66"/>
      <c r="K25" s="66"/>
      <c r="L25" s="66"/>
      <c r="M25" s="66"/>
      <c r="N25" s="66"/>
      <c r="O25" s="66"/>
      <c r="P25" s="66"/>
      <c r="Q25" s="66"/>
      <c r="R25" s="66"/>
      <c r="S25" s="32" t="str">
        <f>LOWER(_xlfn.CONCAT(SUBSTITUTE(DHAC_TestProviders_combined!I10,"'",""),"-",DHAC_TestProviders_combined!J10))</f>
        <v>mcleod-clinton</v>
      </c>
      <c r="T25" s="66"/>
      <c r="V25" s="9" t="str">
        <f>IF(DHAC_TestProviders_combined!U10&lt;&gt;"", LOWER(SUBSTITUTE(_xlfn.XLOOKUP(TRIM(DHAC_TestProviders_combined!U10),DHAC_TestOrgs_combined!$B$2:$B$86,DHAC_TestOrgs_combined!$C$2:$C$86)," ","-")),"")</f>
        <v>hudson-aged-care</v>
      </c>
      <c r="W25" s="66" t="s">
        <v>1432</v>
      </c>
      <c r="X25" s="66">
        <f>DHAC_TestProviders_combined!E10</f>
        <v>254411</v>
      </c>
      <c r="Y25" s="72" t="str">
        <f>_xlfn.XLOOKUP(DHAC_TestProviders_combined!E10, CodeMaps!B$25:B$32,CodeMaps!C$25:C$32,DHAC_TestProviders_combined!F10)</f>
        <v>Nurse Practitioner</v>
      </c>
      <c r="Z25" s="66" t="str">
        <f t="shared" ref="Z25:Z26" si="5">IF(AA25&lt;&gt;"","http://snomed.info/sct","")</f>
        <v>http://snomed.info/sct</v>
      </c>
      <c r="AA25" s="120" t="str">
        <f>IF(DHAC_TestProviders_combined!G10&lt;&gt;"",_xlfn.XLOOKUP(DHAC_TestProviders_combined!G10,CodeMaps!$B$70:$B$74,CodeMaps!$D$70:$D$74,""),TRIM(_xlfn.XLOOKUP(X25,CodeMaps!$B$25:$B$64,CodeMaps!$D$25:$D$64,"")))</f>
        <v>224571005</v>
      </c>
      <c r="AB25" s="120" t="str">
        <f>_xlfn.XLOOKUP(AA25,CodeMaps!$D$25:$D$74,CodeMaps!$E$25:$E$74,"")</f>
        <v>Nurse practitioner</v>
      </c>
      <c r="AC25" s="66"/>
      <c r="AD25" s="66"/>
      <c r="AE25" s="66"/>
      <c r="AF25" s="66" t="str">
        <f>IF(DHAC_TestProviders_combined!H10&lt;&gt;"",DHAC_TestProviders_combined!H10,"")</f>
        <v/>
      </c>
      <c r="AG25" s="66" t="str">
        <f t="shared" si="3"/>
        <v>http://snomed.info/sct</v>
      </c>
      <c r="AH25" s="66" t="str">
        <f>TRIM(IF(AA25&lt;&gt;"", _xlfn.XLOOKUP(AA25,CodeMaps!$D$25:$D$74,CodeMaps!$F$25:$F$74,""),IF(DHAC_TestProviders_combined!G10&lt;&gt;"",_xlfn.XLOOKUP(DHAC_TestProviders_combined!G10,CodeMaps!$B$70:$B$74,CodeMaps!$F$70:$F$74,""), _xlfn.XLOOKUP(X25,CodeMaps!$B$25:$B$64,CodeMaps!$F$25:$F$64,""))))</f>
        <v>722165004</v>
      </c>
      <c r="AI25" s="66" t="str">
        <f>IF(AH25&lt;&gt;"",_xlfn.XLOOKUP(AH25,CodeMaps!$F$25:$F$74,CodeMaps!$G$25:$G$74,""),"")</f>
        <v>Nursing</v>
      </c>
      <c r="AJ25" s="66"/>
      <c r="AK25" s="66"/>
      <c r="AL25" s="66"/>
      <c r="AM25" s="66"/>
      <c r="AN25" s="66"/>
      <c r="AO25" s="66" t="str">
        <f>IF(DHAC_TestProviders_combined!U10&lt;&gt;"", LOWER(SUBSTITUTE(_xlfn.XLOOKUP(TRIM(DHAC_TestProviders_combined!U10),DHAC_TestOrgs_combined!$B$2:$B$86,DHAC_TestOrgs_combined!$C$2:$C$86)," ","-")),"")</f>
        <v>hudson-aged-care</v>
      </c>
      <c r="AP25" s="66"/>
      <c r="AQ25" s="66"/>
      <c r="AR25" s="66" t="s">
        <v>252</v>
      </c>
      <c r="AS25" s="65" t="str">
        <f>DHAC_TestProviders_combined!Q10</f>
        <v>0770100611</v>
      </c>
      <c r="AT25" s="66" t="s">
        <v>1321</v>
      </c>
      <c r="AU25" s="66" t="s">
        <v>282</v>
      </c>
      <c r="AV25" s="65" t="str">
        <f>DHAC_TestProviders_combined!S10</f>
        <v>clinton.mcleod@hudsonagedcare.example.net</v>
      </c>
      <c r="AW25" s="66" t="s">
        <v>1321</v>
      </c>
      <c r="AX25" s="66"/>
      <c r="AY25" s="66"/>
      <c r="AZ25" s="66"/>
      <c r="BA25" s="66"/>
      <c r="BB25" s="66"/>
      <c r="BC25" s="66"/>
      <c r="BD25" s="66"/>
      <c r="BE25" s="66"/>
      <c r="BF25" s="66"/>
      <c r="BG25" s="66"/>
      <c r="BH25" s="66"/>
      <c r="BI25" s="66"/>
      <c r="BJ25" s="65"/>
    </row>
    <row r="26" spans="1:62" hidden="1" x14ac:dyDescent="0.25">
      <c r="A26" s="72" t="str">
        <f>LOWER(_xlfn.CONCAT(IF(COUNT(FIND(" ", $Y26))=0, $Y26, TRIM(SUBSTITUTE(SUBSTITUTE(SUBSTITUTE(_xlfn.CONCAT(LEFT($Y26, FIND(" ", $Y26)-1), REPLACE(LEFT($Y26, FIND(" ", $Y26&amp;" ", FIND(" ", $Y26, 1)+1)), 1, FIND(" ", $Y26), "")),"(",""),")",""),"and",""))), "-", SUBSTITUTE(DHAC_TestProviders_combined!$I11,"'",""),"-",DHAC_TestProviders_combined!$J11))</f>
        <v>nursepractitioner-springett-angelo</v>
      </c>
      <c r="B26" s="72"/>
      <c r="C26" s="66"/>
      <c r="D26" s="65" t="str">
        <f>IF(DHAC_TestProviders_combined!V11&lt;&gt;"","UPIN","")</f>
        <v>UPIN</v>
      </c>
      <c r="E26" s="66"/>
      <c r="F26" s="65" t="str">
        <f>IF(DHAC_TestProviders_combined!V11&lt;&gt;"","Medicare Provider Number","")</f>
        <v>Medicare Provider Number</v>
      </c>
      <c r="G26" s="32" t="str">
        <f>IF(DHAC_TestProviders_combined!V11&lt;&gt;"","http://ns.electronichealth.net.au/id/medicare-provider-number","")</f>
        <v>http://ns.electronichealth.net.au/id/medicare-provider-number</v>
      </c>
      <c r="H26" s="32" t="str">
        <f>IF(DHAC_TestProviders_combined!$V11&lt;&gt;"",DHAC_TestProviders_combined!$V11,"")</f>
        <v>2448351F</v>
      </c>
      <c r="I26" s="66"/>
      <c r="J26" s="66"/>
      <c r="K26" s="66"/>
      <c r="L26" s="66"/>
      <c r="M26" s="66"/>
      <c r="N26" s="66"/>
      <c r="O26" s="66"/>
      <c r="P26" s="66"/>
      <c r="Q26" s="66"/>
      <c r="R26" s="66"/>
      <c r="S26" s="32" t="str">
        <f>LOWER(_xlfn.CONCAT(SUBSTITUTE(DHAC_TestProviders_combined!I11,"'",""),"-",DHAC_TestProviders_combined!J11))</f>
        <v>springett-angelo</v>
      </c>
      <c r="T26" s="66"/>
      <c r="V26" s="9" t="str">
        <f>IF(DHAC_TestProviders_combined!U11&lt;&gt;"", LOWER(SUBSTITUTE(_xlfn.XLOOKUP(TRIM(DHAC_TestProviders_combined!U11),DHAC_TestOrgs_combined!$B$2:$B$86,DHAC_TestOrgs_combined!$C$2:$C$86)," ","-")),"")</f>
        <v>glennie-heights-public-hospital</v>
      </c>
      <c r="W26" s="66" t="s">
        <v>1432</v>
      </c>
      <c r="X26" s="66">
        <f>DHAC_TestProviders_combined!E11</f>
        <v>254411</v>
      </c>
      <c r="Y26" s="72" t="str">
        <f>_xlfn.XLOOKUP(DHAC_TestProviders_combined!E11, CodeMaps!B$25:B$32,CodeMaps!C$25:C$32,DHAC_TestProviders_combined!F11)</f>
        <v>Nurse Practitioner</v>
      </c>
      <c r="Z26" s="66" t="str">
        <f t="shared" si="5"/>
        <v>http://snomed.info/sct</v>
      </c>
      <c r="AA26" s="120" t="str">
        <f>IF(DHAC_TestProviders_combined!G11&lt;&gt;"",_xlfn.XLOOKUP(DHAC_TestProviders_combined!G11,CodeMaps!$B$70:$B$74,CodeMaps!$D$70:$D$74,""),TRIM(_xlfn.XLOOKUP(X26,CodeMaps!$B$25:$B$64,CodeMaps!$D$25:$D$64,"")))</f>
        <v>224571005</v>
      </c>
      <c r="AB26" s="120" t="str">
        <f>_xlfn.XLOOKUP(AA26,CodeMaps!$D$25:$D$74,CodeMaps!$E$25:$E$74,"")</f>
        <v>Nurse practitioner</v>
      </c>
      <c r="AC26" s="66"/>
      <c r="AD26" s="66"/>
      <c r="AE26" s="66"/>
      <c r="AF26" s="66" t="str">
        <f>IF(DHAC_TestProviders_combined!H11&lt;&gt;"",DHAC_TestProviders_combined!H11,"")</f>
        <v/>
      </c>
      <c r="AG26" s="66" t="str">
        <f t="shared" si="3"/>
        <v>http://snomed.info/sct</v>
      </c>
      <c r="AH26" s="66" t="str">
        <f>TRIM(IF(AA26&lt;&gt;"", _xlfn.XLOOKUP(AA26,CodeMaps!$D$25:$D$74,CodeMaps!$F$25:$F$74,""),IF(DHAC_TestProviders_combined!G11&lt;&gt;"",_xlfn.XLOOKUP(DHAC_TestProviders_combined!G11,CodeMaps!$B$70:$B$74,CodeMaps!$F$70:$F$74,""), _xlfn.XLOOKUP(X26,CodeMaps!$B$25:$B$64,CodeMaps!$F$25:$F$64,""))))</f>
        <v>722165004</v>
      </c>
      <c r="AI26" s="66" t="str">
        <f>IF(AH26&lt;&gt;"",_xlfn.XLOOKUP(AH26,CodeMaps!$F$25:$F$74,CodeMaps!$G$25:$G$74,""),"")</f>
        <v>Nursing</v>
      </c>
      <c r="AJ26" s="66"/>
      <c r="AK26" s="66"/>
      <c r="AL26" s="66"/>
      <c r="AM26" s="66"/>
      <c r="AN26" s="66"/>
      <c r="AO26" s="66" t="str">
        <f>IF(DHAC_TestProviders_combined!U11&lt;&gt;"", LOWER(SUBSTITUTE(_xlfn.XLOOKUP(TRIM(DHAC_TestProviders_combined!U11),DHAC_TestOrgs_combined!$B$2:$B$86,DHAC_TestOrgs_combined!$C$2:$C$86)," ","-")),"")</f>
        <v>glennie-heights-public-hospital</v>
      </c>
      <c r="AP26" s="66"/>
      <c r="AQ26" s="66"/>
      <c r="AR26" s="66" t="s">
        <v>252</v>
      </c>
      <c r="AS26" s="65" t="str">
        <f>DHAC_TestProviders_combined!Q11</f>
        <v>0770102038</v>
      </c>
      <c r="AT26" s="66" t="s">
        <v>1321</v>
      </c>
      <c r="AU26" s="66" t="s">
        <v>282</v>
      </c>
      <c r="AV26" s="65" t="str">
        <f>DHAC_TestProviders_combined!S11</f>
        <v>angelo.springett@glennieheightph.example.com.au</v>
      </c>
      <c r="AW26" s="66" t="s">
        <v>1321</v>
      </c>
      <c r="AX26" s="66"/>
      <c r="AY26" s="66"/>
      <c r="AZ26" s="66"/>
      <c r="BA26" s="66"/>
      <c r="BB26" s="66"/>
      <c r="BC26" s="66"/>
      <c r="BD26" s="66"/>
      <c r="BE26" s="66"/>
      <c r="BF26" s="66"/>
      <c r="BG26" s="66"/>
      <c r="BH26" s="66"/>
      <c r="BI26" s="66"/>
      <c r="BJ26" s="65"/>
    </row>
    <row r="27" spans="1:62" hidden="1" x14ac:dyDescent="0.25">
      <c r="A27" s="72" t="str">
        <f>LOWER(_xlfn.CONCAT(IF(COUNT(FIND(" ", $Y27))=0, $Y27, TRIM(SUBSTITUTE(SUBSTITUTE(SUBSTITUTE(_xlfn.CONCAT(LEFT($Y27, FIND(" ", $Y27)-1), REPLACE(LEFT($Y27, FIND(" ", $Y27&amp;" ", FIND(" ", $Y27, 1)+1)), 1, FIND(" ", $Y27), "")),"(",""),")",""),"and",""))), "-", SUBSTITUTE(DHAC_TestProviders_combined!$I12,"'",""),"-",DHAC_TestProviders_combined!$J12))</f>
        <v>nursepractitioner-haywood-byron</v>
      </c>
      <c r="B27" s="72"/>
      <c r="C27" s="66"/>
      <c r="D27" s="65" t="str">
        <f>IF(DHAC_TestProviders_combined!V12&lt;&gt;"","UPIN","")</f>
        <v>UPIN</v>
      </c>
      <c r="E27" s="66"/>
      <c r="F27" s="65" t="str">
        <f>IF(DHAC_TestProviders_combined!V12&lt;&gt;"","Medicare Provider Number","")</f>
        <v>Medicare Provider Number</v>
      </c>
      <c r="G27" s="32" t="str">
        <f>IF(DHAC_TestProviders_combined!V12&lt;&gt;"","http://ns.electronichealth.net.au/id/medicare-provider-number","")</f>
        <v>http://ns.electronichealth.net.au/id/medicare-provider-number</v>
      </c>
      <c r="H27" s="32" t="str">
        <f>IF(DHAC_TestProviders_combined!$V12&lt;&gt;"",DHAC_TestProviders_combined!$V12,"")</f>
        <v>2448361B</v>
      </c>
      <c r="I27" s="66"/>
      <c r="J27" s="66"/>
      <c r="K27" s="66"/>
      <c r="L27" s="66"/>
      <c r="M27" s="66"/>
      <c r="N27" s="66"/>
      <c r="O27" s="66"/>
      <c r="P27" s="66"/>
      <c r="Q27" s="66"/>
      <c r="R27" s="66"/>
      <c r="S27" s="32" t="str">
        <f>LOWER(_xlfn.CONCAT(SUBSTITUTE(DHAC_TestProviders_combined!I12,"'",""),"-",DHAC_TestProviders_combined!J12))</f>
        <v>haywood-byron</v>
      </c>
      <c r="T27" s="66"/>
      <c r="V27" s="9" t="str">
        <f>IF(DHAC_TestProviders_combined!U12&lt;&gt;"", LOWER(SUBSTITUTE(_xlfn.XLOOKUP(TRIM(DHAC_TestProviders_combined!U12),DHAC_TestOrgs_combined!$B$2:$B$86,DHAC_TestOrgs_combined!$C$2:$C$86)," ","-")),"")</f>
        <v>barney-view-private-hospital</v>
      </c>
      <c r="W27" s="66" t="s">
        <v>1432</v>
      </c>
      <c r="X27" s="66">
        <f>DHAC_TestProviders_combined!E12</f>
        <v>254411</v>
      </c>
      <c r="Y27" s="72" t="str">
        <f>_xlfn.XLOOKUP(DHAC_TestProviders_combined!E12, CodeMaps!B$25:B$32,CodeMaps!C$25:C$32,DHAC_TestProviders_combined!F12)</f>
        <v>Nurse Practitioner</v>
      </c>
      <c r="Z27" s="66" t="str">
        <f t="shared" ref="Z27" si="6">IF(AA27&lt;&gt;"","http://snomed.info/sct","")</f>
        <v>http://snomed.info/sct</v>
      </c>
      <c r="AA27" s="120" t="str">
        <f>IF(DHAC_TestProviders_combined!G12&lt;&gt;"",_xlfn.XLOOKUP(DHAC_TestProviders_combined!G12,CodeMaps!$B$70:$B$74,CodeMaps!$D$70:$D$74,""),TRIM(_xlfn.XLOOKUP(X27,CodeMaps!$B$25:$B$64,CodeMaps!$D$25:$D$64,"")))</f>
        <v>224571005</v>
      </c>
      <c r="AB27" s="120" t="str">
        <f>_xlfn.XLOOKUP(AA27,CodeMaps!$D$25:$D$74,CodeMaps!$E$25:$E$74,"")</f>
        <v>Nurse practitioner</v>
      </c>
      <c r="AC27" s="66"/>
      <c r="AD27" s="66"/>
      <c r="AE27" s="66"/>
      <c r="AF27" s="66" t="str">
        <f>IF(DHAC_TestProviders_combined!H12&lt;&gt;"",DHAC_TestProviders_combined!H12,"")</f>
        <v/>
      </c>
      <c r="AG27" s="66" t="str">
        <f t="shared" si="3"/>
        <v>http://snomed.info/sct</v>
      </c>
      <c r="AH27" s="66" t="str">
        <f>TRIM(IF(AA27&lt;&gt;"", _xlfn.XLOOKUP(AA27,CodeMaps!$D$25:$D$74,CodeMaps!$F$25:$F$74,""),IF(DHAC_TestProviders_combined!G12&lt;&gt;"",_xlfn.XLOOKUP(DHAC_TestProviders_combined!G12,CodeMaps!$B$70:$B$74,CodeMaps!$F$70:$F$74,""), _xlfn.XLOOKUP(X27,CodeMaps!$B$25:$B$64,CodeMaps!$F$25:$F$64,""))))</f>
        <v>722165004</v>
      </c>
      <c r="AI27" s="66" t="str">
        <f>IF(AH27&lt;&gt;"",_xlfn.XLOOKUP(AH27,CodeMaps!$F$25:$F$74,CodeMaps!$G$25:$G$74,""),"")</f>
        <v>Nursing</v>
      </c>
      <c r="AJ27" s="66"/>
      <c r="AK27" s="66"/>
      <c r="AL27" s="66"/>
      <c r="AM27" s="66"/>
      <c r="AN27" s="66"/>
      <c r="AO27" s="66" t="str">
        <f>IF(DHAC_TestProviders_combined!U12&lt;&gt;"", LOWER(SUBSTITUTE(_xlfn.XLOOKUP(TRIM(DHAC_TestProviders_combined!U12),DHAC_TestOrgs_combined!$B$2:$B$86,DHAC_TestOrgs_combined!$C$2:$C$86)," ","-")),"")</f>
        <v>barney-view-private-hospital</v>
      </c>
      <c r="AP27" s="66"/>
      <c r="AQ27" s="66"/>
      <c r="AR27" s="66" t="s">
        <v>252</v>
      </c>
      <c r="AS27" s="65" t="str">
        <f>DHAC_TestProviders_combined!Q12</f>
        <v>0770107684</v>
      </c>
      <c r="AT27" s="66" t="s">
        <v>1321</v>
      </c>
      <c r="AU27" s="66" t="s">
        <v>282</v>
      </c>
      <c r="AV27" s="65" t="str">
        <f>DHAC_TestProviders_combined!S12</f>
        <v>byron.haywood@barneyviewph.example.net</v>
      </c>
      <c r="AW27" s="66" t="s">
        <v>1321</v>
      </c>
      <c r="AX27" s="66"/>
      <c r="AY27" s="66"/>
      <c r="AZ27" s="66"/>
      <c r="BA27" s="66"/>
      <c r="BB27" s="66"/>
      <c r="BC27" s="66"/>
      <c r="BD27" s="66"/>
      <c r="BE27" s="66"/>
      <c r="BF27" s="66"/>
      <c r="BG27" s="66"/>
      <c r="BH27" s="66"/>
      <c r="BI27" s="66"/>
      <c r="BJ27" s="65"/>
    </row>
    <row r="28" spans="1:62" hidden="1" x14ac:dyDescent="0.25">
      <c r="A28" s="72" t="str">
        <f>LOWER(_xlfn.CONCAT(IF(COUNT(FIND(" ", $Y28))=0, $Y28, TRIM(SUBSTITUTE(SUBSTITUTE(SUBSTITUTE(_xlfn.CONCAT(LEFT($Y28, FIND(" ", $Y28)-1), REPLACE(LEFT($Y28, FIND(" ", $Y28&amp;" ", FIND(" ", $Y28, 1)+1)), 1, FIND(" ", $Y28), "")),"(",""),")",""),"and",""))), "-", SUBSTITUTE(DHAC_TestProviders_combined!$I13,"'",""),"-",DHAC_TestProviders_combined!$J13))</f>
        <v>paediatrician-grigg-hung</v>
      </c>
      <c r="B28" s="72"/>
      <c r="C28" s="66"/>
      <c r="D28" s="65" t="str">
        <f>IF(DHAC_TestProviders_combined!V13&lt;&gt;"","UPIN","")</f>
        <v>UPIN</v>
      </c>
      <c r="E28" s="66"/>
      <c r="F28" s="65" t="str">
        <f>IF(DHAC_TestProviders_combined!V13&lt;&gt;"","Medicare Provider Number","")</f>
        <v>Medicare Provider Number</v>
      </c>
      <c r="G28" s="32" t="str">
        <f>IF(DHAC_TestProviders_combined!V13&lt;&gt;"","http://ns.electronichealth.net.au/id/medicare-provider-number","")</f>
        <v>http://ns.electronichealth.net.au/id/medicare-provider-number</v>
      </c>
      <c r="H28" s="32" t="str">
        <f>IF(DHAC_TestProviders_combined!$V13&lt;&gt;"",DHAC_TestProviders_combined!$V13,"")</f>
        <v>2448371A</v>
      </c>
      <c r="I28" s="66"/>
      <c r="J28" s="66"/>
      <c r="K28" s="66"/>
      <c r="L28" s="66"/>
      <c r="M28" s="66"/>
      <c r="N28" s="66"/>
      <c r="O28" s="66"/>
      <c r="P28" s="66"/>
      <c r="Q28" s="66"/>
      <c r="R28" s="66"/>
      <c r="S28" s="32" t="str">
        <f>LOWER(_xlfn.CONCAT(SUBSTITUTE(DHAC_TestProviders_combined!I13,"'",""),"-",DHAC_TestProviders_combined!J13))</f>
        <v>grigg-hung</v>
      </c>
      <c r="T28" s="66"/>
      <c r="V28" s="9" t="str">
        <f>IF(DHAC_TestProviders_combined!U13&lt;&gt;"", LOWER(SUBSTITUTE(_xlfn.XLOOKUP(TRIM(DHAC_TestProviders_combined!U13),DHAC_TestOrgs_combined!$B$2:$B$86,DHAC_TestOrgs_combined!$C$2:$C$86)," ","-")),"")</f>
        <v/>
      </c>
      <c r="W28" s="66" t="s">
        <v>1432</v>
      </c>
      <c r="X28" s="66">
        <f>DHAC_TestProviders_combined!E13</f>
        <v>253321</v>
      </c>
      <c r="Y28" s="72" t="str">
        <f>_xlfn.XLOOKUP(DHAC_TestProviders_combined!E13, CodeMaps!B$25:B$32,CodeMaps!C$25:C$32,DHAC_TestProviders_combined!F13)</f>
        <v>Paediatrician</v>
      </c>
      <c r="Z28" s="132"/>
      <c r="AA28" s="133"/>
      <c r="AB28" s="133"/>
      <c r="AC28" s="66"/>
      <c r="AD28" s="66"/>
      <c r="AE28" s="66"/>
      <c r="AF28" s="66" t="str">
        <f>IF(DHAC_TestProviders_combined!H13&lt;&gt;"",DHAC_TestProviders_combined!H13,"")</f>
        <v/>
      </c>
      <c r="AG28" s="66" t="str">
        <f t="shared" si="3"/>
        <v>http://snomed.info/sct</v>
      </c>
      <c r="AH28" s="66" t="str">
        <f>TRIM(IF(AA28&lt;&gt;"", _xlfn.XLOOKUP(AA28,CodeMaps!$D$25:$D$74,CodeMaps!$F$25:$F$74,""),IF(DHAC_TestProviders_combined!G13&lt;&gt;"",_xlfn.XLOOKUP(DHAC_TestProviders_combined!G13,CodeMaps!$B$70:$B$74,CodeMaps!$F$70:$F$74,""), _xlfn.XLOOKUP(X28,CodeMaps!$B$25:$B$64,CodeMaps!$F$25:$F$64,""))))</f>
        <v>24251000087109</v>
      </c>
      <c r="AI28" s="66" t="str">
        <f>IF(AH28&lt;&gt;"",_xlfn.XLOOKUP(AH28,CodeMaps!$F$25:$F$74,CodeMaps!$G$25:$G$74,""),"")</f>
        <v>General paediatric specialty</v>
      </c>
      <c r="AJ28" s="66"/>
      <c r="AK28" s="66"/>
      <c r="AL28" s="66"/>
      <c r="AM28" s="66"/>
      <c r="AN28" s="66"/>
      <c r="AO28" s="66" t="str">
        <f>IF(DHAC_TestProviders_combined!U13&lt;&gt;"", LOWER(SUBSTITUTE(_xlfn.XLOOKUP(TRIM(DHAC_TestProviders_combined!U13),DHAC_TestOrgs_combined!$B$2:$B$86,DHAC_TestOrgs_combined!$C$2:$C$86)," ","-")),"")</f>
        <v/>
      </c>
      <c r="AP28" s="66"/>
      <c r="AQ28" s="66"/>
      <c r="AR28" s="66" t="s">
        <v>252</v>
      </c>
      <c r="AS28" s="65" t="str">
        <f>DHAC_TestProviders_combined!Q13</f>
        <v>0770106751</v>
      </c>
      <c r="AT28" s="66" t="s">
        <v>1321</v>
      </c>
      <c r="AU28" s="66" t="s">
        <v>282</v>
      </c>
      <c r="AV28" s="65" t="str">
        <f>DHAC_TestProviders_combined!S13</f>
        <v>hung.grigg@example.com</v>
      </c>
      <c r="AW28" s="66" t="s">
        <v>1321</v>
      </c>
      <c r="AX28" s="66"/>
      <c r="AY28" s="66"/>
      <c r="AZ28" s="66"/>
      <c r="BA28" s="66"/>
      <c r="BB28" s="66"/>
      <c r="BC28" s="66"/>
      <c r="BD28" s="66"/>
      <c r="BE28" s="66"/>
      <c r="BF28" s="66"/>
      <c r="BG28" s="66"/>
      <c r="BH28" s="66"/>
      <c r="BI28" s="66"/>
      <c r="BJ28" s="65"/>
    </row>
    <row r="29" spans="1:62" hidden="1" x14ac:dyDescent="0.25">
      <c r="A29" s="72" t="str">
        <f>LOWER(_xlfn.CONCAT(IF(COUNT(FIND(" ", $Y29))=0, $Y29, TRIM(SUBSTITUTE(SUBSTITUTE(SUBSTITUTE(_xlfn.CONCAT(LEFT($Y29, FIND(" ", $Y29)-1), REPLACE(LEFT($Y29, FIND(" ", $Y29&amp;" ", FIND(" ", $Y29, 1)+1)), 1, FIND(" ", $Y29), "")),"(",""),")",""),"and",""))), "-", SUBSTITUTE(DHAC_TestProviders_combined!$I14,"'",""),"-",DHAC_TestProviders_combined!$J14))</f>
        <v>pathologist-shearer-joesfine</v>
      </c>
      <c r="B29" s="72"/>
      <c r="C29" s="66"/>
      <c r="D29" s="65" t="str">
        <f>IF(DHAC_TestProviders_combined!V14&lt;&gt;"","UPIN","")</f>
        <v>UPIN</v>
      </c>
      <c r="E29" s="66"/>
      <c r="F29" s="65" t="str">
        <f>IF(DHAC_TestProviders_combined!V14&lt;&gt;"","Medicare Provider Number","")</f>
        <v>Medicare Provider Number</v>
      </c>
      <c r="G29" s="32" t="str">
        <f>IF(DHAC_TestProviders_combined!V14&lt;&gt;"","http://ns.electronichealth.net.au/id/medicare-provider-number","")</f>
        <v>http://ns.electronichealth.net.au/id/medicare-provider-number</v>
      </c>
      <c r="H29" s="32" t="str">
        <f>IF(DHAC_TestProviders_combined!$V14&lt;&gt;"",DHAC_TestProviders_combined!$V14,"")</f>
        <v>2448381Y</v>
      </c>
      <c r="I29" s="66"/>
      <c r="J29" s="66"/>
      <c r="K29" s="66"/>
      <c r="L29" s="66"/>
      <c r="M29" s="66"/>
      <c r="N29" s="66"/>
      <c r="O29" s="66"/>
      <c r="P29" s="66"/>
      <c r="Q29" s="66"/>
      <c r="R29" s="66"/>
      <c r="S29" s="32" t="str">
        <f>LOWER(_xlfn.CONCAT(SUBSTITUTE(DHAC_TestProviders_combined!I14,"'",""),"-",DHAC_TestProviders_combined!J14))</f>
        <v>shearer-joesfine</v>
      </c>
      <c r="T29" s="66"/>
      <c r="V29" s="9" t="str">
        <f>IF(DHAC_TestProviders_combined!U14&lt;&gt;"", LOWER(SUBSTITUTE(_xlfn.XLOOKUP(TRIM(DHAC_TestProviders_combined!U14),DHAC_TestOrgs_combined!$B$2:$B$86,DHAC_TestOrgs_combined!$C$2:$C$86)," ","-")),"")</f>
        <v>carrington-pathology</v>
      </c>
      <c r="W29" s="66" t="s">
        <v>1432</v>
      </c>
      <c r="X29" s="66">
        <f>DHAC_TestProviders_combined!E14</f>
        <v>253915</v>
      </c>
      <c r="Y29" s="72" t="str">
        <f>_xlfn.XLOOKUP(DHAC_TestProviders_combined!E14, CodeMaps!B$25:B$32,CodeMaps!C$25:C$32,DHAC_TestProviders_combined!F14)</f>
        <v>Pathologist</v>
      </c>
      <c r="Z29" s="132"/>
      <c r="AA29" s="133"/>
      <c r="AB29" s="133"/>
      <c r="AC29" s="66"/>
      <c r="AD29" s="66"/>
      <c r="AE29" s="66"/>
      <c r="AF29" s="66" t="str">
        <f>IF(DHAC_TestProviders_combined!H14&lt;&gt;"",DHAC_TestProviders_combined!H14,"")</f>
        <v/>
      </c>
      <c r="AG29" s="66" t="str">
        <f t="shared" si="3"/>
        <v>http://snomed.info/sct</v>
      </c>
      <c r="AH29" s="66" t="str">
        <f>TRIM(IF(AA29&lt;&gt;"", _xlfn.XLOOKUP(AA29,CodeMaps!$D$25:$D$74,CodeMaps!$F$25:$F$74,""),IF(DHAC_TestProviders_combined!G14&lt;&gt;"",_xlfn.XLOOKUP(DHAC_TestProviders_combined!G14,CodeMaps!$B$70:$B$74,CodeMaps!$F$70:$F$74,""), _xlfn.XLOOKUP(X29,CodeMaps!$B$25:$B$64,CodeMaps!$F$25:$F$64,""))))</f>
        <v>394595002</v>
      </c>
      <c r="AI29" s="66" t="str">
        <f>IF(AH29&lt;&gt;"",_xlfn.XLOOKUP(AH29,CodeMaps!$F$25:$F$74,CodeMaps!$G$25:$G$74,""),"")</f>
        <v>Pathology</v>
      </c>
      <c r="AJ29" s="66"/>
      <c r="AK29" s="66"/>
      <c r="AL29" s="66"/>
      <c r="AM29" s="66"/>
      <c r="AN29" s="66"/>
      <c r="AO29" s="66" t="str">
        <f>IF(DHAC_TestProviders_combined!U14&lt;&gt;"", LOWER(SUBSTITUTE(_xlfn.XLOOKUP(TRIM(DHAC_TestProviders_combined!U14),DHAC_TestOrgs_combined!$B$2:$B$86,DHAC_TestOrgs_combined!$C$2:$C$86)," ","-")),"")</f>
        <v>carrington-pathology</v>
      </c>
      <c r="AP29" s="66"/>
      <c r="AQ29" s="66"/>
      <c r="AR29" s="66" t="s">
        <v>252</v>
      </c>
      <c r="AS29" s="65" t="str">
        <f>DHAC_TestProviders_combined!Q14</f>
        <v>0770105746</v>
      </c>
      <c r="AT29" s="66" t="s">
        <v>1321</v>
      </c>
      <c r="AU29" s="66" t="s">
        <v>282</v>
      </c>
      <c r="AV29" s="65" t="str">
        <f>DHAC_TestProviders_combined!S14</f>
        <v>joesfine.shearer@carringtonpathology.example.com.au</v>
      </c>
      <c r="AW29" s="66" t="s">
        <v>1321</v>
      </c>
      <c r="AX29" s="66"/>
      <c r="AY29" s="66"/>
      <c r="AZ29" s="66"/>
      <c r="BA29" s="66"/>
      <c r="BB29" s="66"/>
      <c r="BC29" s="66"/>
      <c r="BD29" s="66"/>
      <c r="BE29" s="66"/>
      <c r="BF29" s="66"/>
      <c r="BG29" s="66"/>
      <c r="BH29" s="66"/>
      <c r="BI29" s="66"/>
      <c r="BJ29" s="65"/>
    </row>
    <row r="30" spans="1:62" hidden="1" x14ac:dyDescent="0.25">
      <c r="A30" s="72" t="str">
        <f>LOWER(_xlfn.CONCAT(IF(COUNT(FIND(" ", $Y30))=0, $Y30, TRIM(SUBSTITUTE(SUBSTITUTE(SUBSTITUTE(_xlfn.CONCAT(LEFT($Y30, FIND(" ", $Y30)-1), REPLACE(LEFT($Y30, FIND(" ", $Y30&amp;" ", FIND(" ", $Y30, 1)+1)), 1, FIND(" ", $Y30), "")),"(",""),")",""),"and",""))), "-", SUBSTITUTE(DHAC_TestProviders_combined!$I15,"'",""),"-",DHAC_TestProviders_combined!$J15))</f>
        <v>pathologist-herbert-aimee</v>
      </c>
      <c r="B30" s="72"/>
      <c r="C30" s="66"/>
      <c r="D30" s="65" t="str">
        <f>IF(DHAC_TestProviders_combined!V15&lt;&gt;"","UPIN","")</f>
        <v>UPIN</v>
      </c>
      <c r="E30" s="66"/>
      <c r="F30" s="65" t="str">
        <f>IF(DHAC_TestProviders_combined!V15&lt;&gt;"","Medicare Provider Number","")</f>
        <v>Medicare Provider Number</v>
      </c>
      <c r="G30" s="32" t="str">
        <f>IF(DHAC_TestProviders_combined!V15&lt;&gt;"","http://ns.electronichealth.net.au/id/medicare-provider-number","")</f>
        <v>http://ns.electronichealth.net.au/id/medicare-provider-number</v>
      </c>
      <c r="H30" s="32" t="str">
        <f>IF(DHAC_TestProviders_combined!$V15&lt;&gt;"",DHAC_TestProviders_combined!$V15,"")</f>
        <v>2448391X</v>
      </c>
      <c r="I30" s="66"/>
      <c r="J30" s="66"/>
      <c r="K30" s="66"/>
      <c r="L30" s="66"/>
      <c r="M30" s="66"/>
      <c r="N30" s="66"/>
      <c r="O30" s="66"/>
      <c r="P30" s="66"/>
      <c r="Q30" s="66"/>
      <c r="R30" s="66"/>
      <c r="S30" s="32" t="str">
        <f>LOWER(_xlfn.CONCAT(SUBSTITUTE(DHAC_TestProviders_combined!I15,"'",""),"-",DHAC_TestProviders_combined!J15))</f>
        <v>herbert-aimee</v>
      </c>
      <c r="T30" s="66"/>
      <c r="V30" s="9" t="str">
        <f>IF(DHAC_TestProviders_combined!U15&lt;&gt;"", LOWER(SUBSTITUTE(_xlfn.XLOOKUP(TRIM(DHAC_TestProviders_combined!U15),DHAC_TestOrgs_combined!$B$2:$B$86,DHAC_TestOrgs_combined!$C$2:$C$86)," ","-")),"")</f>
        <v>kioma-pathology</v>
      </c>
      <c r="W30" s="66" t="s">
        <v>1432</v>
      </c>
      <c r="X30" s="66">
        <f>DHAC_TestProviders_combined!E15</f>
        <v>253915</v>
      </c>
      <c r="Y30" s="72" t="str">
        <f>_xlfn.XLOOKUP(DHAC_TestProviders_combined!E15, CodeMaps!B$25:B$32,CodeMaps!C$25:C$32,DHAC_TestProviders_combined!F15)</f>
        <v>Pathologist</v>
      </c>
      <c r="Z30" s="132"/>
      <c r="AA30" s="133"/>
      <c r="AB30" s="133"/>
      <c r="AC30" s="66"/>
      <c r="AD30" s="66"/>
      <c r="AE30" s="66"/>
      <c r="AF30" s="66" t="str">
        <f>IF(DHAC_TestProviders_combined!H15&lt;&gt;"",DHAC_TestProviders_combined!H15,"")</f>
        <v/>
      </c>
      <c r="AG30" s="66" t="str">
        <f t="shared" si="3"/>
        <v>http://snomed.info/sct</v>
      </c>
      <c r="AH30" s="66" t="str">
        <f>TRIM(IF(AA30&lt;&gt;"", _xlfn.XLOOKUP(AA30,CodeMaps!$D$25:$D$74,CodeMaps!$F$25:$F$74,""),IF(DHAC_TestProviders_combined!G15&lt;&gt;"",_xlfn.XLOOKUP(DHAC_TestProviders_combined!G15,CodeMaps!$B$70:$B$74,CodeMaps!$F$70:$F$74,""), _xlfn.XLOOKUP(X30,CodeMaps!$B$25:$B$64,CodeMaps!$F$25:$F$64,""))))</f>
        <v>394595002</v>
      </c>
      <c r="AI30" s="66" t="str">
        <f>IF(AH30&lt;&gt;"",_xlfn.XLOOKUP(AH30,CodeMaps!$F$25:$F$74,CodeMaps!$G$25:$G$74,""),"")</f>
        <v>Pathology</v>
      </c>
      <c r="AJ30" s="66"/>
      <c r="AK30" s="66"/>
      <c r="AL30" s="66"/>
      <c r="AM30" s="66"/>
      <c r="AN30" s="66"/>
      <c r="AO30" s="66" t="str">
        <f>IF(DHAC_TestProviders_combined!U15&lt;&gt;"", LOWER(SUBSTITUTE(_xlfn.XLOOKUP(TRIM(DHAC_TestProviders_combined!U15),DHAC_TestOrgs_combined!$B$2:$B$86,DHAC_TestOrgs_combined!$C$2:$C$86)," ","-")),"")</f>
        <v>kioma-pathology</v>
      </c>
      <c r="AP30" s="66"/>
      <c r="AQ30" s="66"/>
      <c r="AR30" s="66" t="s">
        <v>252</v>
      </c>
      <c r="AS30" s="65" t="str">
        <f>DHAC_TestProviders_combined!Q15</f>
        <v>0770103753</v>
      </c>
      <c r="AT30" s="66" t="s">
        <v>1321</v>
      </c>
      <c r="AU30" s="66" t="s">
        <v>282</v>
      </c>
      <c r="AV30" s="65" t="str">
        <f>DHAC_TestProviders_combined!S15</f>
        <v>aimee.herbert@kiomapathology.example.net</v>
      </c>
      <c r="AW30" s="66" t="s">
        <v>1321</v>
      </c>
      <c r="AX30" s="66"/>
      <c r="AY30" s="66"/>
      <c r="AZ30" s="66"/>
      <c r="BA30" s="66"/>
      <c r="BB30" s="66"/>
      <c r="BC30" s="66"/>
      <c r="BD30" s="66"/>
      <c r="BE30" s="66"/>
      <c r="BF30" s="66"/>
      <c r="BG30" s="66"/>
      <c r="BH30" s="66"/>
      <c r="BI30" s="66"/>
      <c r="BJ30" s="65"/>
    </row>
    <row r="31" spans="1:62" hidden="1" x14ac:dyDescent="0.25">
      <c r="A31" s="101" t="str">
        <f>LOWER(_xlfn.CONCAT(IF(COUNT(FIND(" ", $Y31))=0, $Y31, TRIM(SUBSTITUTE(SUBSTITUTE(SUBSTITUTE(_xlfn.CONCAT(LEFT($Y31, FIND(" ", $Y31)-1), REPLACE(LEFT($Y31, FIND(" ", $Y31&amp;" ", FIND(" ", $Y31, 1)+1)), 1, FIND(" ", $Y31), "")),"(",""),")",""),"and",""))), "-", SUBSTITUTE(DHAC_TestProviders_combined!$I16,"'",""),"-",DHAC_TestProviders_combined!$J16))</f>
        <v>retailpharmacist-ford-dean</v>
      </c>
      <c r="B31" s="72"/>
      <c r="C31" s="66"/>
      <c r="D31" s="65" t="str">
        <f>IF(DHAC_TestProviders_combined!V16&lt;&gt;"","UPIN","")</f>
        <v>UPIN</v>
      </c>
      <c r="E31" s="66"/>
      <c r="F31" s="65" t="str">
        <f>IF(DHAC_TestProviders_combined!V16&lt;&gt;"","Medicare Provider Number","")</f>
        <v>Medicare Provider Number</v>
      </c>
      <c r="G31" s="32" t="str">
        <f>IF(DHAC_TestProviders_combined!V16&lt;&gt;"","http://ns.electronichealth.net.au/id/medicare-provider-number","")</f>
        <v>http://ns.electronichealth.net.au/id/medicare-provider-number</v>
      </c>
      <c r="H31" s="32" t="str">
        <f>IF(DHAC_TestProviders_combined!$V16&lt;&gt;"",DHAC_TestProviders_combined!$V16,"")</f>
        <v>2448401K</v>
      </c>
      <c r="I31" s="66"/>
      <c r="J31" s="66"/>
      <c r="K31" s="66"/>
      <c r="L31" s="66"/>
      <c r="M31" s="66"/>
      <c r="N31" s="66"/>
      <c r="O31" s="66"/>
      <c r="P31" s="66"/>
      <c r="Q31" s="66"/>
      <c r="R31" s="66"/>
      <c r="S31" s="32" t="str">
        <f>LOWER(_xlfn.CONCAT(SUBSTITUTE(DHAC_TestProviders_combined!I16,"'",""),"-",DHAC_TestProviders_combined!J16))</f>
        <v>ford-dean</v>
      </c>
      <c r="T31" s="66"/>
      <c r="V31" s="9" t="str">
        <f>IF(DHAC_TestProviders_combined!U16&lt;&gt;"", LOWER(SUBSTITUTE(_xlfn.XLOOKUP(TRIM(DHAC_TestProviders_combined!U16),DHAC_TestOrgs_combined!$B$2:$B$86,DHAC_TestOrgs_combined!$C$2:$C$86)," ","-")),"")</f>
        <v>east-mackay-pharmacy</v>
      </c>
      <c r="W31" s="66" t="s">
        <v>1432</v>
      </c>
      <c r="X31" s="66">
        <f>DHAC_TestProviders_combined!E16</f>
        <v>251513</v>
      </c>
      <c r="Y31" s="72" t="str">
        <f>_xlfn.XLOOKUP(DHAC_TestProviders_combined!E16, CodeMaps!B$25:B$32,CodeMaps!C$25:C$32,DHAC_TestProviders_combined!F16)</f>
        <v>Retail Pharmacist</v>
      </c>
      <c r="Z31" s="132"/>
      <c r="AA31" s="133"/>
      <c r="AB31" s="133"/>
      <c r="AC31" s="66"/>
      <c r="AD31" s="66"/>
      <c r="AE31" s="66"/>
      <c r="AF31" s="66" t="str">
        <f>IF(DHAC_TestProviders_combined!H16&lt;&gt;"",DHAC_TestProviders_combined!H16,"")</f>
        <v/>
      </c>
      <c r="AG31" s="37" t="str">
        <f t="shared" si="3"/>
        <v>http://snomed.info/sct</v>
      </c>
      <c r="AH31" s="37" t="str">
        <f>TRIM(IF(AA31&lt;&gt;"", _xlfn.XLOOKUP(AA31,CodeMaps!$D$25:$D$74,CodeMaps!$F$25:$F$74,""),IF(DHAC_TestProviders_combined!G16&lt;&gt;"",_xlfn.XLOOKUP(DHAC_TestProviders_combined!G16,CodeMaps!$B$70:$B$74,CodeMaps!$F$70:$F$74,""), _xlfn.XLOOKUP(X31,CodeMaps!$B$25:$B$64,CodeMaps!$F$25:$F$64,""))))</f>
        <v>1268907002</v>
      </c>
      <c r="AI31" s="135" t="str">
        <f>IF(AH31&lt;&gt;"",_xlfn.XLOOKUP(AH31,CodeMaps!$F$25:$F$74,CodeMaps!$G$25:$G$74,""),"")</f>
        <v>Community pharmacy</v>
      </c>
      <c r="AJ31" s="66"/>
      <c r="AK31" s="66"/>
      <c r="AL31" s="66"/>
      <c r="AM31" s="66"/>
      <c r="AN31" s="66"/>
      <c r="AO31" s="66" t="str">
        <f>IF(DHAC_TestProviders_combined!U16&lt;&gt;"", LOWER(SUBSTITUTE(_xlfn.XLOOKUP(TRIM(DHAC_TestProviders_combined!U16),DHAC_TestOrgs_combined!$B$2:$B$86,DHAC_TestOrgs_combined!$C$2:$C$86)," ","-")),"")</f>
        <v>east-mackay-pharmacy</v>
      </c>
      <c r="AP31" s="66"/>
      <c r="AQ31" s="66"/>
      <c r="AR31" s="66" t="s">
        <v>252</v>
      </c>
      <c r="AS31" s="65" t="str">
        <f>DHAC_TestProviders_combined!Q16</f>
        <v>0770104329</v>
      </c>
      <c r="AT31" s="66" t="s">
        <v>1321</v>
      </c>
      <c r="AU31" s="66" t="s">
        <v>282</v>
      </c>
      <c r="AV31" s="65" t="str">
        <f>DHAC_TestProviders_combined!S16</f>
        <v>dean.ford@eastmackaypharmacy.example.com.au</v>
      </c>
      <c r="AW31" s="66" t="s">
        <v>1321</v>
      </c>
      <c r="AX31" s="66"/>
      <c r="AY31" s="66"/>
      <c r="AZ31" s="66"/>
      <c r="BA31" s="66"/>
      <c r="BB31" s="66"/>
      <c r="BC31" s="66"/>
      <c r="BD31" s="66"/>
      <c r="BE31" s="66"/>
      <c r="BF31" s="66"/>
      <c r="BG31" s="66"/>
      <c r="BH31" s="66"/>
      <c r="BI31" s="66"/>
      <c r="BJ31" s="65"/>
    </row>
    <row r="32" spans="1:62" hidden="1" x14ac:dyDescent="0.25">
      <c r="A32" s="72" t="str">
        <f>LOWER(_xlfn.CONCAT(IF(COUNT(FIND(" ", $Y32))=0, $Y32, TRIM(SUBSTITUTE(SUBSTITUTE(SUBSTITUTE(_xlfn.CONCAT(LEFT($Y32, FIND(" ", $Y32)-1), REPLACE(LEFT($Y32, FIND(" ", $Y32&amp;" ", FIND(" ", $Y32, 1)+1)), 1, FIND(" ", $Y32), "")),"(",""),")",""),"and",""))), "-", SUBSTITUTE(DHAC_TestProviders_combined!$I17,"'",""),"-",DHAC_TestProviders_combined!$J17))</f>
        <v>retailpharmacist-patrick-manual</v>
      </c>
      <c r="B32" s="72"/>
      <c r="C32" s="66"/>
      <c r="D32" s="65" t="str">
        <f>IF(DHAC_TestProviders_combined!V17&lt;&gt;"","UPIN","")</f>
        <v>UPIN</v>
      </c>
      <c r="E32" s="66"/>
      <c r="F32" s="65" t="str">
        <f>IF(DHAC_TestProviders_combined!V17&lt;&gt;"","Medicare Provider Number","")</f>
        <v>Medicare Provider Number</v>
      </c>
      <c r="G32" s="32" t="str">
        <f>IF(DHAC_TestProviders_combined!V17&lt;&gt;"","http://ns.electronichealth.net.au/id/medicare-provider-number","")</f>
        <v>http://ns.electronichealth.net.au/id/medicare-provider-number</v>
      </c>
      <c r="H32" s="32" t="str">
        <f>IF(DHAC_TestProviders_combined!$V17&lt;&gt;"",DHAC_TestProviders_combined!$V17,"")</f>
        <v>2448411J</v>
      </c>
      <c r="I32" s="66"/>
      <c r="J32" s="66"/>
      <c r="K32" s="66"/>
      <c r="L32" s="66"/>
      <c r="M32" s="66"/>
      <c r="N32" s="66"/>
      <c r="O32" s="66"/>
      <c r="P32" s="66"/>
      <c r="Q32" s="66"/>
      <c r="R32" s="66"/>
      <c r="S32" s="32" t="str">
        <f>LOWER(_xlfn.CONCAT(SUBSTITUTE(DHAC_TestProviders_combined!I17,"'",""),"-",DHAC_TestProviders_combined!J17))</f>
        <v>patrick-manual</v>
      </c>
      <c r="T32" s="66"/>
      <c r="V32" s="9" t="str">
        <f>IF(DHAC_TestProviders_combined!U17&lt;&gt;"", LOWER(SUBSTITUTE(_xlfn.XLOOKUP(TRIM(DHAC_TestProviders_combined!U17),DHAC_TestOrgs_combined!$B$2:$B$86,DHAC_TestOrgs_combined!$C$2:$C$86)," ","-")),"")</f>
        <v>cracow-pharmacy</v>
      </c>
      <c r="W32" s="66" t="s">
        <v>1432</v>
      </c>
      <c r="X32" s="66">
        <f>DHAC_TestProviders_combined!E17</f>
        <v>251513</v>
      </c>
      <c r="Y32" s="72" t="str">
        <f>_xlfn.XLOOKUP(DHAC_TestProviders_combined!E17, CodeMaps!B$25:B$32,CodeMaps!C$25:C$32,DHAC_TestProviders_combined!F17)</f>
        <v>Retail Pharmacist</v>
      </c>
      <c r="Z32" s="66" t="str">
        <f t="shared" ref="Z32" si="7">IF(AA32&lt;&gt;"","http://snomed.info/sct","")</f>
        <v>http://snomed.info/sct</v>
      </c>
      <c r="AA32" s="120" t="str">
        <f>IF(DHAC_TestProviders_combined!G17&lt;&gt;"",_xlfn.XLOOKUP(DHAC_TestProviders_combined!G17,CodeMaps!$B$70:$B$74,CodeMaps!$D$70:$D$74,""),TRIM(_xlfn.XLOOKUP(X32,CodeMaps!$B$25:$B$64,CodeMaps!$D$25:$D$64,"")))</f>
        <v>159011008</v>
      </c>
      <c r="AB32" s="120" t="str">
        <f>_xlfn.XLOOKUP(AA32,CodeMaps!$D$25:$D$74,CodeMaps!$E$25:$E$74,"")</f>
        <v xml:space="preserve">Community pharmacist	</v>
      </c>
      <c r="AC32" s="66"/>
      <c r="AD32" s="66"/>
      <c r="AE32" s="66"/>
      <c r="AF32" s="66" t="str">
        <f>IF(DHAC_TestProviders_combined!H17&lt;&gt;"",DHAC_TestProviders_combined!H17,"")</f>
        <v/>
      </c>
      <c r="AG32" s="66" t="str">
        <f t="shared" si="3"/>
        <v>http://snomed.info/sct</v>
      </c>
      <c r="AH32" s="66" t="str">
        <f>TRIM(IF(AA32&lt;&gt;"", _xlfn.XLOOKUP(AA32,CodeMaps!$D$25:$D$74,CodeMaps!$F$25:$F$74,""),IF(DHAC_TestProviders_combined!G17&lt;&gt;"",_xlfn.XLOOKUP(DHAC_TestProviders_combined!G17,CodeMaps!$B$70:$B$74,CodeMaps!$F$70:$F$74,""), _xlfn.XLOOKUP(X32,CodeMaps!$B$25:$B$64,CodeMaps!$F$25:$F$64,""))))</f>
        <v>1268907002</v>
      </c>
      <c r="AI32" s="66" t="str">
        <f>IF(AH32&lt;&gt;"",_xlfn.XLOOKUP(AH32,CodeMaps!$F$25:$F$74,CodeMaps!$G$25:$G$74,""),"")</f>
        <v>Community pharmacy</v>
      </c>
      <c r="AJ32" s="66"/>
      <c r="AK32" s="66"/>
      <c r="AL32" s="66"/>
      <c r="AM32" s="66"/>
      <c r="AN32" s="66"/>
      <c r="AO32" s="66" t="str">
        <f>IF(DHAC_TestProviders_combined!U17&lt;&gt;"", LOWER(SUBSTITUTE(_xlfn.XLOOKUP(TRIM(DHAC_TestProviders_combined!U17),DHAC_TestOrgs_combined!$B$2:$B$86,DHAC_TestOrgs_combined!$C$2:$C$86)," ","-")),"")</f>
        <v>cracow-pharmacy</v>
      </c>
      <c r="AP32" s="66"/>
      <c r="AQ32" s="66"/>
      <c r="AR32" s="66" t="s">
        <v>252</v>
      </c>
      <c r="AS32" s="65" t="str">
        <f>DHAC_TestProviders_combined!Q17</f>
        <v>0770101282</v>
      </c>
      <c r="AT32" s="66" t="s">
        <v>1321</v>
      </c>
      <c r="AU32" s="66" t="s">
        <v>282</v>
      </c>
      <c r="AV32" s="65" t="str">
        <f>DHAC_TestProviders_combined!S17</f>
        <v>manual.patrick@cracowpharmacy.example.net</v>
      </c>
      <c r="AW32" s="66" t="s">
        <v>1321</v>
      </c>
      <c r="AX32" s="66"/>
      <c r="AY32" s="66"/>
      <c r="AZ32" s="66"/>
      <c r="BA32" s="66"/>
      <c r="BB32" s="66"/>
      <c r="BC32" s="66"/>
      <c r="BD32" s="66"/>
      <c r="BE32" s="66"/>
      <c r="BF32" s="66"/>
      <c r="BG32" s="66"/>
      <c r="BH32" s="66"/>
      <c r="BI32" s="66"/>
      <c r="BJ32" s="65"/>
    </row>
    <row r="33" spans="1:62" hidden="1" x14ac:dyDescent="0.25">
      <c r="A33" s="72" t="str">
        <f>LOWER(_xlfn.CONCAT(IF(COUNT(FIND(" ", $Y33))=0, $Y33, TRIM(SUBSTITUTE(SUBSTITUTE(SUBSTITUTE(_xlfn.CONCAT(LEFT($Y33, FIND(" ", $Y33)-1), REPLACE(LEFT($Y33, FIND(" ", $Y33&amp;" ", FIND(" ", $Y33, 1)+1)), 1, FIND(" ", $Y33), "")),"(",""),")",""),"and",""))), "-", SUBSTITUTE(DHAC_TestProviders_combined!$I18,"'",""),"-",DHAC_TestProviders_combined!$J18))</f>
        <v>registerednurses-mclean-lizzette</v>
      </c>
      <c r="B33" s="72"/>
      <c r="C33" s="66"/>
      <c r="D33" s="65" t="str">
        <f>IF(DHAC_TestProviders_combined!V18&lt;&gt;"","UPIN","")</f>
        <v>UPIN</v>
      </c>
      <c r="E33" s="66"/>
      <c r="F33" s="65" t="str">
        <f>IF(DHAC_TestProviders_combined!V18&lt;&gt;"","Medicare Provider Number","")</f>
        <v>Medicare Provider Number</v>
      </c>
      <c r="G33" s="32" t="str">
        <f>IF(DHAC_TestProviders_combined!V18&lt;&gt;"","http://ns.electronichealth.net.au/id/medicare-provider-number","")</f>
        <v>http://ns.electronichealth.net.au/id/medicare-provider-number</v>
      </c>
      <c r="H33" s="32" t="str">
        <f>IF(DHAC_TestProviders_combined!$V18&lt;&gt;"",DHAC_TestProviders_combined!$V18,"")</f>
        <v>2448421H</v>
      </c>
      <c r="I33" s="66"/>
      <c r="J33" s="66"/>
      <c r="K33" s="66"/>
      <c r="L33" s="66"/>
      <c r="M33" s="66"/>
      <c r="N33" s="66"/>
      <c r="O33" s="66"/>
      <c r="P33" s="66"/>
      <c r="Q33" s="66"/>
      <c r="R33" s="66"/>
      <c r="S33" s="32" t="str">
        <f>LOWER(_xlfn.CONCAT(SUBSTITUTE(DHAC_TestProviders_combined!I18,"'",""),"-",DHAC_TestProviders_combined!J18))</f>
        <v>mclean-lizzette</v>
      </c>
      <c r="T33" s="66"/>
      <c r="V33" s="9" t="str">
        <f>IF(DHAC_TestProviders_combined!U18&lt;&gt;"", LOWER(SUBSTITUTE(_xlfn.XLOOKUP(TRIM(DHAC_TestProviders_combined!U18),DHAC_TestOrgs_combined!$B$2:$B$86,DHAC_TestOrgs_combined!$C$2:$C$86)," ","-")),"")</f>
        <v>hudson-aged-care</v>
      </c>
      <c r="W33" s="66" t="s">
        <v>1432</v>
      </c>
      <c r="X33" s="66">
        <f>DHAC_TestProviders_combined!E18</f>
        <v>254499</v>
      </c>
      <c r="Y33" s="72" t="str">
        <f>_xlfn.XLOOKUP(DHAC_TestProviders_combined!E18, CodeMaps!B$25:B$32,CodeMaps!C$25:C$32,DHAC_TestProviders_combined!F18)</f>
        <v>Registered Nurses nec</v>
      </c>
      <c r="Z33" s="66" t="str">
        <f t="shared" ref="Z33:Z34" si="8">IF(AA33&lt;&gt;"","http://snomed.info/sct","")</f>
        <v>http://snomed.info/sct</v>
      </c>
      <c r="AA33" s="120" t="str">
        <f>IF(DHAC_TestProviders_combined!G18&lt;&gt;"",_xlfn.XLOOKUP(DHAC_TestProviders_combined!G18,CodeMaps!$B$70:$B$74,CodeMaps!$D$70:$D$74,""),TRIM(_xlfn.XLOOKUP(X33,CodeMaps!$B$25:$B$64,CodeMaps!$D$25:$D$64,"")))</f>
        <v>224535009</v>
      </c>
      <c r="AB33" s="120" t="str">
        <f>_xlfn.XLOOKUP(AA33,CodeMaps!$D$25:$D$74,CodeMaps!$E$25:$E$74,"")</f>
        <v>Registered nurse</v>
      </c>
      <c r="AC33" s="66"/>
      <c r="AD33" s="66"/>
      <c r="AE33" s="66"/>
      <c r="AF33" s="66" t="str">
        <f>IF(DHAC_TestProviders_combined!H18&lt;&gt;"",DHAC_TestProviders_combined!H18,"")</f>
        <v/>
      </c>
      <c r="AG33" s="66" t="str">
        <f t="shared" si="3"/>
        <v>http://snomed.info/sct</v>
      </c>
      <c r="AH33" s="66" t="str">
        <f>TRIM(IF(AA33&lt;&gt;"", _xlfn.XLOOKUP(AA33,CodeMaps!$D$25:$D$74,CodeMaps!$F$25:$F$74,""),IF(DHAC_TestProviders_combined!G18&lt;&gt;"",_xlfn.XLOOKUP(DHAC_TestProviders_combined!G18,CodeMaps!$B$70:$B$74,CodeMaps!$F$70:$F$74,""), _xlfn.XLOOKUP(X33,CodeMaps!$B$25:$B$64,CodeMaps!$F$25:$F$64,""))))</f>
        <v>722165004</v>
      </c>
      <c r="AI33" s="66" t="str">
        <f>IF(AH33&lt;&gt;"",_xlfn.XLOOKUP(AH33,CodeMaps!$F$25:$F$74,CodeMaps!$G$25:$G$74,""),"")</f>
        <v>Nursing</v>
      </c>
      <c r="AJ33" s="66"/>
      <c r="AK33" s="66"/>
      <c r="AL33" s="66"/>
      <c r="AM33" s="66"/>
      <c r="AN33" s="66"/>
      <c r="AO33" s="66" t="str">
        <f>IF(DHAC_TestProviders_combined!U18&lt;&gt;"", LOWER(SUBSTITUTE(_xlfn.XLOOKUP(TRIM(DHAC_TestProviders_combined!U18),DHAC_TestOrgs_combined!$B$2:$B$86,DHAC_TestOrgs_combined!$C$2:$C$86)," ","-")),"")</f>
        <v>hudson-aged-care</v>
      </c>
      <c r="AP33" s="66"/>
      <c r="AQ33" s="66"/>
      <c r="AR33" s="66" t="s">
        <v>252</v>
      </c>
      <c r="AS33" s="65" t="str">
        <f>DHAC_TestProviders_combined!Q18</f>
        <v>0770100189</v>
      </c>
      <c r="AT33" s="66" t="s">
        <v>1321</v>
      </c>
      <c r="AU33" s="66" t="s">
        <v>282</v>
      </c>
      <c r="AV33" s="65" t="str">
        <f>DHAC_TestProviders_combined!S18</f>
        <v>lizzette.mclean@hudsonagedcare.example.net</v>
      </c>
      <c r="AW33" s="66" t="s">
        <v>1321</v>
      </c>
      <c r="AX33" s="66"/>
      <c r="AY33" s="66"/>
      <c r="AZ33" s="66"/>
      <c r="BA33" s="66"/>
      <c r="BB33" s="66"/>
      <c r="BC33" s="66"/>
      <c r="BD33" s="66"/>
      <c r="BE33" s="66"/>
      <c r="BF33" s="66"/>
      <c r="BG33" s="66"/>
      <c r="BH33" s="66"/>
      <c r="BI33" s="66"/>
      <c r="BJ33" s="65"/>
    </row>
    <row r="34" spans="1:62" hidden="1" x14ac:dyDescent="0.25">
      <c r="A34" s="72" t="str">
        <f>LOWER(_xlfn.CONCAT(IF(COUNT(FIND(" ", $Y34))=0, $Y34, TRIM(SUBSTITUTE(SUBSTITUTE(SUBSTITUTE(_xlfn.CONCAT(LEFT($Y34, FIND(" ", $Y34)-1), REPLACE(LEFT($Y34, FIND(" ", $Y34&amp;" ", FIND(" ", $Y34, 1)+1)), 1, FIND(" ", $Y34), "")),"(",""),")",""),"and",""))), "-", SUBSTITUTE(DHAC_TestProviders_combined!$I19,"'",""),"-",DHAC_TestProviders_combined!$J19))</f>
        <v>registerednurses-rowland-roger</v>
      </c>
      <c r="B34" s="72"/>
      <c r="C34" s="66"/>
      <c r="D34" s="65" t="str">
        <f>IF(DHAC_TestProviders_combined!V19&lt;&gt;"","UPIN","")</f>
        <v>UPIN</v>
      </c>
      <c r="E34" s="66"/>
      <c r="F34" s="65" t="str">
        <f>IF(DHAC_TestProviders_combined!V19&lt;&gt;"","Medicare Provider Number","")</f>
        <v>Medicare Provider Number</v>
      </c>
      <c r="G34" s="32" t="str">
        <f>IF(DHAC_TestProviders_combined!V19&lt;&gt;"","http://ns.electronichealth.net.au/id/medicare-provider-number","")</f>
        <v>http://ns.electronichealth.net.au/id/medicare-provider-number</v>
      </c>
      <c r="H34" s="32" t="str">
        <f>IF(DHAC_TestProviders_combined!$V19&lt;&gt;"",DHAC_TestProviders_combined!$V19,"")</f>
        <v>2448431F</v>
      </c>
      <c r="I34" s="66"/>
      <c r="J34" s="66"/>
      <c r="K34" s="66"/>
      <c r="L34" s="66"/>
      <c r="M34" s="66"/>
      <c r="N34" s="66"/>
      <c r="O34" s="66"/>
      <c r="P34" s="66"/>
      <c r="Q34" s="66"/>
      <c r="R34" s="66"/>
      <c r="S34" s="32" t="str">
        <f>LOWER(_xlfn.CONCAT(SUBSTITUTE(DHAC_TestProviders_combined!I19,"'",""),"-",DHAC_TestProviders_combined!J19))</f>
        <v>rowland-roger</v>
      </c>
      <c r="T34" s="66"/>
      <c r="V34" s="9" t="str">
        <f>IF(DHAC_TestProviders_combined!U19&lt;&gt;"", LOWER(SUBSTITUTE(_xlfn.XLOOKUP(TRIM(DHAC_TestProviders_combined!U19),DHAC_TestOrgs_combined!$B$2:$B$86,DHAC_TestOrgs_combined!$C$2:$C$86)," ","-")),"")</f>
        <v>glennie-heights-public-hospital</v>
      </c>
      <c r="W34" s="66" t="s">
        <v>1432</v>
      </c>
      <c r="X34" s="66">
        <f>DHAC_TestProviders_combined!E19</f>
        <v>254499</v>
      </c>
      <c r="Y34" s="72" t="str">
        <f>_xlfn.XLOOKUP(DHAC_TestProviders_combined!E19, CodeMaps!B$25:B$32,CodeMaps!C$25:C$32,DHAC_TestProviders_combined!F19)</f>
        <v>Registered Nurses nec</v>
      </c>
      <c r="Z34" s="66" t="str">
        <f t="shared" si="8"/>
        <v>http://snomed.info/sct</v>
      </c>
      <c r="AA34" s="120" t="str">
        <f>IF(DHAC_TestProviders_combined!G19&lt;&gt;"",_xlfn.XLOOKUP(DHAC_TestProviders_combined!G19,CodeMaps!$B$70:$B$74,CodeMaps!$D$70:$D$74,""),TRIM(_xlfn.XLOOKUP(X34,CodeMaps!$B$25:$B$64,CodeMaps!$D$25:$D$64,"")))</f>
        <v>224535009</v>
      </c>
      <c r="AB34" s="120" t="str">
        <f>_xlfn.XLOOKUP(AA34,CodeMaps!$D$25:$D$74,CodeMaps!$E$25:$E$74,"")</f>
        <v>Registered nurse</v>
      </c>
      <c r="AC34" s="66"/>
      <c r="AD34" s="66"/>
      <c r="AE34" s="66"/>
      <c r="AF34" s="66" t="str">
        <f>IF(DHAC_TestProviders_combined!H19&lt;&gt;"",DHAC_TestProviders_combined!H19,"")</f>
        <v/>
      </c>
      <c r="AG34" s="66" t="str">
        <f t="shared" si="3"/>
        <v>http://snomed.info/sct</v>
      </c>
      <c r="AH34" s="66" t="str">
        <f>TRIM(IF(AA34&lt;&gt;"", _xlfn.XLOOKUP(AA34,CodeMaps!$D$25:$D$74,CodeMaps!$F$25:$F$74,""),IF(DHAC_TestProviders_combined!G19&lt;&gt;"",_xlfn.XLOOKUP(DHAC_TestProviders_combined!G19,CodeMaps!$B$70:$B$74,CodeMaps!$F$70:$F$74,""), _xlfn.XLOOKUP(X34,CodeMaps!$B$25:$B$64,CodeMaps!$F$25:$F$64,""))))</f>
        <v>722165004</v>
      </c>
      <c r="AI34" s="66" t="str">
        <f>IF(AH34&lt;&gt;"",_xlfn.XLOOKUP(AH34,CodeMaps!$F$25:$F$74,CodeMaps!$G$25:$G$74,""),"")</f>
        <v>Nursing</v>
      </c>
      <c r="AJ34" s="66"/>
      <c r="AK34" s="66"/>
      <c r="AL34" s="66"/>
      <c r="AM34" s="66"/>
      <c r="AN34" s="66"/>
      <c r="AO34" s="66" t="str">
        <f>IF(DHAC_TestProviders_combined!U19&lt;&gt;"", LOWER(SUBSTITUTE(_xlfn.XLOOKUP(TRIM(DHAC_TestProviders_combined!U19),DHAC_TestOrgs_combined!$B$2:$B$86,DHAC_TestOrgs_combined!$C$2:$C$86)," ","-")),"")</f>
        <v>glennie-heights-public-hospital</v>
      </c>
      <c r="AP34" s="66"/>
      <c r="AQ34" s="66"/>
      <c r="AR34" s="66" t="s">
        <v>252</v>
      </c>
      <c r="AS34" s="65" t="str">
        <f>DHAC_TestProviders_combined!Q19</f>
        <v>0770103122</v>
      </c>
      <c r="AT34" s="66" t="s">
        <v>1321</v>
      </c>
      <c r="AU34" s="66" t="s">
        <v>282</v>
      </c>
      <c r="AV34" s="65" t="str">
        <f>DHAC_TestProviders_combined!S19</f>
        <v>roger.rowland@glennieheightph.example.com.au</v>
      </c>
      <c r="AW34" s="66" t="s">
        <v>1321</v>
      </c>
      <c r="AX34" s="66"/>
      <c r="AY34" s="66"/>
      <c r="AZ34" s="66"/>
      <c r="BA34" s="66"/>
      <c r="BB34" s="66"/>
      <c r="BC34" s="66"/>
      <c r="BD34" s="66"/>
      <c r="BE34" s="66"/>
      <c r="BF34" s="66"/>
      <c r="BG34" s="66"/>
      <c r="BH34" s="66"/>
      <c r="BI34" s="66"/>
      <c r="BJ34" s="65"/>
    </row>
    <row r="35" spans="1:62" hidden="1" x14ac:dyDescent="0.25">
      <c r="A35" s="101" t="str">
        <f>LOWER(_xlfn.CONCAT(IF(COUNT(FIND(" ", $Y35))=0, $Y35, TRIM(SUBSTITUTE(SUBSTITUTE(SUBSTITUTE(_xlfn.CONCAT(LEFT($Y35, FIND(" ", $Y35)-1), REPLACE(LEFT($Y35, FIND(" ", $Y35&amp;" ", FIND(" ", $Y35, 1)+1)), 1, FIND(" ", $Y35), "")),"(",""),")",""),"and",""))), "-", SUBSTITUTE(DHAC_TestProviders_combined!$I20,"'",""),"-",DHAC_TestProviders_combined!$J20))</f>
        <v>registerednurses-sinclair-forrest</v>
      </c>
      <c r="B35" s="72"/>
      <c r="C35" s="66"/>
      <c r="D35" s="65" t="str">
        <f>IF(DHAC_TestProviders_combined!V20&lt;&gt;"","UPIN","")</f>
        <v>UPIN</v>
      </c>
      <c r="E35" s="66"/>
      <c r="F35" s="65" t="str">
        <f>IF(DHAC_TestProviders_combined!V20&lt;&gt;"","Medicare Provider Number","")</f>
        <v>Medicare Provider Number</v>
      </c>
      <c r="G35" s="32" t="str">
        <f>IF(DHAC_TestProviders_combined!V20&lt;&gt;"","http://ns.electronichealth.net.au/id/medicare-provider-number","")</f>
        <v>http://ns.electronichealth.net.au/id/medicare-provider-number</v>
      </c>
      <c r="H35" s="32" t="str">
        <f>IF(DHAC_TestProviders_combined!$V20&lt;&gt;"",DHAC_TestProviders_combined!$V20,"")</f>
        <v>2448441B</v>
      </c>
      <c r="I35" s="66"/>
      <c r="J35" s="102" t="s">
        <v>68</v>
      </c>
      <c r="K35" s="102" t="s">
        <v>451</v>
      </c>
      <c r="L35" s="102" t="s">
        <v>452</v>
      </c>
      <c r="M35" s="105" t="str">
        <f>_xlfn.CONCAT("http://ns.electronichealth.net.au/id/hpio-scoped/service-provider-individual/1.0/",_xlfn.XLOOKUP($V35,Organization!$A$14:$A$98,Organization!$G$14:$G$98))</f>
        <v>http://ns.electronichealth.net.au/id/hpio-scoped/service-provider-individual/1.0/8003626566706869</v>
      </c>
      <c r="N35" s="102" t="s">
        <v>1495</v>
      </c>
      <c r="O35" s="104" t="str">
        <f>_xlfn.XLOOKUP(V35,Organization!$A$14:$A$98,Organization!$U$14:$U$98)</f>
        <v>Barney View Private Hospital</v>
      </c>
      <c r="P35" s="66"/>
      <c r="Q35" s="66"/>
      <c r="R35" s="66"/>
      <c r="S35" s="32" t="str">
        <f>LOWER(_xlfn.CONCAT(SUBSTITUTE(DHAC_TestProviders_combined!I20,"'",""),"-",DHAC_TestProviders_combined!J20))</f>
        <v>sinclair-forrest</v>
      </c>
      <c r="T35" s="66"/>
      <c r="V35" s="9" t="str">
        <f>IF(DHAC_TestProviders_combined!U20&lt;&gt;"", LOWER(SUBSTITUTE(_xlfn.XLOOKUP(TRIM(DHAC_TestProviders_combined!U20),DHAC_TestOrgs_combined!$B$2:$B$86,DHAC_TestOrgs_combined!$C$2:$C$86)," ","-")),"")</f>
        <v>barney-view-private-hospital</v>
      </c>
      <c r="W35" s="66" t="s">
        <v>1432</v>
      </c>
      <c r="X35" s="66">
        <f>DHAC_TestProviders_combined!E20</f>
        <v>254499</v>
      </c>
      <c r="Y35" s="72" t="str">
        <f>_xlfn.XLOOKUP(DHAC_TestProviders_combined!E20, CodeMaps!B$25:B$32,CodeMaps!C$25:C$32,DHAC_TestProviders_combined!F20)</f>
        <v>Registered Nurses nec</v>
      </c>
      <c r="Z35" s="132"/>
      <c r="AA35" s="133"/>
      <c r="AB35" s="133"/>
      <c r="AC35" s="66"/>
      <c r="AD35" s="66"/>
      <c r="AE35" s="66"/>
      <c r="AF35" s="66" t="str">
        <f>IF(DHAC_TestProviders_combined!H20&lt;&gt;"",DHAC_TestProviders_combined!H20,"")</f>
        <v/>
      </c>
      <c r="AG35" s="37" t="str">
        <f t="shared" si="3"/>
        <v>http://snomed.info/sct</v>
      </c>
      <c r="AH35" s="37" t="str">
        <f>TRIM(IF(AA35&lt;&gt;"", _xlfn.XLOOKUP(AA35,CodeMaps!$D$25:$D$74,CodeMaps!$F$25:$F$74,""),IF(DHAC_TestProviders_combined!G20&lt;&gt;"",_xlfn.XLOOKUP(DHAC_TestProviders_combined!G20,CodeMaps!$B$70:$B$74,CodeMaps!$F$70:$F$74,""), _xlfn.XLOOKUP(X35,CodeMaps!$B$25:$B$64,CodeMaps!$F$25:$F$64,""))))</f>
        <v>722165004</v>
      </c>
      <c r="AI35" s="135" t="str">
        <f>IF(AH35&lt;&gt;"",_xlfn.XLOOKUP(AH35,CodeMaps!$F$25:$F$74,CodeMaps!$G$25:$G$74,""),"")</f>
        <v>Nursing</v>
      </c>
      <c r="AJ35" s="66"/>
      <c r="AK35" s="66"/>
      <c r="AL35" s="66"/>
      <c r="AM35" s="66"/>
      <c r="AN35" s="66"/>
      <c r="AO35" s="66" t="str">
        <f>IF(DHAC_TestProviders_combined!U20&lt;&gt;"", LOWER(SUBSTITUTE(_xlfn.XLOOKUP(TRIM(DHAC_TestProviders_combined!U20),DHAC_TestOrgs_combined!$B$2:$B$86,DHAC_TestOrgs_combined!$C$2:$C$86)," ","-")),"")</f>
        <v>barney-view-private-hospital</v>
      </c>
      <c r="AP35" s="66"/>
      <c r="AQ35" s="66"/>
      <c r="AR35" s="66" t="s">
        <v>252</v>
      </c>
      <c r="AS35" s="65" t="str">
        <f>DHAC_TestProviders_combined!Q20</f>
        <v>0770109646</v>
      </c>
      <c r="AT35" s="66" t="s">
        <v>1321</v>
      </c>
      <c r="AU35" s="66" t="s">
        <v>282</v>
      </c>
      <c r="AV35" s="65" t="str">
        <f>DHAC_TestProviders_combined!S20</f>
        <v>forrest.sinclair@barneyviewph.example.net</v>
      </c>
      <c r="AW35" s="66" t="s">
        <v>1321</v>
      </c>
      <c r="AX35" s="66"/>
      <c r="AY35" s="66"/>
      <c r="AZ35" s="66"/>
      <c r="BA35" s="66"/>
      <c r="BB35" s="66"/>
      <c r="BC35" s="66"/>
      <c r="BD35" s="66"/>
      <c r="BE35" s="66"/>
      <c r="BF35" s="66"/>
      <c r="BG35" s="66"/>
      <c r="BH35" s="66"/>
      <c r="BI35" s="66"/>
      <c r="BJ35" s="65"/>
    </row>
    <row r="36" spans="1:62" hidden="1" x14ac:dyDescent="0.25">
      <c r="A36" s="72" t="str">
        <f>LOWER(_xlfn.CONCAT(IF(COUNT(FIND(" ", $Y36))=0, $Y36, TRIM(SUBSTITUTE(SUBSTITUTE(SUBSTITUTE(_xlfn.CONCAT(LEFT($Y36, FIND(" ", $Y36)-1), REPLACE(LEFT($Y36, FIND(" ", $Y36&amp;" ", FIND(" ", $Y36, 1)+1)), 1, FIND(" ", $Y36), "")),"(",""),")",""),"and",""))), "-", SUBSTITUTE(DHAC_TestProviders_combined!$I21,"'",""),"-",DHAC_TestProviders_combined!$J21))</f>
        <v>registerednurses-egan-shae</v>
      </c>
      <c r="B36" s="72"/>
      <c r="C36" s="66"/>
      <c r="D36" s="65" t="str">
        <f>IF(DHAC_TestProviders_combined!V21&lt;&gt;"","UPIN","")</f>
        <v>UPIN</v>
      </c>
      <c r="E36" s="66"/>
      <c r="F36" s="65" t="str">
        <f>IF(DHAC_TestProviders_combined!V21&lt;&gt;"","Medicare Provider Number","")</f>
        <v>Medicare Provider Number</v>
      </c>
      <c r="G36" s="32" t="str">
        <f>IF(DHAC_TestProviders_combined!V21&lt;&gt;"","http://ns.electronichealth.net.au/id/medicare-provider-number","")</f>
        <v>http://ns.electronichealth.net.au/id/medicare-provider-number</v>
      </c>
      <c r="H36" s="32" t="str">
        <f>IF(DHAC_TestProviders_combined!$V21&lt;&gt;"",DHAC_TestProviders_combined!$V21,"")</f>
        <v>2448451A</v>
      </c>
      <c r="I36" s="66"/>
      <c r="J36" s="66"/>
      <c r="K36" s="66"/>
      <c r="L36" s="66"/>
      <c r="M36" s="66"/>
      <c r="N36" s="66"/>
      <c r="O36" s="66"/>
      <c r="P36" s="66"/>
      <c r="Q36" s="66"/>
      <c r="R36" s="66"/>
      <c r="S36" s="32" t="str">
        <f>LOWER(_xlfn.CONCAT(SUBSTITUTE(DHAC_TestProviders_combined!I21,"'",""),"-",DHAC_TestProviders_combined!J21))</f>
        <v>egan-shae</v>
      </c>
      <c r="T36" s="66"/>
      <c r="V36" s="9" t="str">
        <f>IF(DHAC_TestProviders_combined!U21&lt;&gt;"", LOWER(SUBSTITUTE(_xlfn.XLOOKUP(TRIM(DHAC_TestProviders_combined!U21),DHAC_TestOrgs_combined!$B$2:$B$86,DHAC_TestOrgs_combined!$C$2:$C$86)," ","-")),"")</f>
        <v>elimbah-medical-centre</v>
      </c>
      <c r="W36" s="66" t="s">
        <v>1432</v>
      </c>
      <c r="X36" s="66">
        <f>DHAC_TestProviders_combined!E21</f>
        <v>254499</v>
      </c>
      <c r="Y36" s="72" t="str">
        <f>_xlfn.XLOOKUP(DHAC_TestProviders_combined!E21, CodeMaps!B$25:B$32,CodeMaps!C$25:C$32,DHAC_TestProviders_combined!F21)</f>
        <v>Registered Nurses nec</v>
      </c>
      <c r="Z36" s="66" t="str">
        <f t="shared" ref="Z36:Z37" si="9">IF(AA36&lt;&gt;"","http://snomed.info/sct","")</f>
        <v>http://snomed.info/sct</v>
      </c>
      <c r="AA36" s="120" t="str">
        <f>IF(DHAC_TestProviders_combined!G21&lt;&gt;"",_xlfn.XLOOKUP(DHAC_TestProviders_combined!G21,CodeMaps!$B$70:$B$74,CodeMaps!$D$70:$D$74,""),TRIM(_xlfn.XLOOKUP(X36,CodeMaps!$B$25:$B$64,CodeMaps!$D$25:$D$64,"")))</f>
        <v>224535009</v>
      </c>
      <c r="AB36" s="120" t="str">
        <f>_xlfn.XLOOKUP(AA36,CodeMaps!$D$25:$D$74,CodeMaps!$E$25:$E$74,"")</f>
        <v>Registered nurse</v>
      </c>
      <c r="AC36" s="66"/>
      <c r="AD36" s="66"/>
      <c r="AE36" s="66"/>
      <c r="AF36" s="66" t="str">
        <f>IF(DHAC_TestProviders_combined!H21&lt;&gt;"",DHAC_TestProviders_combined!H21,"")</f>
        <v/>
      </c>
      <c r="AG36" s="66" t="str">
        <f t="shared" si="3"/>
        <v>http://snomed.info/sct</v>
      </c>
      <c r="AH36" s="66" t="str">
        <f>TRIM(IF(AA36&lt;&gt;"", _xlfn.XLOOKUP(AA36,CodeMaps!$D$25:$D$74,CodeMaps!$F$25:$F$74,""),IF(DHAC_TestProviders_combined!G21&lt;&gt;"",_xlfn.XLOOKUP(DHAC_TestProviders_combined!G21,CodeMaps!$B$70:$B$74,CodeMaps!$F$70:$F$74,""), _xlfn.XLOOKUP(X36,CodeMaps!$B$25:$B$64,CodeMaps!$F$25:$F$64,""))))</f>
        <v>722165004</v>
      </c>
      <c r="AI36" s="66" t="str">
        <f>IF(AH36&lt;&gt;"",_xlfn.XLOOKUP(AH36,CodeMaps!$F$25:$F$74,CodeMaps!$G$25:$G$74,""),"")</f>
        <v>Nursing</v>
      </c>
      <c r="AJ36" s="66"/>
      <c r="AK36" s="66"/>
      <c r="AL36" s="66"/>
      <c r="AM36" s="66"/>
      <c r="AN36" s="66"/>
      <c r="AO36" s="66" t="str">
        <f>IF(DHAC_TestProviders_combined!U21&lt;&gt;"", LOWER(SUBSTITUTE(_xlfn.XLOOKUP(TRIM(DHAC_TestProviders_combined!U21),DHAC_TestOrgs_combined!$B$2:$B$86,DHAC_TestOrgs_combined!$C$2:$C$86)," ","-")),"")</f>
        <v>elimbah-medical-centre</v>
      </c>
      <c r="AP36" s="66"/>
      <c r="AQ36" s="66"/>
      <c r="AR36" s="66" t="s">
        <v>252</v>
      </c>
      <c r="AS36" s="65" t="str">
        <f>DHAC_TestProviders_combined!Q21</f>
        <v>0770101533</v>
      </c>
      <c r="AT36" s="66" t="s">
        <v>1321</v>
      </c>
      <c r="AU36" s="66" t="s">
        <v>282</v>
      </c>
      <c r="AV36" s="65" t="str">
        <f>DHAC_TestProviders_combined!S21</f>
        <v>shae.egan@elimbahmedicalcentre.example.com.au</v>
      </c>
      <c r="AW36" s="66" t="s">
        <v>1321</v>
      </c>
      <c r="AX36" s="66"/>
      <c r="AY36" s="66"/>
      <c r="AZ36" s="66"/>
      <c r="BA36" s="66"/>
      <c r="BB36" s="66"/>
      <c r="BC36" s="66"/>
      <c r="BD36" s="66"/>
      <c r="BE36" s="66"/>
      <c r="BF36" s="66"/>
      <c r="BG36" s="66"/>
      <c r="BH36" s="66"/>
      <c r="BI36" s="66"/>
      <c r="BJ36" s="65"/>
    </row>
    <row r="37" spans="1:62" hidden="1" x14ac:dyDescent="0.25">
      <c r="A37" s="72" t="str">
        <f>LOWER(_xlfn.CONCAT(IF(COUNT(FIND(" ", $Y37))=0, $Y37, TRIM(SUBSTITUTE(SUBSTITUTE(SUBSTITUTE(_xlfn.CONCAT(LEFT($Y37, FIND(" ", $Y37)-1), REPLACE(LEFT($Y37, FIND(" ", $Y37&amp;" ", FIND(" ", $Y37, 1)+1)), 1, FIND(" ", $Y37), "")),"(",""),")",""),"and",""))), "-", SUBSTITUTE(DHAC_TestProviders_combined!$I22,"'",""),"-",DHAC_TestProviders_combined!$J22))</f>
        <v>registerednurses-morton-eric</v>
      </c>
      <c r="B37" s="72"/>
      <c r="C37" s="66"/>
      <c r="D37" s="65" t="str">
        <f>IF(DHAC_TestProviders_combined!V22&lt;&gt;"","UPIN","")</f>
        <v>UPIN</v>
      </c>
      <c r="E37" s="66"/>
      <c r="F37" s="65" t="str">
        <f>IF(DHAC_TestProviders_combined!V22&lt;&gt;"","Medicare Provider Number","")</f>
        <v>Medicare Provider Number</v>
      </c>
      <c r="G37" s="32" t="str">
        <f>IF(DHAC_TestProviders_combined!V22&lt;&gt;"","http://ns.electronichealth.net.au/id/medicare-provider-number","")</f>
        <v>http://ns.electronichealth.net.au/id/medicare-provider-number</v>
      </c>
      <c r="H37" s="32" t="str">
        <f>IF(DHAC_TestProviders_combined!$V22&lt;&gt;"",DHAC_TestProviders_combined!$V22,"")</f>
        <v>2448461Y</v>
      </c>
      <c r="I37" s="66"/>
      <c r="J37" s="66"/>
      <c r="K37" s="66"/>
      <c r="L37" s="66"/>
      <c r="M37" s="66"/>
      <c r="N37" s="66"/>
      <c r="O37" s="66"/>
      <c r="P37" s="66"/>
      <c r="Q37" s="66"/>
      <c r="R37" s="66"/>
      <c r="S37" s="32" t="str">
        <f>LOWER(_xlfn.CONCAT(SUBSTITUTE(DHAC_TestProviders_combined!I22,"'",""),"-",DHAC_TestProviders_combined!J22))</f>
        <v>morton-eric</v>
      </c>
      <c r="T37" s="66"/>
      <c r="V37" s="9" t="str">
        <f>IF(DHAC_TestProviders_combined!U22&lt;&gt;"", LOWER(SUBSTITUTE(_xlfn.XLOOKUP(TRIM(DHAC_TestProviders_combined!U22),DHAC_TestOrgs_combined!$B$2:$B$86,DHAC_TestOrgs_combined!$C$2:$C$86)," ","-")),"")</f>
        <v>loch-lomond-medical-clinic</v>
      </c>
      <c r="W37" s="66" t="s">
        <v>1432</v>
      </c>
      <c r="X37" s="66">
        <f>DHAC_TestProviders_combined!E22</f>
        <v>254499</v>
      </c>
      <c r="Y37" s="72" t="str">
        <f>_xlfn.XLOOKUP(DHAC_TestProviders_combined!E22, CodeMaps!B$25:B$32,CodeMaps!C$25:C$32,DHAC_TestProviders_combined!F22)</f>
        <v>Registered Nurses nec</v>
      </c>
      <c r="Z37" s="66" t="str">
        <f t="shared" si="9"/>
        <v>http://snomed.info/sct</v>
      </c>
      <c r="AA37" s="120" t="str">
        <f>IF(DHAC_TestProviders_combined!G22&lt;&gt;"",_xlfn.XLOOKUP(DHAC_TestProviders_combined!G22,CodeMaps!$B$70:$B$74,CodeMaps!$D$70:$D$74,""),TRIM(_xlfn.XLOOKUP(X37,CodeMaps!$B$25:$B$64,CodeMaps!$D$25:$D$64,"")))</f>
        <v>224535009</v>
      </c>
      <c r="AB37" s="120" t="str">
        <f>_xlfn.XLOOKUP(AA37,CodeMaps!$D$25:$D$74,CodeMaps!$E$25:$E$74,"")</f>
        <v>Registered nurse</v>
      </c>
      <c r="AC37" s="66"/>
      <c r="AD37" s="66"/>
      <c r="AE37" s="66"/>
      <c r="AF37" s="66" t="str">
        <f>IF(DHAC_TestProviders_combined!H22&lt;&gt;"",DHAC_TestProviders_combined!H22,"")</f>
        <v/>
      </c>
      <c r="AG37" s="66" t="str">
        <f t="shared" si="3"/>
        <v>http://snomed.info/sct</v>
      </c>
      <c r="AH37" s="66" t="str">
        <f>TRIM(IF(AA37&lt;&gt;"", _xlfn.XLOOKUP(AA37,CodeMaps!$D$25:$D$74,CodeMaps!$F$25:$F$74,""),IF(DHAC_TestProviders_combined!G22&lt;&gt;"",_xlfn.XLOOKUP(DHAC_TestProviders_combined!G22,CodeMaps!$B$70:$B$74,CodeMaps!$F$70:$F$74,""), _xlfn.XLOOKUP(X37,CodeMaps!$B$25:$B$64,CodeMaps!$F$25:$F$64,""))))</f>
        <v>722165004</v>
      </c>
      <c r="AI37" s="66" t="str">
        <f>IF(AH37&lt;&gt;"",_xlfn.XLOOKUP(AH37,CodeMaps!$F$25:$F$74,CodeMaps!$G$25:$G$74,""),"")</f>
        <v>Nursing</v>
      </c>
      <c r="AJ37" s="66"/>
      <c r="AK37" s="66"/>
      <c r="AL37" s="66"/>
      <c r="AM37" s="66"/>
      <c r="AN37" s="66"/>
      <c r="AO37" s="66" t="str">
        <f>IF(DHAC_TestProviders_combined!U22&lt;&gt;"", LOWER(SUBSTITUTE(_xlfn.XLOOKUP(TRIM(DHAC_TestProviders_combined!U22),DHAC_TestOrgs_combined!$B$2:$B$86,DHAC_TestOrgs_combined!$C$2:$C$86)," ","-")),"")</f>
        <v>loch-lomond-medical-clinic</v>
      </c>
      <c r="AP37" s="66"/>
      <c r="AQ37" s="66"/>
      <c r="AR37" s="66" t="s">
        <v>252</v>
      </c>
      <c r="AS37" s="65" t="str">
        <f>DHAC_TestProviders_combined!Q22</f>
        <v>0770105958</v>
      </c>
      <c r="AT37" s="66" t="s">
        <v>1321</v>
      </c>
      <c r="AU37" s="66" t="s">
        <v>282</v>
      </c>
      <c r="AV37" s="65" t="str">
        <f>DHAC_TestProviders_combined!S22</f>
        <v>eric.morton@lochlomondmc.example.net</v>
      </c>
      <c r="AW37" s="66" t="s">
        <v>1321</v>
      </c>
      <c r="AX37" s="66"/>
      <c r="AY37" s="66"/>
      <c r="AZ37" s="66"/>
      <c r="BA37" s="66"/>
      <c r="BB37" s="66"/>
      <c r="BC37" s="66"/>
      <c r="BD37" s="66"/>
      <c r="BE37" s="66"/>
      <c r="BF37" s="66"/>
      <c r="BG37" s="66"/>
      <c r="BH37" s="66"/>
      <c r="BI37" s="66"/>
      <c r="BJ37" s="65"/>
    </row>
    <row r="38" spans="1:62" hidden="1" x14ac:dyDescent="0.25">
      <c r="A38" s="72" t="str">
        <f>LOWER(_xlfn.CONCAT(IF(COUNT(FIND(" ", $Y38))=0, $Y38, TRIM(SUBSTITUTE(SUBSTITUTE(SUBSTITUTE(_xlfn.CONCAT(LEFT($Y38, FIND(" ", $Y38)-1), REPLACE(LEFT($Y38, FIND(" ", $Y38&amp;" ", FIND(" ", $Y38, 1)+1)), 1, FIND(" ", $Y38), "")),"(",""),")",""),"and",""))), "-", SUBSTITUTE(DHAC_TestProviders_combined!$I23,"'",""),"-",DHAC_TestProviders_combined!$J23))</f>
        <v>registerednurses-lamerton-buck</v>
      </c>
      <c r="B38" s="72"/>
      <c r="C38" s="66"/>
      <c r="D38" s="65" t="str">
        <f>IF(DHAC_TestProviders_combined!V23&lt;&gt;"","UPIN","")</f>
        <v>UPIN</v>
      </c>
      <c r="E38" s="66"/>
      <c r="F38" s="65" t="str">
        <f>IF(DHAC_TestProviders_combined!V23&lt;&gt;"","Medicare Provider Number","")</f>
        <v>Medicare Provider Number</v>
      </c>
      <c r="G38" s="32" t="str">
        <f>IF(DHAC_TestProviders_combined!V23&lt;&gt;"","http://ns.electronichealth.net.au/id/medicare-provider-number","")</f>
        <v>http://ns.electronichealth.net.au/id/medicare-provider-number</v>
      </c>
      <c r="H38" s="32" t="str">
        <f>IF(DHAC_TestProviders_combined!$V23&lt;&gt;"",DHAC_TestProviders_combined!$V23,"")</f>
        <v>2448471X</v>
      </c>
      <c r="I38" s="66"/>
      <c r="J38" s="66"/>
      <c r="K38" s="66"/>
      <c r="L38" s="66"/>
      <c r="M38" s="66"/>
      <c r="N38" s="66"/>
      <c r="O38" s="66"/>
      <c r="P38" s="66"/>
      <c r="Q38" s="66"/>
      <c r="R38" s="66"/>
      <c r="S38" s="32" t="str">
        <f>LOWER(_xlfn.CONCAT(SUBSTITUTE(DHAC_TestProviders_combined!I23,"'",""),"-",DHAC_TestProviders_combined!J23))</f>
        <v>lamerton-buck</v>
      </c>
      <c r="T38" s="66"/>
      <c r="V38" s="9" t="str">
        <f>IF(DHAC_TestProviders_combined!U23&lt;&gt;"", LOWER(SUBSTITUTE(_xlfn.XLOOKUP(TRIM(DHAC_TestProviders_combined!U23),DHAC_TestOrgs_combined!$B$2:$B$86,DHAC_TestOrgs_combined!$C$2:$C$86)," ","-")),"")</f>
        <v>southedge-practice</v>
      </c>
      <c r="W38" s="66" t="s">
        <v>1432</v>
      </c>
      <c r="X38" s="66">
        <f>DHAC_TestProviders_combined!E23</f>
        <v>254499</v>
      </c>
      <c r="Y38" s="72" t="str">
        <f>_xlfn.XLOOKUP(DHAC_TestProviders_combined!E23, CodeMaps!B$25:B$32,CodeMaps!C$25:C$32,DHAC_TestProviders_combined!F23)</f>
        <v>Registered Nurses nec</v>
      </c>
      <c r="Z38" s="66" t="str">
        <f t="shared" ref="Z38" si="10">IF(AA38&lt;&gt;"","http://snomed.info/sct","")</f>
        <v>http://snomed.info/sct</v>
      </c>
      <c r="AA38" s="120" t="str">
        <f>IF(DHAC_TestProviders_combined!G23&lt;&gt;"",_xlfn.XLOOKUP(DHAC_TestProviders_combined!G23,CodeMaps!$B$70:$B$74,CodeMaps!$D$70:$D$74,""),TRIM(_xlfn.XLOOKUP(X38,CodeMaps!$B$25:$B$64,CodeMaps!$D$25:$D$64,"")))</f>
        <v>224535009</v>
      </c>
      <c r="AB38" s="120" t="str">
        <f>_xlfn.XLOOKUP(AA38,CodeMaps!$D$25:$D$74,CodeMaps!$E$25:$E$74,"")</f>
        <v>Registered nurse</v>
      </c>
      <c r="AC38" s="66"/>
      <c r="AD38" s="66"/>
      <c r="AE38" s="66"/>
      <c r="AF38" s="66" t="str">
        <f>IF(DHAC_TestProviders_combined!H23&lt;&gt;"",DHAC_TestProviders_combined!H23,"")</f>
        <v/>
      </c>
      <c r="AG38" s="66" t="str">
        <f t="shared" si="3"/>
        <v>http://snomed.info/sct</v>
      </c>
      <c r="AH38" s="66" t="str">
        <f>TRIM(IF(AA38&lt;&gt;"", _xlfn.XLOOKUP(AA38,CodeMaps!$D$25:$D$74,CodeMaps!$F$25:$F$74,""),IF(DHAC_TestProviders_combined!G23&lt;&gt;"",_xlfn.XLOOKUP(DHAC_TestProviders_combined!G23,CodeMaps!$B$70:$B$74,CodeMaps!$F$70:$F$74,""), _xlfn.XLOOKUP(X38,CodeMaps!$B$25:$B$64,CodeMaps!$F$25:$F$64,""))))</f>
        <v>722165004</v>
      </c>
      <c r="AI38" s="66" t="str">
        <f>IF(AH38&lt;&gt;"",_xlfn.XLOOKUP(AH38,CodeMaps!$F$25:$F$74,CodeMaps!$G$25:$G$74,""),"")</f>
        <v>Nursing</v>
      </c>
      <c r="AJ38" s="66"/>
      <c r="AK38" s="66"/>
      <c r="AL38" s="66"/>
      <c r="AM38" s="66"/>
      <c r="AN38" s="66"/>
      <c r="AO38" s="66" t="str">
        <f>IF(DHAC_TestProviders_combined!U23&lt;&gt;"", LOWER(SUBSTITUTE(_xlfn.XLOOKUP(TRIM(DHAC_TestProviders_combined!U23),DHAC_TestOrgs_combined!$B$2:$B$86,DHAC_TestOrgs_combined!$C$2:$C$86)," ","-")),"")</f>
        <v>southedge-practice</v>
      </c>
      <c r="AP38" s="66"/>
      <c r="AQ38" s="66"/>
      <c r="AR38" s="66" t="s">
        <v>252</v>
      </c>
      <c r="AS38" s="65" t="str">
        <f>DHAC_TestProviders_combined!Q23</f>
        <v>0770104404</v>
      </c>
      <c r="AT38" s="66" t="s">
        <v>1321</v>
      </c>
      <c r="AU38" s="66" t="s">
        <v>282</v>
      </c>
      <c r="AV38" s="65" t="str">
        <f>DHAC_TestProviders_combined!S23</f>
        <v>buck.lamerton@southedgepractice.example.com.au</v>
      </c>
      <c r="AW38" s="66" t="s">
        <v>1321</v>
      </c>
      <c r="AX38" s="66"/>
      <c r="AY38" s="66"/>
      <c r="AZ38" s="66"/>
      <c r="BA38" s="66"/>
      <c r="BB38" s="66"/>
      <c r="BC38" s="66"/>
      <c r="BD38" s="66"/>
      <c r="BE38" s="66"/>
      <c r="BF38" s="66"/>
      <c r="BG38" s="66"/>
      <c r="BH38" s="66"/>
      <c r="BI38" s="66"/>
      <c r="BJ38" s="65"/>
    </row>
    <row r="39" spans="1:62" hidden="1" x14ac:dyDescent="0.25">
      <c r="A39" s="72" t="str">
        <f>LOWER(_xlfn.CONCAT(IF(COUNT(FIND(" ", $Y39))=0, $Y39, TRIM(SUBSTITUTE(SUBSTITUTE(SUBSTITUTE(_xlfn.CONCAT(LEFT($Y39, FIND(" ", $Y39)-1), REPLACE(LEFT($Y39, FIND(" ", $Y39&amp;" ", FIND(" ", $Y39, 1)+1)), 1, FIND(" ", $Y39), "")),"(",""),")",""),"and",""))), "-", SUBSTITUTE(DHAC_TestProviders_combined!$I24,"'",""),"-",DHAC_TestProviders_combined!$J24))</f>
        <v>medicaldiagnostic-ellis-kylee</v>
      </c>
      <c r="B39" s="72"/>
      <c r="C39" s="66"/>
      <c r="D39" s="65" t="str">
        <f>IF(DHAC_TestProviders_combined!V24&lt;&gt;"","UPIN","")</f>
        <v>UPIN</v>
      </c>
      <c r="E39" s="66"/>
      <c r="F39" s="65" t="str">
        <f>IF(DHAC_TestProviders_combined!V24&lt;&gt;"","Medicare Provider Number","")</f>
        <v>Medicare Provider Number</v>
      </c>
      <c r="G39" s="32" t="str">
        <f>IF(DHAC_TestProviders_combined!V24&lt;&gt;"","http://ns.electronichealth.net.au/id/medicare-provider-number","")</f>
        <v>http://ns.electronichealth.net.au/id/medicare-provider-number</v>
      </c>
      <c r="H39" s="32" t="str">
        <f>IF(DHAC_TestProviders_combined!$V24&lt;&gt;"",DHAC_TestProviders_combined!$V24,"")</f>
        <v>2448481W</v>
      </c>
      <c r="I39" s="66"/>
      <c r="J39" s="66"/>
      <c r="K39" s="66"/>
      <c r="L39" s="66"/>
      <c r="M39" s="66"/>
      <c r="N39" s="66"/>
      <c r="O39" s="66"/>
      <c r="P39" s="66"/>
      <c r="Q39" s="66"/>
      <c r="R39" s="66"/>
      <c r="S39" s="32" t="str">
        <f>LOWER(_xlfn.CONCAT(SUBSTITUTE(DHAC_TestProviders_combined!I24,"'",""),"-",DHAC_TestProviders_combined!J24))</f>
        <v>ellis-kylee</v>
      </c>
      <c r="T39" s="66"/>
      <c r="V39" s="9" t="str">
        <f>IF(DHAC_TestProviders_combined!U24&lt;&gt;"", LOWER(SUBSTITUTE(_xlfn.XLOOKUP(TRIM(DHAC_TestProviders_combined!U24),DHAC_TestOrgs_combined!$B$2:$B$86,DHAC_TestOrgs_combined!$C$2:$C$86)," ","-")),"")</f>
        <v/>
      </c>
      <c r="W39" s="66" t="s">
        <v>1432</v>
      </c>
      <c r="X39" s="66">
        <f>DHAC_TestProviders_combined!E24</f>
        <v>251211</v>
      </c>
      <c r="Y39" s="72" t="str">
        <f>_xlfn.XLOOKUP(DHAC_TestProviders_combined!E24, CodeMaps!B$25:B$32,CodeMaps!C$25:C$32,DHAC_TestProviders_combined!F24)</f>
        <v>Medical Diagnostic Radiographer</v>
      </c>
      <c r="Z39" s="132"/>
      <c r="AA39" s="133"/>
      <c r="AB39" s="133"/>
      <c r="AC39" s="66"/>
      <c r="AD39" s="66"/>
      <c r="AE39" s="66"/>
      <c r="AF39" s="66" t="str">
        <f>IF(DHAC_TestProviders_combined!H24&lt;&gt;"",DHAC_TestProviders_combined!H24,"")</f>
        <v/>
      </c>
      <c r="AG39" s="66" t="str">
        <f t="shared" si="3"/>
        <v/>
      </c>
      <c r="AH39" s="66" t="str">
        <f>TRIM(IF(AA39&lt;&gt;"", _xlfn.XLOOKUP(AA39,CodeMaps!$D$25:$D$74,CodeMaps!$F$25:$F$74,""),IF(DHAC_TestProviders_combined!G24&lt;&gt;"",_xlfn.XLOOKUP(DHAC_TestProviders_combined!G24,CodeMaps!$B$70:$B$74,CodeMaps!$F$70:$F$74,""), _xlfn.XLOOKUP(X39,CodeMaps!$B$25:$B$64,CodeMaps!$F$25:$F$64,""))))</f>
        <v/>
      </c>
      <c r="AI39" s="66" t="str">
        <f>IF(AH39&lt;&gt;"",_xlfn.XLOOKUP(AH39,CodeMaps!$F$25:$F$74,CodeMaps!$G$25:$G$74,""),"")</f>
        <v/>
      </c>
      <c r="AJ39" s="66"/>
      <c r="AK39" s="66"/>
      <c r="AL39" s="66"/>
      <c r="AM39" s="66"/>
      <c r="AN39" s="66"/>
      <c r="AO39" s="66" t="str">
        <f>IF(DHAC_TestProviders_combined!U24&lt;&gt;"", LOWER(SUBSTITUTE(_xlfn.XLOOKUP(TRIM(DHAC_TestProviders_combined!U24),DHAC_TestOrgs_combined!$B$2:$B$86,DHAC_TestOrgs_combined!$C$2:$C$86)," ","-")),"")</f>
        <v/>
      </c>
      <c r="AP39" s="66"/>
      <c r="AQ39" s="66"/>
      <c r="AR39" s="66" t="s">
        <v>252</v>
      </c>
      <c r="AS39" s="65" t="str">
        <f>DHAC_TestProviders_combined!Q24</f>
        <v>0770101670</v>
      </c>
      <c r="AT39" s="66" t="s">
        <v>1321</v>
      </c>
      <c r="AU39" s="66" t="s">
        <v>282</v>
      </c>
      <c r="AV39" s="65" t="str">
        <f>DHAC_TestProviders_combined!S24</f>
        <v>kylee.ellis@example.net</v>
      </c>
      <c r="AW39" s="66" t="s">
        <v>1321</v>
      </c>
      <c r="AX39" s="66"/>
      <c r="AY39" s="66"/>
      <c r="AZ39" s="66"/>
      <c r="BA39" s="66"/>
      <c r="BB39" s="66"/>
      <c r="BC39" s="66"/>
      <c r="BD39" s="66"/>
      <c r="BE39" s="66"/>
      <c r="BF39" s="66"/>
      <c r="BG39" s="66"/>
      <c r="BH39" s="66"/>
      <c r="BI39" s="66"/>
      <c r="BJ39" s="65"/>
    </row>
    <row r="40" spans="1:62" hidden="1" x14ac:dyDescent="0.25">
      <c r="A40" s="72" t="str">
        <f>LOWER(_xlfn.CONCAT(IF(COUNT(FIND(" ", $Y40))=0, $Y40, TRIM(SUBSTITUTE(SUBSTITUTE(SUBSTITUTE(_xlfn.CONCAT(LEFT($Y40, FIND(" ", $Y40)-1), REPLACE(LEFT($Y40, FIND(" ", $Y40&amp;" ", FIND(" ", $Y40, 1)+1)), 1, FIND(" ", $Y40), "")),"(",""),")",""),"and",""))), "-", SUBSTITUTE(DHAC_TestProviders_combined!$I25,"'",""),"-",DHAC_TestProviders_combined!$J25))</f>
        <v>diagnostic-berry-millicent</v>
      </c>
      <c r="B40" s="72"/>
      <c r="C40" s="66"/>
      <c r="D40" s="65" t="str">
        <f>IF(DHAC_TestProviders_combined!V25&lt;&gt;"","UPIN","")</f>
        <v>UPIN</v>
      </c>
      <c r="E40" s="66"/>
      <c r="F40" s="65" t="str">
        <f>IF(DHAC_TestProviders_combined!V25&lt;&gt;"","Medicare Provider Number","")</f>
        <v>Medicare Provider Number</v>
      </c>
      <c r="G40" s="32" t="str">
        <f>IF(DHAC_TestProviders_combined!V25&lt;&gt;"","http://ns.electronichealth.net.au/id/medicare-provider-number","")</f>
        <v>http://ns.electronichealth.net.au/id/medicare-provider-number</v>
      </c>
      <c r="H40" s="32" t="str">
        <f>IF(DHAC_TestProviders_combined!$V25&lt;&gt;"",DHAC_TestProviders_combined!$V25,"")</f>
        <v>2448491T</v>
      </c>
      <c r="I40" s="66"/>
      <c r="J40" s="66"/>
      <c r="K40" s="66"/>
      <c r="L40" s="66"/>
      <c r="M40" s="66"/>
      <c r="N40" s="66"/>
      <c r="O40" s="66"/>
      <c r="P40" s="66"/>
      <c r="Q40" s="66"/>
      <c r="R40" s="66"/>
      <c r="S40" s="32" t="str">
        <f>LOWER(_xlfn.CONCAT(SUBSTITUTE(DHAC_TestProviders_combined!I25,"'",""),"-",DHAC_TestProviders_combined!J25))</f>
        <v>berry-millicent</v>
      </c>
      <c r="T40" s="66"/>
      <c r="V40" s="9" t="str">
        <f>IF(DHAC_TestProviders_combined!U25&lt;&gt;"", LOWER(SUBSTITUTE(_xlfn.XLOOKUP(TRIM(DHAC_TestProviders_combined!U25),DHAC_TestOrgs_combined!$B$2:$B$86,DHAC_TestOrgs_combined!$C$2:$C$86)," ","-")),"")</f>
        <v>berat-radiology</v>
      </c>
      <c r="W40" s="66" t="s">
        <v>1432</v>
      </c>
      <c r="X40" s="66">
        <f>DHAC_TestProviders_combined!E25</f>
        <v>253917</v>
      </c>
      <c r="Y40" s="72" t="str">
        <f>_xlfn.XLOOKUP(DHAC_TestProviders_combined!E25, CodeMaps!B$25:B$32,CodeMaps!C$25:C$32,DHAC_TestProviders_combined!F25)</f>
        <v>Diagnostic and Interventional Radiologist</v>
      </c>
      <c r="Z40" s="132"/>
      <c r="AA40" s="133"/>
      <c r="AB40" s="133"/>
      <c r="AC40" s="66"/>
      <c r="AD40" s="66"/>
      <c r="AE40" s="66"/>
      <c r="AF40" s="66" t="str">
        <f>IF(DHAC_TestProviders_combined!H25&lt;&gt;"",DHAC_TestProviders_combined!H25,"")</f>
        <v/>
      </c>
      <c r="AG40" s="66" t="str">
        <f t="shared" si="3"/>
        <v>http://snomed.info/sct</v>
      </c>
      <c r="AH40" s="66" t="str">
        <f>TRIM(IF(AA40&lt;&gt;"", _xlfn.XLOOKUP(AA40,CodeMaps!$D$25:$D$74,CodeMaps!$F$25:$F$74,""),IF(DHAC_TestProviders_combined!G25&lt;&gt;"",_xlfn.XLOOKUP(DHAC_TestProviders_combined!G25,CodeMaps!$B$70:$B$74,CodeMaps!$F$70:$F$74,""), _xlfn.XLOOKUP(X40,CodeMaps!$B$25:$B$64,CodeMaps!$F$25:$F$64,""))))</f>
        <v>408455009</v>
      </c>
      <c r="AI40" s="66" t="str">
        <f>IF(AH40&lt;&gt;"",_xlfn.XLOOKUP(AH40,CodeMaps!$F$25:$F$74,CodeMaps!$G$25:$G$74,""),"")</f>
        <v>Interventional radiology - speciality</v>
      </c>
      <c r="AJ40" s="66"/>
      <c r="AK40" s="66"/>
      <c r="AL40" s="66"/>
      <c r="AM40" s="66"/>
      <c r="AN40" s="66"/>
      <c r="AO40" s="66" t="str">
        <f>IF(DHAC_TestProviders_combined!U25&lt;&gt;"", LOWER(SUBSTITUTE(_xlfn.XLOOKUP(TRIM(DHAC_TestProviders_combined!U25),DHAC_TestOrgs_combined!$B$2:$B$86,DHAC_TestOrgs_combined!$C$2:$C$86)," ","-")),"")</f>
        <v>berat-radiology</v>
      </c>
      <c r="AP40" s="66"/>
      <c r="AQ40" s="66"/>
      <c r="AR40" s="66" t="s">
        <v>252</v>
      </c>
      <c r="AS40" s="65" t="str">
        <f>DHAC_TestProviders_combined!Q25</f>
        <v>0770101865</v>
      </c>
      <c r="AT40" s="66" t="s">
        <v>1321</v>
      </c>
      <c r="AU40" s="66" t="s">
        <v>282</v>
      </c>
      <c r="AV40" s="65" t="str">
        <f>DHAC_TestProviders_combined!S25</f>
        <v>millicent.berry@beratradiology.example.com.au</v>
      </c>
      <c r="AW40" s="66" t="s">
        <v>1321</v>
      </c>
      <c r="AX40" s="66"/>
      <c r="AY40" s="66"/>
      <c r="AZ40" s="66"/>
      <c r="BA40" s="66"/>
      <c r="BB40" s="66"/>
      <c r="BC40" s="66"/>
      <c r="BD40" s="66"/>
      <c r="BE40" s="66"/>
      <c r="BF40" s="66"/>
      <c r="BG40" s="66"/>
      <c r="BH40" s="66"/>
      <c r="BI40" s="66"/>
      <c r="BJ40" s="65"/>
    </row>
    <row r="41" spans="1:62" hidden="1" x14ac:dyDescent="0.25">
      <c r="A41" s="72" t="str">
        <f>LOWER(_xlfn.CONCAT(IF(COUNT(FIND(" ", $Y41))=0, $Y41, TRIM(SUBSTITUTE(SUBSTITUTE(SUBSTITUTE(_xlfn.CONCAT(LEFT($Y41, FIND(" ", $Y41)-1), REPLACE(LEFT($Y41, FIND(" ", $Y41&amp;" ", FIND(" ", $Y41, 1)+1)), 1, FIND(" ", $Y41), "")),"(",""),")",""),"and",""))), "-", SUBSTITUTE(DHAC_TestProviders_combined!$I26,"'",""),"-",DHAC_TestProviders_combined!$J26))</f>
        <v>diagnostic-mclaughlin-kimberlee</v>
      </c>
      <c r="B41" s="72"/>
      <c r="C41" s="66"/>
      <c r="D41" s="65" t="str">
        <f>IF(DHAC_TestProviders_combined!V26&lt;&gt;"","UPIN","")</f>
        <v>UPIN</v>
      </c>
      <c r="E41" s="66"/>
      <c r="F41" s="65" t="str">
        <f>IF(DHAC_TestProviders_combined!V26&lt;&gt;"","Medicare Provider Number","")</f>
        <v>Medicare Provider Number</v>
      </c>
      <c r="G41" s="32" t="str">
        <f>IF(DHAC_TestProviders_combined!V26&lt;&gt;"","http://ns.electronichealth.net.au/id/medicare-provider-number","")</f>
        <v>http://ns.electronichealth.net.au/id/medicare-provider-number</v>
      </c>
      <c r="H41" s="32" t="str">
        <f>IF(DHAC_TestProviders_combined!$V26&lt;&gt;"",DHAC_TestProviders_combined!$V26,"")</f>
        <v>2448501H</v>
      </c>
      <c r="I41" s="66"/>
      <c r="J41" s="66"/>
      <c r="K41" s="66"/>
      <c r="L41" s="66"/>
      <c r="M41" s="66"/>
      <c r="N41" s="66"/>
      <c r="O41" s="66"/>
      <c r="P41" s="66"/>
      <c r="Q41" s="66"/>
      <c r="R41" s="66"/>
      <c r="S41" s="32" t="str">
        <f>LOWER(_xlfn.CONCAT(SUBSTITUTE(DHAC_TestProviders_combined!I26,"'",""),"-",DHAC_TestProviders_combined!J26))</f>
        <v>mclaughlin-kimberlee</v>
      </c>
      <c r="T41" s="66"/>
      <c r="V41" s="9" t="str">
        <f>IF(DHAC_TestProviders_combined!U26&lt;&gt;"", LOWER(SUBSTITUTE(_xlfn.XLOOKUP(TRIM(DHAC_TestProviders_combined!U26),DHAC_TestOrgs_combined!$B$2:$B$86,DHAC_TestOrgs_combined!$C$2:$C$86)," ","-")),"")</f>
        <v>mount-charlton-radiology</v>
      </c>
      <c r="W41" s="66" t="s">
        <v>1432</v>
      </c>
      <c r="X41" s="66">
        <f>DHAC_TestProviders_combined!E26</f>
        <v>253917</v>
      </c>
      <c r="Y41" s="72" t="str">
        <f>_xlfn.XLOOKUP(DHAC_TestProviders_combined!E26, CodeMaps!B$25:B$32,CodeMaps!C$25:C$32,DHAC_TestProviders_combined!F26)</f>
        <v>Diagnostic and Interventional Radiologist</v>
      </c>
      <c r="Z41" s="132"/>
      <c r="AA41" s="133"/>
      <c r="AB41" s="133"/>
      <c r="AC41" s="66"/>
      <c r="AD41" s="66"/>
      <c r="AE41" s="66"/>
      <c r="AF41" s="66" t="str">
        <f>IF(DHAC_TestProviders_combined!H26&lt;&gt;"",DHAC_TestProviders_combined!H26,"")</f>
        <v/>
      </c>
      <c r="AG41" s="66" t="str">
        <f t="shared" si="3"/>
        <v>http://snomed.info/sct</v>
      </c>
      <c r="AH41" s="66" t="str">
        <f>TRIM(IF(AA41&lt;&gt;"", _xlfn.XLOOKUP(AA41,CodeMaps!$D$25:$D$74,CodeMaps!$F$25:$F$74,""),IF(DHAC_TestProviders_combined!G26&lt;&gt;"",_xlfn.XLOOKUP(DHAC_TestProviders_combined!G26,CodeMaps!$B$70:$B$74,CodeMaps!$F$70:$F$74,""), _xlfn.XLOOKUP(X41,CodeMaps!$B$25:$B$64,CodeMaps!$F$25:$F$64,""))))</f>
        <v>408455009</v>
      </c>
      <c r="AI41" s="66" t="str">
        <f>IF(AH41&lt;&gt;"",_xlfn.XLOOKUP(AH41,CodeMaps!$F$25:$F$74,CodeMaps!$G$25:$G$74,""),"")</f>
        <v>Interventional radiology - speciality</v>
      </c>
      <c r="AJ41" s="66"/>
      <c r="AK41" s="66"/>
      <c r="AL41" s="66"/>
      <c r="AM41" s="66"/>
      <c r="AN41" s="66"/>
      <c r="AO41" s="66" t="str">
        <f>IF(DHAC_TestProviders_combined!U26&lt;&gt;"", LOWER(SUBSTITUTE(_xlfn.XLOOKUP(TRIM(DHAC_TestProviders_combined!U26),DHAC_TestOrgs_combined!$B$2:$B$86,DHAC_TestOrgs_combined!$C$2:$C$86)," ","-")),"")</f>
        <v>mount-charlton-radiology</v>
      </c>
      <c r="AP41" s="66"/>
      <c r="AQ41" s="66"/>
      <c r="AR41" s="66" t="s">
        <v>252</v>
      </c>
      <c r="AS41" s="65" t="str">
        <f>DHAC_TestProviders_combined!Q26</f>
        <v>0770107257</v>
      </c>
      <c r="AT41" s="66" t="s">
        <v>1321</v>
      </c>
      <c r="AU41" s="66" t="s">
        <v>282</v>
      </c>
      <c r="AV41" s="65" t="str">
        <f>DHAC_TestProviders_combined!S26</f>
        <v>kimberlee.mclaughlin@mouncharltonradiology.example.net</v>
      </c>
      <c r="AW41" s="66" t="s">
        <v>1321</v>
      </c>
      <c r="AX41" s="66"/>
      <c r="AY41" s="66"/>
      <c r="AZ41" s="66"/>
      <c r="BA41" s="66"/>
      <c r="BB41" s="66"/>
      <c r="BC41" s="66"/>
      <c r="BD41" s="66"/>
      <c r="BE41" s="66"/>
      <c r="BF41" s="66"/>
      <c r="BG41" s="66"/>
      <c r="BH41" s="66"/>
      <c r="BI41" s="66"/>
      <c r="BJ41" s="65"/>
    </row>
    <row r="42" spans="1:62" hidden="1" x14ac:dyDescent="0.25">
      <c r="A42" s="101" t="str">
        <f>LOWER(_xlfn.CONCAT(IF(COUNT(FIND(" ", $Y42))=0, $Y42, TRIM(SUBSTITUTE(SUBSTITUTE(SUBSTITUTE(_xlfn.CONCAT(LEFT($Y42, FIND(" ", $Y42)-1), REPLACE(LEFT($Y42, FIND(" ", $Y42&amp;" ", FIND(" ", $Y42, 1)+1)), 1, FIND(" ", $Y42), "")),"(",""),")",""),"and",""))), "-", SUBSTITUTE(DHAC_TestProviders_combined!$I27,"'",""),"-",DHAC_TestProviders_combined!$J27))</f>
        <v>surgeongeneral-marchant-ricki</v>
      </c>
      <c r="B42" s="72"/>
      <c r="C42" s="66"/>
      <c r="D42" s="65" t="str">
        <f>IF(DHAC_TestProviders_combined!V27&lt;&gt;"","UPIN","")</f>
        <v>UPIN</v>
      </c>
      <c r="E42" s="66"/>
      <c r="F42" s="65" t="str">
        <f>IF(DHAC_TestProviders_combined!V27&lt;&gt;"","Medicare Provider Number","")</f>
        <v>Medicare Provider Number</v>
      </c>
      <c r="G42" s="32" t="str">
        <f>IF(DHAC_TestProviders_combined!V27&lt;&gt;"","http://ns.electronichealth.net.au/id/medicare-provider-number","")</f>
        <v>http://ns.electronichealth.net.au/id/medicare-provider-number</v>
      </c>
      <c r="H42" s="32" t="str">
        <f>IF(DHAC_TestProviders_combined!$V27&lt;&gt;"",DHAC_TestProviders_combined!$V27,"")</f>
        <v>2448511F</v>
      </c>
      <c r="I42" s="66"/>
      <c r="J42" s="66"/>
      <c r="K42" s="66"/>
      <c r="L42" s="66"/>
      <c r="M42" s="66"/>
      <c r="N42" s="66"/>
      <c r="O42" s="66"/>
      <c r="P42" s="66"/>
      <c r="Q42" s="66"/>
      <c r="R42" s="66"/>
      <c r="S42" s="32" t="str">
        <f>LOWER(_xlfn.CONCAT(SUBSTITUTE(DHAC_TestProviders_combined!I27,"'",""),"-",DHAC_TestProviders_combined!J27))</f>
        <v>marchant-ricki</v>
      </c>
      <c r="T42" s="66"/>
      <c r="V42" s="9" t="str">
        <f>IF(DHAC_TestProviders_combined!U27&lt;&gt;"", LOWER(SUBSTITUTE(_xlfn.XLOOKUP(TRIM(DHAC_TestProviders_combined!U27),DHAC_TestOrgs_combined!$B$2:$B$86,DHAC_TestOrgs_combined!$C$2:$C$86)," ","-")),"")</f>
        <v>glennie-heights-public-hospital</v>
      </c>
      <c r="W42" s="66" t="s">
        <v>1432</v>
      </c>
      <c r="X42" s="66">
        <f>DHAC_TestProviders_combined!E27</f>
        <v>253511</v>
      </c>
      <c r="Y42" s="72" t="str">
        <f>_xlfn.XLOOKUP(DHAC_TestProviders_combined!E27, CodeMaps!B$25:B$32,CodeMaps!C$25:C$32,DHAC_TestProviders_combined!F27)</f>
        <v>Surgeon (General)</v>
      </c>
      <c r="Z42" s="132"/>
      <c r="AA42" s="133"/>
      <c r="AB42" s="133"/>
      <c r="AC42" s="66"/>
      <c r="AD42" s="66"/>
      <c r="AE42" s="66"/>
      <c r="AF42" s="66" t="str">
        <f>IF(DHAC_TestProviders_combined!H27&lt;&gt;"",DHAC_TestProviders_combined!H27,"")</f>
        <v/>
      </c>
      <c r="AG42" s="37" t="str">
        <f t="shared" si="3"/>
        <v>http://snomed.info/sct</v>
      </c>
      <c r="AH42" s="37" t="str">
        <f>TRIM(IF(AA42&lt;&gt;"", _xlfn.XLOOKUP(AA42,CodeMaps!$D$25:$D$74,CodeMaps!$F$25:$F$74,""),IF(DHAC_TestProviders_combined!G27&lt;&gt;"",_xlfn.XLOOKUP(DHAC_TestProviders_combined!G27,CodeMaps!$B$70:$B$74,CodeMaps!$F$70:$F$74,""), _xlfn.XLOOKUP(X42,CodeMaps!$B$25:$B$64,CodeMaps!$F$25:$F$64,""))))</f>
        <v>394609007</v>
      </c>
      <c r="AI42" s="135" t="str">
        <f>IF(AH42&lt;&gt;"",_xlfn.XLOOKUP(AH42,CodeMaps!$F$25:$F$74,CodeMaps!$G$25:$G$74,""),"")</f>
        <v>General surgery</v>
      </c>
      <c r="AJ42" s="66"/>
      <c r="AK42" s="66"/>
      <c r="AL42" s="66"/>
      <c r="AM42" s="66"/>
      <c r="AN42" s="66"/>
      <c r="AO42" s="66" t="str">
        <f>IF(DHAC_TestProviders_combined!U27&lt;&gt;"", LOWER(SUBSTITUTE(_xlfn.XLOOKUP(TRIM(DHAC_TestProviders_combined!U27),DHAC_TestOrgs_combined!$B$2:$B$86,DHAC_TestOrgs_combined!$C$2:$C$86)," ","-")),"")</f>
        <v>glennie-heights-public-hospital</v>
      </c>
      <c r="AP42" s="66"/>
      <c r="AQ42" s="66"/>
      <c r="AR42" s="66" t="s">
        <v>252</v>
      </c>
      <c r="AS42" s="65" t="str">
        <f>DHAC_TestProviders_combined!Q27</f>
        <v>0770105532</v>
      </c>
      <c r="AT42" s="66" t="s">
        <v>1321</v>
      </c>
      <c r="AU42" s="66" t="s">
        <v>282</v>
      </c>
      <c r="AV42" s="65" t="str">
        <f>DHAC_TestProviders_combined!S27</f>
        <v>ricki.marchant@glennieheightph.example.com.au</v>
      </c>
      <c r="AW42" s="66" t="s">
        <v>1321</v>
      </c>
      <c r="AX42" s="66"/>
      <c r="AY42" s="66"/>
      <c r="AZ42" s="66"/>
      <c r="BA42" s="66"/>
      <c r="BB42" s="66"/>
      <c r="BC42" s="66"/>
      <c r="BD42" s="66"/>
      <c r="BE42" s="66"/>
      <c r="BF42" s="66"/>
      <c r="BG42" s="66"/>
      <c r="BH42" s="66"/>
      <c r="BI42" s="66"/>
      <c r="BJ42" s="65"/>
    </row>
    <row r="43" spans="1:62" hidden="1" x14ac:dyDescent="0.25">
      <c r="A43" s="72" t="str">
        <f>LOWER(_xlfn.CONCAT(IF(COUNT(FIND(" ", $Y43))=0, $Y43, TRIM(SUBSTITUTE(SUBSTITUTE(SUBSTITUTE(_xlfn.CONCAT(LEFT($Y43, FIND(" ", $Y43)-1), REPLACE(LEFT($Y43, FIND(" ", $Y43&amp;" ", FIND(" ", $Y43, 1)+1)), 1, FIND(" ", $Y43), "")),"(",""),")",""),"and",""))), "-", SUBSTITUTE(DHAC_TestProviders_combined!$I28,"'",""),"-",DHAC_TestProviders_combined!$J28))</f>
        <v>surgeongeneral-armstrong-amada</v>
      </c>
      <c r="B43" s="72"/>
      <c r="C43" s="66"/>
      <c r="D43" s="65" t="str">
        <f>IF(DHAC_TestProviders_combined!V28&lt;&gt;"","UPIN","")</f>
        <v>UPIN</v>
      </c>
      <c r="E43" s="66"/>
      <c r="F43" s="65" t="str">
        <f>IF(DHAC_TestProviders_combined!V28&lt;&gt;"","Medicare Provider Number","")</f>
        <v>Medicare Provider Number</v>
      </c>
      <c r="G43" s="32" t="str">
        <f>IF(DHAC_TestProviders_combined!V28&lt;&gt;"","http://ns.electronichealth.net.au/id/medicare-provider-number","")</f>
        <v>http://ns.electronichealth.net.au/id/medicare-provider-number</v>
      </c>
      <c r="H43" s="32" t="str">
        <f>IF(DHAC_TestProviders_combined!$V28&lt;&gt;"",DHAC_TestProviders_combined!$V28,"")</f>
        <v>2448521B</v>
      </c>
      <c r="I43" s="66"/>
      <c r="J43" s="66"/>
      <c r="K43" s="66"/>
      <c r="L43" s="66"/>
      <c r="M43" s="66"/>
      <c r="N43" s="66"/>
      <c r="O43" s="66"/>
      <c r="P43" s="66"/>
      <c r="Q43" s="66"/>
      <c r="R43" s="66"/>
      <c r="S43" s="32" t="str">
        <f>LOWER(_xlfn.CONCAT(SUBSTITUTE(DHAC_TestProviders_combined!I28,"'",""),"-",DHAC_TestProviders_combined!J28))</f>
        <v>armstrong-amada</v>
      </c>
      <c r="T43" s="66"/>
      <c r="V43" s="9" t="str">
        <f>IF(DHAC_TestProviders_combined!U28&lt;&gt;"", LOWER(SUBSTITUTE(_xlfn.XLOOKUP(TRIM(DHAC_TestProviders_combined!U28),DHAC_TestOrgs_combined!$B$2:$B$86,DHAC_TestOrgs_combined!$C$2:$C$86)," ","-")),"")</f>
        <v>barney-view-private-hospital</v>
      </c>
      <c r="W43" s="66" t="s">
        <v>1432</v>
      </c>
      <c r="X43" s="66">
        <f>DHAC_TestProviders_combined!E28</f>
        <v>253511</v>
      </c>
      <c r="Y43" s="72" t="str">
        <f>_xlfn.XLOOKUP(DHAC_TestProviders_combined!E28, CodeMaps!B$25:B$32,CodeMaps!C$25:C$32,DHAC_TestProviders_combined!F28)</f>
        <v>Surgeon (General)</v>
      </c>
      <c r="Z43" s="66" t="str">
        <f t="shared" ref="Z43" si="11">IF(AA43&lt;&gt;"","http://snomed.info/sct","")</f>
        <v>http://snomed.info/sct</v>
      </c>
      <c r="AA43" s="120" t="str">
        <f>IF(DHAC_TestProviders_combined!G28&lt;&gt;"",_xlfn.XLOOKUP(DHAC_TestProviders_combined!G28,CodeMaps!$B$70:$B$74,CodeMaps!$D$70:$D$74,""),TRIM(_xlfn.XLOOKUP(X43,CodeMaps!$B$25:$B$64,CodeMaps!$D$25:$D$64,"")))</f>
        <v>78703002</v>
      </c>
      <c r="AB43" s="120" t="str">
        <f>_xlfn.XLOOKUP(AA43,CodeMaps!$D$25:$D$74,CodeMaps!$E$25:$E$74,"")</f>
        <v>General surgeon</v>
      </c>
      <c r="AC43" s="66"/>
      <c r="AD43" s="66"/>
      <c r="AE43" s="66"/>
      <c r="AF43" s="66" t="str">
        <f>IF(DHAC_TestProviders_combined!H28&lt;&gt;"",DHAC_TestProviders_combined!H28,"")</f>
        <v/>
      </c>
      <c r="AG43" s="66" t="str">
        <f t="shared" si="3"/>
        <v>http://snomed.info/sct</v>
      </c>
      <c r="AH43" s="66" t="str">
        <f>TRIM(IF(AA43&lt;&gt;"", _xlfn.XLOOKUP(AA43,CodeMaps!$D$25:$D$74,CodeMaps!$F$25:$F$74,""),IF(DHAC_TestProviders_combined!G28&lt;&gt;"",_xlfn.XLOOKUP(DHAC_TestProviders_combined!G28,CodeMaps!$B$70:$B$74,CodeMaps!$F$70:$F$74,""), _xlfn.XLOOKUP(X43,CodeMaps!$B$25:$B$64,CodeMaps!$F$25:$F$64,""))))</f>
        <v>394609007</v>
      </c>
      <c r="AI43" s="66" t="str">
        <f>IF(AH43&lt;&gt;"",_xlfn.XLOOKUP(AH43,CodeMaps!$F$25:$F$74,CodeMaps!$G$25:$G$74,""),"")</f>
        <v>General surgery</v>
      </c>
      <c r="AJ43" s="66"/>
      <c r="AK43" s="66"/>
      <c r="AL43" s="66"/>
      <c r="AM43" s="66"/>
      <c r="AN43" s="66"/>
      <c r="AO43" s="66" t="str">
        <f>IF(DHAC_TestProviders_combined!U28&lt;&gt;"", LOWER(SUBSTITUTE(_xlfn.XLOOKUP(TRIM(DHAC_TestProviders_combined!U28),DHAC_TestOrgs_combined!$B$2:$B$86,DHAC_TestOrgs_combined!$C$2:$C$86)," ","-")),"")</f>
        <v>barney-view-private-hospital</v>
      </c>
      <c r="AP43" s="66"/>
      <c r="AQ43" s="66"/>
      <c r="AR43" s="66" t="s">
        <v>252</v>
      </c>
      <c r="AS43" s="65" t="str">
        <f>DHAC_TestProviders_combined!Q28</f>
        <v>0770109893</v>
      </c>
      <c r="AT43" s="66" t="s">
        <v>1321</v>
      </c>
      <c r="AU43" s="66" t="s">
        <v>282</v>
      </c>
      <c r="AV43" s="65" t="str">
        <f>DHAC_TestProviders_combined!S28</f>
        <v>amada.armstrong@barneyviewph.example.net</v>
      </c>
      <c r="AW43" s="66" t="s">
        <v>1321</v>
      </c>
      <c r="AX43" s="66"/>
      <c r="AY43" s="66"/>
      <c r="AZ43" s="66"/>
      <c r="BA43" s="66"/>
      <c r="BB43" s="66"/>
      <c r="BC43" s="66"/>
      <c r="BD43" s="66"/>
      <c r="BE43" s="66"/>
      <c r="BF43" s="66"/>
      <c r="BG43" s="66"/>
      <c r="BH43" s="66"/>
      <c r="BI43" s="66"/>
      <c r="BJ43" s="65"/>
    </row>
    <row r="44" spans="1:62" hidden="1" x14ac:dyDescent="0.25">
      <c r="A44" s="72" t="str">
        <f>LOWER(_xlfn.CONCAT(IF(COUNT(FIND(" ", $Y44))=0, $Y44, TRIM(SUBSTITUTE(SUBSTITUTE(SUBSTITUTE(_xlfn.CONCAT(LEFT($Y44, FIND(" ", $Y44)-1), REPLACE(LEFT($Y44, FIND(" ", $Y44&amp;" ", FIND(" ", $Y44, 1)+1)), 1, FIND(" ", $Y44), "")),"(",""),")",""),"and",""))), "-", SUBSTITUTE(DHAC_TestProviders_combined!$I29,"'",""),"-",DHAC_TestProviders_combined!$J29))</f>
        <v>acupuncturist-macnab-adam</v>
      </c>
      <c r="B44" s="72"/>
      <c r="C44" s="66"/>
      <c r="D44" s="65" t="str">
        <f>IF(DHAC_TestProviders_combined!V29&lt;&gt;"","UPIN","")</f>
        <v>UPIN</v>
      </c>
      <c r="E44" s="66"/>
      <c r="F44" s="65" t="str">
        <f>IF(DHAC_TestProviders_combined!V29&lt;&gt;"","Medicare Provider Number","")</f>
        <v>Medicare Provider Number</v>
      </c>
      <c r="G44" s="32" t="str">
        <f>IF(DHAC_TestProviders_combined!V29&lt;&gt;"","http://ns.electronichealth.net.au/id/medicare-provider-number","")</f>
        <v>http://ns.electronichealth.net.au/id/medicare-provider-number</v>
      </c>
      <c r="H44" s="32" t="str">
        <f>IF(DHAC_TestProviders_combined!$V29&lt;&gt;"",DHAC_TestProviders_combined!$V29,"")</f>
        <v>2448531A</v>
      </c>
      <c r="I44" s="66"/>
      <c r="J44" s="66"/>
      <c r="K44" s="66"/>
      <c r="L44" s="66"/>
      <c r="M44" s="66"/>
      <c r="N44" s="66"/>
      <c r="O44" s="66"/>
      <c r="P44" s="66"/>
      <c r="Q44" s="66"/>
      <c r="R44" s="66"/>
      <c r="S44" s="32" t="str">
        <f>LOWER(_xlfn.CONCAT(SUBSTITUTE(DHAC_TestProviders_combined!I29,"'",""),"-",DHAC_TestProviders_combined!J29))</f>
        <v>macnab-adam</v>
      </c>
      <c r="T44" s="66"/>
      <c r="V44" s="9" t="str">
        <f>IF(DHAC_TestProviders_combined!U29&lt;&gt;"", LOWER(SUBSTITUTE(_xlfn.XLOOKUP(TRIM(DHAC_TestProviders_combined!U29),DHAC_TestOrgs_combined!$B$2:$B$86,DHAC_TestOrgs_combined!$C$2:$C$86)," ","-")),"")</f>
        <v/>
      </c>
      <c r="W44" s="66" t="s">
        <v>1432</v>
      </c>
      <c r="X44" s="66">
        <f>DHAC_TestProviders_combined!E29</f>
        <v>252211</v>
      </c>
      <c r="Y44" s="72" t="str">
        <f>_xlfn.XLOOKUP(DHAC_TestProviders_combined!E29, CodeMaps!B$25:B$32,CodeMaps!C$25:C$32,DHAC_TestProviders_combined!F29)</f>
        <v>Acupuncturist</v>
      </c>
      <c r="Z44" s="132"/>
      <c r="AA44" s="133"/>
      <c r="AB44" s="133"/>
      <c r="AC44" s="66"/>
      <c r="AD44" s="66"/>
      <c r="AE44" s="66"/>
      <c r="AF44" s="66" t="str">
        <f>IF(DHAC_TestProviders_combined!H29&lt;&gt;"",DHAC_TestProviders_combined!H29,"")</f>
        <v/>
      </c>
      <c r="AG44" s="66" t="str">
        <f t="shared" si="3"/>
        <v/>
      </c>
      <c r="AH44" s="120" t="str">
        <f>TRIM(IF(AA44&lt;&gt;"", _xlfn.XLOOKUP(AA44,CodeMaps!$D$25:$D$74,CodeMaps!$F$25:$F$74,""),IF(DHAC_TestProviders_combined!G29&lt;&gt;"",_xlfn.XLOOKUP(DHAC_TestProviders_combined!G29,CodeMaps!$B$70:$B$74,CodeMaps!$F$70:$F$74,""), _xlfn.XLOOKUP(X44,CodeMaps!$B$25:$B$64,CodeMaps!$F$25:$F$64,""))))</f>
        <v/>
      </c>
      <c r="AI44" s="66" t="str">
        <f>IF(AH44&lt;&gt;"",_xlfn.XLOOKUP(AH44,CodeMaps!$F$25:$F$74,CodeMaps!$G$25:$G$74,""),"")</f>
        <v/>
      </c>
      <c r="AJ44" s="66"/>
      <c r="AK44" s="66"/>
      <c r="AL44" s="66"/>
      <c r="AM44" s="66"/>
      <c r="AN44" s="66"/>
      <c r="AO44" s="66" t="str">
        <f>IF(DHAC_TestProviders_combined!U29&lt;&gt;"", LOWER(SUBSTITUTE(_xlfn.XLOOKUP(TRIM(DHAC_TestProviders_combined!U29),DHAC_TestOrgs_combined!$B$2:$B$86,DHAC_TestOrgs_combined!$C$2:$C$86)," ","-")),"")</f>
        <v/>
      </c>
      <c r="AP44" s="66"/>
      <c r="AQ44" s="66"/>
      <c r="AR44" s="66" t="s">
        <v>252</v>
      </c>
      <c r="AS44" s="65" t="str">
        <f>DHAC_TestProviders_combined!Q29</f>
        <v>0770108427</v>
      </c>
      <c r="AT44" s="66" t="s">
        <v>1321</v>
      </c>
      <c r="AU44" s="66" t="s">
        <v>282</v>
      </c>
      <c r="AV44" s="65" t="str">
        <f>DHAC_TestProviders_combined!S29</f>
        <v>adam.macnab@example.com.au</v>
      </c>
      <c r="AW44" s="66" t="s">
        <v>1321</v>
      </c>
      <c r="AX44" s="66"/>
      <c r="AY44" s="66"/>
      <c r="AZ44" s="66"/>
      <c r="BA44" s="66"/>
      <c r="BB44" s="66"/>
      <c r="BC44" s="66"/>
      <c r="BD44" s="66"/>
      <c r="BE44" s="66"/>
      <c r="BF44" s="66"/>
      <c r="BG44" s="66"/>
      <c r="BH44" s="66"/>
      <c r="BI44" s="66"/>
      <c r="BJ44" s="65"/>
    </row>
    <row r="45" spans="1:62" hidden="1" x14ac:dyDescent="0.25">
      <c r="A45" s="72" t="str">
        <f>LOWER(_xlfn.CONCAT(IF(COUNT(FIND(" ", $Y45))=0, $Y45, TRIM(SUBSTITUTE(SUBSTITUTE(SUBSTITUTE(_xlfn.CONCAT(LEFT($Y45, FIND(" ", $Y45)-1), REPLACE(LEFT($Y45, FIND(" ", $Y45&amp;" ", FIND(" ", $Y45, 1)+1)), 1, FIND(" ", $Y45), "")),"(",""),")",""),"and",""))), "-", SUBSTITUTE(DHAC_TestProviders_combined!$I30,"'",""),"-",DHAC_TestProviders_combined!$J30))</f>
        <v>chiropractor-gore-jess</v>
      </c>
      <c r="B45" s="72"/>
      <c r="C45" s="66"/>
      <c r="D45" s="65" t="str">
        <f>IF(DHAC_TestProviders_combined!V30&lt;&gt;"","UPIN","")</f>
        <v>UPIN</v>
      </c>
      <c r="E45" s="66"/>
      <c r="F45" s="65" t="str">
        <f>IF(DHAC_TestProviders_combined!V30&lt;&gt;"","Medicare Provider Number","")</f>
        <v>Medicare Provider Number</v>
      </c>
      <c r="G45" s="32" t="str">
        <f>IF(DHAC_TestProviders_combined!V30&lt;&gt;"","http://ns.electronichealth.net.au/id/medicare-provider-number","")</f>
        <v>http://ns.electronichealth.net.au/id/medicare-provider-number</v>
      </c>
      <c r="H45" s="32" t="str">
        <f>IF(DHAC_TestProviders_combined!$V30&lt;&gt;"",DHAC_TestProviders_combined!$V30,"")</f>
        <v>2448541Y</v>
      </c>
      <c r="I45" s="66"/>
      <c r="J45" s="66"/>
      <c r="K45" s="66"/>
      <c r="L45" s="66"/>
      <c r="M45" s="66"/>
      <c r="N45" s="66"/>
      <c r="O45" s="66"/>
      <c r="P45" s="66"/>
      <c r="Q45" s="66"/>
      <c r="R45" s="66"/>
      <c r="S45" s="32" t="str">
        <f>LOWER(_xlfn.CONCAT(SUBSTITUTE(DHAC_TestProviders_combined!I30,"'",""),"-",DHAC_TestProviders_combined!J30))</f>
        <v>gore-jess</v>
      </c>
      <c r="T45" s="66"/>
      <c r="V45" s="9" t="str">
        <f>IF(DHAC_TestProviders_combined!U30&lt;&gt;"", LOWER(SUBSTITUTE(_xlfn.XLOOKUP(TRIM(DHAC_TestProviders_combined!U30),DHAC_TestOrgs_combined!$B$2:$B$86,DHAC_TestOrgs_combined!$C$2:$C$86)," ","-")),"")</f>
        <v/>
      </c>
      <c r="W45" s="66" t="s">
        <v>1432</v>
      </c>
      <c r="X45" s="66">
        <f>DHAC_TestProviders_combined!E30</f>
        <v>252111</v>
      </c>
      <c r="Y45" s="72" t="str">
        <f>_xlfn.XLOOKUP(DHAC_TestProviders_combined!E30, CodeMaps!B$25:B$32,CodeMaps!C$25:C$32,DHAC_TestProviders_combined!F30)</f>
        <v>Chiropractor</v>
      </c>
      <c r="Z45" s="132"/>
      <c r="AA45" s="133"/>
      <c r="AB45" s="133"/>
      <c r="AC45" s="66"/>
      <c r="AD45" s="66"/>
      <c r="AE45" s="66"/>
      <c r="AF45" s="66" t="str">
        <f>IF(DHAC_TestProviders_combined!H30&lt;&gt;"",DHAC_TestProviders_combined!H30,"")</f>
        <v/>
      </c>
      <c r="AG45" s="66" t="str">
        <f t="shared" si="3"/>
        <v/>
      </c>
      <c r="AH45" s="66" t="str">
        <f>TRIM(IF(AA45&lt;&gt;"", _xlfn.XLOOKUP(AA45,CodeMaps!$D$25:$D$74,CodeMaps!$F$25:$F$74,""),IF(DHAC_TestProviders_combined!G30&lt;&gt;"",_xlfn.XLOOKUP(DHAC_TestProviders_combined!G30,CodeMaps!$B$70:$B$74,CodeMaps!$F$70:$F$74,""), _xlfn.XLOOKUP(X45,CodeMaps!$B$25:$B$64,CodeMaps!$F$25:$F$64,""))))</f>
        <v/>
      </c>
      <c r="AI45" s="66" t="str">
        <f>IF(AH45&lt;&gt;"",_xlfn.XLOOKUP(AH45,CodeMaps!$F$25:$F$74,CodeMaps!$G$25:$G$74,""),"")</f>
        <v/>
      </c>
      <c r="AJ45" s="66"/>
      <c r="AK45" s="66"/>
      <c r="AL45" s="66"/>
      <c r="AM45" s="66"/>
      <c r="AN45" s="66"/>
      <c r="AO45" s="66" t="str">
        <f>IF(DHAC_TestProviders_combined!U30&lt;&gt;"", LOWER(SUBSTITUTE(_xlfn.XLOOKUP(TRIM(DHAC_TestProviders_combined!U30),DHAC_TestOrgs_combined!$B$2:$B$86,DHAC_TestOrgs_combined!$C$2:$C$86)," ","-")),"")</f>
        <v/>
      </c>
      <c r="AP45" s="66"/>
      <c r="AQ45" s="66"/>
      <c r="AR45" s="66" t="s">
        <v>252</v>
      </c>
      <c r="AS45" s="65" t="str">
        <f>DHAC_TestProviders_combined!Q30</f>
        <v>0770108155</v>
      </c>
      <c r="AT45" s="66" t="s">
        <v>1321</v>
      </c>
      <c r="AU45" s="66" t="s">
        <v>282</v>
      </c>
      <c r="AV45" s="65" t="str">
        <f>DHAC_TestProviders_combined!S30</f>
        <v>jess.gore@example.net</v>
      </c>
      <c r="AW45" s="66" t="s">
        <v>1321</v>
      </c>
      <c r="AX45" s="66"/>
      <c r="AY45" s="66"/>
      <c r="AZ45" s="66"/>
      <c r="BA45" s="66"/>
      <c r="BB45" s="66"/>
      <c r="BC45" s="66"/>
      <c r="BD45" s="66"/>
      <c r="BE45" s="66"/>
      <c r="BF45" s="66"/>
      <c r="BG45" s="66"/>
      <c r="BH45" s="66"/>
      <c r="BI45" s="66"/>
      <c r="BJ45" s="65"/>
    </row>
    <row r="46" spans="1:62" hidden="1" x14ac:dyDescent="0.25">
      <c r="A46" s="72" t="str">
        <f>LOWER(_xlfn.CONCAT(IF(COUNT(FIND(" ", $Y46))=0, $Y46, TRIM(SUBSTITUTE(SUBSTITUTE(SUBSTITUTE(_xlfn.CONCAT(LEFT($Y46, FIND(" ", $Y46)-1), REPLACE(LEFT($Y46, FIND(" ", $Y46&amp;" ", FIND(" ", $Y46, 1)+1)), 1, FIND(" ", $Y46), "")),"(",""),")",""),"and",""))), "-", SUBSTITUTE(DHAC_TestProviders_combined!$I31,"'",""),"-",DHAC_TestProviders_combined!$J31))</f>
        <v>dietitian-kelly-virginia</v>
      </c>
      <c r="B46" s="72"/>
      <c r="C46" s="66"/>
      <c r="D46" s="65" t="str">
        <f>IF(DHAC_TestProviders_combined!V31&lt;&gt;"","UPIN","")</f>
        <v>UPIN</v>
      </c>
      <c r="E46" s="66"/>
      <c r="F46" s="65" t="str">
        <f>IF(DHAC_TestProviders_combined!V31&lt;&gt;"","Medicare Provider Number","")</f>
        <v>Medicare Provider Number</v>
      </c>
      <c r="G46" s="32" t="str">
        <f>IF(DHAC_TestProviders_combined!V31&lt;&gt;"","http://ns.electronichealth.net.au/id/medicare-provider-number","")</f>
        <v>http://ns.electronichealth.net.au/id/medicare-provider-number</v>
      </c>
      <c r="H46" s="32" t="str">
        <f>IF(DHAC_TestProviders_combined!$V31&lt;&gt;"",DHAC_TestProviders_combined!$V31,"")</f>
        <v>2448551X</v>
      </c>
      <c r="I46" s="66"/>
      <c r="J46" s="66"/>
      <c r="K46" s="66"/>
      <c r="L46" s="66"/>
      <c r="M46" s="66"/>
      <c r="N46" s="66"/>
      <c r="O46" s="66"/>
      <c r="P46" s="66"/>
      <c r="Q46" s="66"/>
      <c r="R46" s="66"/>
      <c r="S46" s="32" t="str">
        <f>LOWER(_xlfn.CONCAT(SUBSTITUTE(DHAC_TestProviders_combined!I31,"'",""),"-",DHAC_TestProviders_combined!J31))</f>
        <v>kelly-virginia</v>
      </c>
      <c r="T46" s="66"/>
      <c r="V46" s="9" t="str">
        <f>IF(DHAC_TestProviders_combined!U31&lt;&gt;"", LOWER(SUBSTITUTE(_xlfn.XLOOKUP(TRIM(DHAC_TestProviders_combined!U31),DHAC_TestOrgs_combined!$B$2:$B$86,DHAC_TestOrgs_combined!$C$2:$C$86)," ","-")),"")</f>
        <v/>
      </c>
      <c r="W46" s="66" t="s">
        <v>1432</v>
      </c>
      <c r="X46" s="66">
        <f>DHAC_TestProviders_combined!E31</f>
        <v>251111</v>
      </c>
      <c r="Y46" s="72" t="str">
        <f>_xlfn.XLOOKUP(DHAC_TestProviders_combined!E31, CodeMaps!B$25:B$32,CodeMaps!C$25:C$32,DHAC_TestProviders_combined!F31)</f>
        <v>Dietitian</v>
      </c>
      <c r="Z46" s="66" t="str">
        <f t="shared" ref="Z46" si="12">IF(AA46&lt;&gt;"","http://snomed.info/sct","")</f>
        <v>http://snomed.info/sct</v>
      </c>
      <c r="AA46" s="120" t="str">
        <f>IF(DHAC_TestProviders_combined!G31&lt;&gt;"",_xlfn.XLOOKUP(DHAC_TestProviders_combined!G31,CodeMaps!$B$70:$B$74,CodeMaps!$D$70:$D$74,""),TRIM(_xlfn.XLOOKUP(X46,CodeMaps!$B$25:$B$64,CodeMaps!$D$25:$D$64,"")))</f>
        <v>159033005</v>
      </c>
      <c r="AB46" s="120" t="str">
        <f>_xlfn.XLOOKUP(AA46,CodeMaps!$D$25:$D$74,CodeMaps!$E$25:$E$74,"")</f>
        <v>Dietitian</v>
      </c>
      <c r="AC46" s="66"/>
      <c r="AD46" s="66"/>
      <c r="AE46" s="66"/>
      <c r="AF46" s="66" t="str">
        <f>IF(DHAC_TestProviders_combined!H31&lt;&gt;"",DHAC_TestProviders_combined!H31,"")</f>
        <v/>
      </c>
      <c r="AG46" s="66" t="str">
        <f t="shared" si="3"/>
        <v>http://snomed.info/sct</v>
      </c>
      <c r="AH46" s="66" t="str">
        <f>TRIM(IF(AA46&lt;&gt;"", _xlfn.XLOOKUP(AA46,CodeMaps!$D$25:$D$74,CodeMaps!$F$25:$F$74,""),IF(DHAC_TestProviders_combined!G31&lt;&gt;"",_xlfn.XLOOKUP(DHAC_TestProviders_combined!G31,CodeMaps!$B$70:$B$74,CodeMaps!$F$70:$F$74,""), _xlfn.XLOOKUP(X46,CodeMaps!$B$25:$B$64,CodeMaps!$F$25:$F$64,""))))</f>
        <v>722164000</v>
      </c>
      <c r="AI46" s="66" t="str">
        <f>IF(AH46&lt;&gt;"",_xlfn.XLOOKUP(AH46,CodeMaps!$F$25:$F$74,CodeMaps!$G$25:$G$74,""),"")</f>
        <v>Dietetics and nutrition</v>
      </c>
      <c r="AJ46" s="66"/>
      <c r="AK46" s="66"/>
      <c r="AL46" s="66"/>
      <c r="AM46" s="66"/>
      <c r="AN46" s="66"/>
      <c r="AO46" s="66" t="str">
        <f>IF(DHAC_TestProviders_combined!U31&lt;&gt;"", LOWER(SUBSTITUTE(_xlfn.XLOOKUP(TRIM(DHAC_TestProviders_combined!U31),DHAC_TestOrgs_combined!$B$2:$B$86,DHAC_TestOrgs_combined!$C$2:$C$86)," ","-")),"")</f>
        <v/>
      </c>
      <c r="AP46" s="66"/>
      <c r="AQ46" s="66"/>
      <c r="AR46" s="66" t="s">
        <v>252</v>
      </c>
      <c r="AS46" s="65" t="str">
        <f>DHAC_TestProviders_combined!Q31</f>
        <v>0770106486</v>
      </c>
      <c r="AT46" s="66" t="s">
        <v>1321</v>
      </c>
      <c r="AU46" s="66" t="s">
        <v>282</v>
      </c>
      <c r="AV46" s="65" t="str">
        <f>DHAC_TestProviders_combined!S31</f>
        <v>virginia.kelly@example.com</v>
      </c>
      <c r="AW46" s="66" t="s">
        <v>1321</v>
      </c>
      <c r="AX46" s="66"/>
      <c r="AY46" s="66"/>
      <c r="AZ46" s="66"/>
      <c r="BA46" s="66"/>
      <c r="BB46" s="66"/>
      <c r="BC46" s="66"/>
      <c r="BD46" s="66"/>
      <c r="BE46" s="66"/>
      <c r="BF46" s="66"/>
      <c r="BG46" s="66"/>
      <c r="BH46" s="66"/>
      <c r="BI46" s="66"/>
      <c r="BJ46" s="65"/>
    </row>
    <row r="47" spans="1:62" hidden="1" x14ac:dyDescent="0.25">
      <c r="A47" s="72" t="str">
        <f>LOWER(_xlfn.CONCAT(IF(COUNT(FIND(" ", $Y47))=0, $Y47, TRIM(SUBSTITUTE(SUBSTITUTE(SUBSTITUTE(_xlfn.CONCAT(LEFT($Y47, FIND(" ", $Y47)-1), REPLACE(LEFT($Y47, FIND(" ", $Y47&amp;" ", FIND(" ", $Y47, 1)+1)), 1, FIND(" ", $Y47), "")),"(",""),")",""),"and",""))), "-", SUBSTITUTE(DHAC_TestProviders_combined!$I32,"'",""),"-",DHAC_TestProviders_combined!$J32))</f>
        <v>dentalhygienist-handley-megan</v>
      </c>
      <c r="B47" s="72"/>
      <c r="C47" s="66"/>
      <c r="D47" s="65" t="str">
        <f>IF(DHAC_TestProviders_combined!V32&lt;&gt;"","UPIN","")</f>
        <v>UPIN</v>
      </c>
      <c r="E47" s="66"/>
      <c r="F47" s="65" t="str">
        <f>IF(DHAC_TestProviders_combined!V32&lt;&gt;"","Medicare Provider Number","")</f>
        <v>Medicare Provider Number</v>
      </c>
      <c r="G47" s="32" t="str">
        <f>IF(DHAC_TestProviders_combined!V32&lt;&gt;"","http://ns.electronichealth.net.au/id/medicare-provider-number","")</f>
        <v>http://ns.electronichealth.net.au/id/medicare-provider-number</v>
      </c>
      <c r="H47" s="32" t="str">
        <f>IF(DHAC_TestProviders_combined!$V32&lt;&gt;"",DHAC_TestProviders_combined!$V32,"")</f>
        <v>2448561W</v>
      </c>
      <c r="I47" s="66"/>
      <c r="J47" s="66"/>
      <c r="K47" s="66"/>
      <c r="L47" s="66"/>
      <c r="M47" s="66"/>
      <c r="N47" s="66"/>
      <c r="O47" s="66"/>
      <c r="P47" s="66"/>
      <c r="Q47" s="66"/>
      <c r="R47" s="66"/>
      <c r="S47" s="32" t="str">
        <f>LOWER(_xlfn.CONCAT(SUBSTITUTE(DHAC_TestProviders_combined!I32,"'",""),"-",DHAC_TestProviders_combined!J32))</f>
        <v>handley-megan</v>
      </c>
      <c r="T47" s="66"/>
      <c r="V47" s="9" t="str">
        <f>IF(DHAC_TestProviders_combined!U32&lt;&gt;"", LOWER(SUBSTITUTE(_xlfn.XLOOKUP(TRIM(DHAC_TestProviders_combined!U32),DHAC_TestOrgs_combined!$B$2:$B$86,DHAC_TestOrgs_combined!$C$2:$C$86)," ","-")),"")</f>
        <v/>
      </c>
      <c r="W47" s="66" t="s">
        <v>1432</v>
      </c>
      <c r="X47" s="66">
        <f>DHAC_TestProviders_combined!E32</f>
        <v>411211</v>
      </c>
      <c r="Y47" s="72" t="str">
        <f>_xlfn.XLOOKUP(DHAC_TestProviders_combined!E32, CodeMaps!B$25:B$32,CodeMaps!C$25:C$32,DHAC_TestProviders_combined!F32)</f>
        <v>Dental Hygienist</v>
      </c>
      <c r="Z47" s="66" t="str">
        <f t="shared" si="0"/>
        <v>http://snomed.info/sct</v>
      </c>
      <c r="AA47" s="120" t="str">
        <f>IF(DHAC_TestProviders_combined!G32&lt;&gt;"",_xlfn.XLOOKUP(DHAC_TestProviders_combined!G32,CodeMaps!$B$70:$B$74,CodeMaps!$D$70:$D$74,""),TRIM(_xlfn.XLOOKUP(X47,CodeMaps!$B$25:$B$64,CodeMaps!$D$25:$D$64,"")))</f>
        <v>26042002</v>
      </c>
      <c r="AB47" s="120" t="str">
        <f>_xlfn.XLOOKUP(AA47,CodeMaps!$D$25:$D$74,CodeMaps!$E$25:$E$74,"")</f>
        <v>Dental hygienist</v>
      </c>
      <c r="AC47" s="66"/>
      <c r="AD47" s="66"/>
      <c r="AE47" s="66"/>
      <c r="AF47" s="66" t="str">
        <f>IF(DHAC_TestProviders_combined!H32&lt;&gt;"",DHAC_TestProviders_combined!H32,"")</f>
        <v/>
      </c>
      <c r="AG47" s="66" t="str">
        <f t="shared" si="3"/>
        <v/>
      </c>
      <c r="AH47" s="142" t="str">
        <f>TRIM(IF(AA47&lt;&gt;"", _xlfn.XLOOKUP(AA47,CodeMaps!$D$25:$D$74,CodeMaps!$F$25:$F$74,""),IF(DHAC_TestProviders_combined!G32&lt;&gt;"",_xlfn.XLOOKUP(DHAC_TestProviders_combined!G32,CodeMaps!$B$70:$B$74,CodeMaps!$F$70:$F$74,""), _xlfn.XLOOKUP(X47,CodeMaps!$B$25:$B$64,CodeMaps!$F$25:$F$64,""))))</f>
        <v/>
      </c>
      <c r="AI47" s="66" t="str">
        <f>IF(AH47&lt;&gt;"",_xlfn.XLOOKUP(AH47,CodeMaps!$F$25:$F$74,CodeMaps!$G$25:$G$74,""),"")</f>
        <v/>
      </c>
      <c r="AJ47" s="66"/>
      <c r="AK47" s="66"/>
      <c r="AL47" s="66"/>
      <c r="AM47" s="66"/>
      <c r="AN47" s="66"/>
      <c r="AO47" s="66" t="str">
        <f>IF(DHAC_TestProviders_combined!U32&lt;&gt;"", LOWER(SUBSTITUTE(_xlfn.XLOOKUP(TRIM(DHAC_TestProviders_combined!U32),DHAC_TestOrgs_combined!$B$2:$B$86,DHAC_TestOrgs_combined!$C$2:$C$86)," ","-")),"")</f>
        <v/>
      </c>
      <c r="AP47" s="66"/>
      <c r="AQ47" s="66"/>
      <c r="AR47" s="66" t="s">
        <v>252</v>
      </c>
      <c r="AS47" s="65" t="str">
        <f>DHAC_TestProviders_combined!Q32</f>
        <v>0770107283</v>
      </c>
      <c r="AT47" s="66" t="s">
        <v>1321</v>
      </c>
      <c r="AU47" s="66" t="s">
        <v>282</v>
      </c>
      <c r="AV47" s="65" t="str">
        <f>DHAC_TestProviders_combined!S32</f>
        <v>megan.handley@example.com.au</v>
      </c>
      <c r="AW47" s="66" t="s">
        <v>1321</v>
      </c>
      <c r="AX47" s="66"/>
      <c r="AY47" s="66"/>
      <c r="AZ47" s="66"/>
      <c r="BA47" s="66"/>
      <c r="BB47" s="66"/>
      <c r="BC47" s="66"/>
      <c r="BD47" s="66"/>
      <c r="BE47" s="66"/>
      <c r="BF47" s="66"/>
      <c r="BG47" s="66"/>
      <c r="BH47" s="66"/>
      <c r="BI47" s="66"/>
      <c r="BJ47" s="65"/>
    </row>
    <row r="48" spans="1:62" hidden="1" x14ac:dyDescent="0.25">
      <c r="A48" s="72" t="str">
        <f>LOWER(_xlfn.CONCAT(IF(COUNT(FIND(" ", $Y48))=0, $Y48, TRIM(SUBSTITUTE(SUBSTITUTE(SUBSTITUTE(_xlfn.CONCAT(LEFT($Y48, FIND(" ", $Y48)-1), REPLACE(LEFT($Y48, FIND(" ", $Y48&amp;" ", FIND(" ", $Y48, 1)+1)), 1, FIND(" ", $Y48), "")),"(",""),")",""),"and",""))), "-", SUBSTITUTE(DHAC_TestProviders_combined!$I33,"'",""),"-",DHAC_TestProviders_combined!$J33))</f>
        <v>specialistphysicians-swanborough-erick</v>
      </c>
      <c r="B48" s="72"/>
      <c r="C48" s="66"/>
      <c r="D48" s="65" t="str">
        <f>IF(DHAC_TestProviders_combined!V33&lt;&gt;"","UPIN","")</f>
        <v>UPIN</v>
      </c>
      <c r="E48" s="66"/>
      <c r="F48" s="65" t="str">
        <f>IF(DHAC_TestProviders_combined!V33&lt;&gt;"","Medicare Provider Number","")</f>
        <v>Medicare Provider Number</v>
      </c>
      <c r="G48" s="32" t="str">
        <f>IF(DHAC_TestProviders_combined!V33&lt;&gt;"","http://ns.electronichealth.net.au/id/medicare-provider-number","")</f>
        <v>http://ns.electronichealth.net.au/id/medicare-provider-number</v>
      </c>
      <c r="H48" s="32" t="str">
        <f>IF(DHAC_TestProviders_combined!$V33&lt;&gt;"",DHAC_TestProviders_combined!$V33,"")</f>
        <v>2448571T</v>
      </c>
      <c r="I48" s="66"/>
      <c r="J48" s="66"/>
      <c r="K48" s="66"/>
      <c r="L48" s="66"/>
      <c r="M48" s="66"/>
      <c r="N48" s="66"/>
      <c r="O48" s="66"/>
      <c r="P48" s="66"/>
      <c r="Q48" s="66"/>
      <c r="R48" s="66"/>
      <c r="S48" s="32" t="str">
        <f>LOWER(_xlfn.CONCAT(SUBSTITUTE(DHAC_TestProviders_combined!I33,"'",""),"-",DHAC_TestProviders_combined!J33))</f>
        <v>swanborough-erick</v>
      </c>
      <c r="T48" s="66"/>
      <c r="V48" s="9" t="str">
        <f>IF(DHAC_TestProviders_combined!U33&lt;&gt;"", LOWER(SUBSTITUTE(_xlfn.XLOOKUP(TRIM(DHAC_TestProviders_combined!U33),DHAC_TestOrgs_combined!$B$2:$B$86,DHAC_TestOrgs_combined!$C$2:$C$86)," ","-")),"")</f>
        <v/>
      </c>
      <c r="W48" s="66" t="s">
        <v>1432</v>
      </c>
      <c r="X48" s="66">
        <f>DHAC_TestProviders_combined!E33</f>
        <v>253399</v>
      </c>
      <c r="Y48" s="72" t="str">
        <f>_xlfn.XLOOKUP(DHAC_TestProviders_combined!E33, CodeMaps!B$25:B$32,CodeMaps!C$25:C$32,DHAC_TestProviders_combined!F33)</f>
        <v>Specialist Physicians nec</v>
      </c>
      <c r="Z48" s="137"/>
      <c r="AA48" s="137"/>
      <c r="AB48" s="137"/>
      <c r="AC48" s="66"/>
      <c r="AD48" s="66"/>
      <c r="AE48" s="66"/>
      <c r="AF48" s="134" t="str">
        <f>IF(DHAC_TestProviders_combined!H33&lt;&gt;"",DHAC_TestProviders_combined!H33,"")</f>
        <v>Clinical Immunologist</v>
      </c>
      <c r="AG48" s="134" t="str">
        <f t="shared" si="3"/>
        <v>http://snomed.info/sct</v>
      </c>
      <c r="AH48" s="134" t="str">
        <f>TRIM(IF(AA48&lt;&gt;"", _xlfn.XLOOKUP(AA48,CodeMaps!$D$25:$D$74,CodeMaps!$F$25:$F$74,""),IF(DHAC_TestProviders_combined!G33&lt;&gt;"",_xlfn.XLOOKUP(DHAC_TestProviders_combined!G33,CodeMaps!$B$70:$B$74,CodeMaps!$F$70:$F$74,""), _xlfn.XLOOKUP(X48,CodeMaps!$B$25:$B$64,CodeMaps!$F$25:$F$64,""))))</f>
        <v>408480009</v>
      </c>
      <c r="AI48" s="134" t="str">
        <f>IF(AH48&lt;&gt;"",_xlfn.XLOOKUP(AH48,CodeMaps!$F$25:$F$74,CodeMaps!$G$25:$G$74,""),"")</f>
        <v>Clinical immunology</v>
      </c>
      <c r="AJ48" s="66"/>
      <c r="AK48" s="66"/>
      <c r="AL48" s="66"/>
      <c r="AM48" s="66"/>
      <c r="AN48" s="66"/>
      <c r="AO48" s="66" t="str">
        <f>IF(DHAC_TestProviders_combined!U33&lt;&gt;"", LOWER(SUBSTITUTE(_xlfn.XLOOKUP(TRIM(DHAC_TestProviders_combined!U33),DHAC_TestOrgs_combined!$B$2:$B$86,DHAC_TestOrgs_combined!$C$2:$C$86)," ","-")),"")</f>
        <v/>
      </c>
      <c r="AP48" s="66"/>
      <c r="AQ48" s="66"/>
      <c r="AR48" s="66" t="s">
        <v>252</v>
      </c>
      <c r="AS48" s="65" t="str">
        <f>DHAC_TestProviders_combined!Q33</f>
        <v>0770102054</v>
      </c>
      <c r="AT48" s="66" t="s">
        <v>1321</v>
      </c>
      <c r="AU48" s="66" t="s">
        <v>282</v>
      </c>
      <c r="AV48" s="65" t="str">
        <f>DHAC_TestProviders_combined!S33</f>
        <v>erick.swanborough@example.net</v>
      </c>
      <c r="AW48" s="66" t="s">
        <v>1321</v>
      </c>
      <c r="AX48" s="66"/>
      <c r="AY48" s="66"/>
      <c r="AZ48" s="66"/>
      <c r="BA48" s="66"/>
      <c r="BB48" s="66"/>
      <c r="BC48" s="66"/>
      <c r="BD48" s="66"/>
      <c r="BE48" s="66"/>
      <c r="BF48" s="66"/>
      <c r="BG48" s="66"/>
      <c r="BH48" s="66"/>
      <c r="BI48" s="66"/>
      <c r="BJ48" s="65"/>
    </row>
    <row r="49" spans="1:62" hidden="1" x14ac:dyDescent="0.25">
      <c r="A49" s="72" t="str">
        <f>LOWER(_xlfn.CONCAT(IF(COUNT(FIND(" ", $Y49))=0, $Y49, TRIM(SUBSTITUTE(SUBSTITUTE(SUBSTITUTE(_xlfn.CONCAT(LEFT($Y49, FIND(" ", $Y49)-1), REPLACE(LEFT($Y49, FIND(" ", $Y49&amp;" ", FIND(" ", $Y49, 1)+1)), 1, FIND(" ", $Y49), "")),"(",""),")",""),"and",""))), "-", SUBSTITUTE(DHAC_TestProviders_combined!$I34,"'",""),"-",DHAC_TestProviders_combined!$J34))</f>
        <v>nuclearmedicine-hamel-denice</v>
      </c>
      <c r="B49" s="72"/>
      <c r="C49" s="66"/>
      <c r="D49" s="65" t="str">
        <f>IF(DHAC_TestProviders_combined!V34&lt;&gt;"","UPIN","")</f>
        <v>UPIN</v>
      </c>
      <c r="E49" s="66"/>
      <c r="F49" s="65" t="str">
        <f>IF(DHAC_TestProviders_combined!V34&lt;&gt;"","Medicare Provider Number","")</f>
        <v>Medicare Provider Number</v>
      </c>
      <c r="G49" s="32" t="str">
        <f>IF(DHAC_TestProviders_combined!V34&lt;&gt;"","http://ns.electronichealth.net.au/id/medicare-provider-number","")</f>
        <v>http://ns.electronichealth.net.au/id/medicare-provider-number</v>
      </c>
      <c r="H49" s="32" t="str">
        <f>IF(DHAC_TestProviders_combined!$V34&lt;&gt;"",DHAC_TestProviders_combined!$V34,"")</f>
        <v>2448581L</v>
      </c>
      <c r="I49" s="66"/>
      <c r="J49" s="66"/>
      <c r="K49" s="66"/>
      <c r="L49" s="66"/>
      <c r="M49" s="66"/>
      <c r="N49" s="66"/>
      <c r="O49" s="66"/>
      <c r="P49" s="66"/>
      <c r="Q49" s="66"/>
      <c r="R49" s="66"/>
      <c r="S49" s="32" t="str">
        <f>LOWER(_xlfn.CONCAT(SUBSTITUTE(DHAC_TestProviders_combined!I34,"'",""),"-",DHAC_TestProviders_combined!J34))</f>
        <v>hamel-denice</v>
      </c>
      <c r="T49" s="66"/>
      <c r="V49" s="9" t="str">
        <f>IF(DHAC_TestProviders_combined!U34&lt;&gt;"", LOWER(SUBSTITUTE(_xlfn.XLOOKUP(TRIM(DHAC_TestProviders_combined!U34),DHAC_TestOrgs_combined!$B$2:$B$86,DHAC_TestOrgs_combined!$C$2:$C$86)," ","-")),"")</f>
        <v/>
      </c>
      <c r="W49" s="66" t="s">
        <v>1432</v>
      </c>
      <c r="X49" s="66">
        <f>DHAC_TestProviders_combined!E34</f>
        <v>251213</v>
      </c>
      <c r="Y49" s="72" t="str">
        <f>_xlfn.XLOOKUP(DHAC_TestProviders_combined!E34, CodeMaps!B$25:B$32,CodeMaps!C$25:C$32,DHAC_TestProviders_combined!F34)</f>
        <v>Nuclear Medicine Technologist</v>
      </c>
      <c r="Z49" s="66" t="str">
        <f t="shared" si="0"/>
        <v>http://snomed.info/sct</v>
      </c>
      <c r="AA49" s="120" t="str">
        <f>IF(DHAC_TestProviders_combined!G34&lt;&gt;"",_xlfn.XLOOKUP(DHAC_TestProviders_combined!G34,CodeMaps!$B$70:$B$74,CodeMaps!$D$70:$D$74,""),TRIM(_xlfn.XLOOKUP(X49,CodeMaps!$B$25:$B$64,CodeMaps!$D$25:$D$64,"")))</f>
        <v>1256114007</v>
      </c>
      <c r="AB49" s="120" t="str">
        <f>_xlfn.XLOOKUP(AA49,CodeMaps!$D$25:$D$74,CodeMaps!$E$25:$E$74,"")</f>
        <v>Nuclear medicine technologist</v>
      </c>
      <c r="AC49" s="66"/>
      <c r="AD49" s="66"/>
      <c r="AE49" s="66"/>
      <c r="AF49" s="66" t="str">
        <f>IF(DHAC_TestProviders_combined!H34&lt;&gt;"",DHAC_TestProviders_combined!H34,"")</f>
        <v/>
      </c>
      <c r="AG49" s="66" t="str">
        <f t="shared" si="3"/>
        <v/>
      </c>
      <c r="AH49" s="66" t="str">
        <f>TRIM(IF(AA49&lt;&gt;"", _xlfn.XLOOKUP(AA49,CodeMaps!$D$25:$D$74,CodeMaps!$F$25:$F$74,""),IF(DHAC_TestProviders_combined!G34&lt;&gt;"",_xlfn.XLOOKUP(DHAC_TestProviders_combined!G34,CodeMaps!$B$70:$B$74,CodeMaps!$F$70:$F$74,""), _xlfn.XLOOKUP(X49,CodeMaps!$B$25:$B$64,CodeMaps!$F$25:$F$64,""))))</f>
        <v/>
      </c>
      <c r="AI49" s="66" t="str">
        <f>IF(AH49&lt;&gt;"",_xlfn.XLOOKUP(AH49,CodeMaps!$F$25:$F$74,CodeMaps!$G$25:$G$74,""),"")</f>
        <v/>
      </c>
      <c r="AJ49" s="66"/>
      <c r="AK49" s="66"/>
      <c r="AL49" s="66"/>
      <c r="AM49" s="66"/>
      <c r="AN49" s="66"/>
      <c r="AO49" s="66" t="str">
        <f>IF(DHAC_TestProviders_combined!U34&lt;&gt;"", LOWER(SUBSTITUTE(_xlfn.XLOOKUP(TRIM(DHAC_TestProviders_combined!U34),DHAC_TestOrgs_combined!$B$2:$B$86,DHAC_TestOrgs_combined!$C$2:$C$86)," ","-")),"")</f>
        <v/>
      </c>
      <c r="AP49" s="66"/>
      <c r="AQ49" s="66"/>
      <c r="AR49" s="66" t="s">
        <v>252</v>
      </c>
      <c r="AS49" s="65" t="str">
        <f>DHAC_TestProviders_combined!Q34</f>
        <v>0770106313</v>
      </c>
      <c r="AT49" s="66" t="s">
        <v>1321</v>
      </c>
      <c r="AU49" s="66" t="s">
        <v>282</v>
      </c>
      <c r="AV49" s="65" t="str">
        <f>DHAC_TestProviders_combined!S34</f>
        <v>denice.hamel@example.com</v>
      </c>
      <c r="AW49" s="66" t="s">
        <v>1321</v>
      </c>
      <c r="AX49" s="66"/>
      <c r="AY49" s="66"/>
      <c r="AZ49" s="66"/>
      <c r="BA49" s="66"/>
      <c r="BB49" s="66"/>
      <c r="BC49" s="66"/>
      <c r="BD49" s="66"/>
      <c r="BE49" s="66"/>
      <c r="BF49" s="66"/>
      <c r="BG49" s="66"/>
      <c r="BH49" s="66"/>
      <c r="BI49" s="66"/>
      <c r="BJ49" s="65"/>
    </row>
    <row r="50" spans="1:62" hidden="1" x14ac:dyDescent="0.25">
      <c r="A50" s="72" t="str">
        <f>LOWER(_xlfn.CONCAT(IF(COUNT(FIND(" ", $Y50))=0, $Y50, TRIM(SUBSTITUTE(SUBSTITUTE(SUBSTITUTE(_xlfn.CONCAT(LEFT($Y50, FIND(" ", $Y50)-1), REPLACE(LEFT($Y50, FIND(" ", $Y50&amp;" ", FIND(" ", $Y50, 1)+1)), 1, FIND(" ", $Y50), "")),"(",""),")",""),"and",""))), "-", SUBSTITUTE(DHAC_TestProviders_combined!$I35,"'",""),"-",DHAC_TestProviders_combined!$J35))</f>
        <v>ambulanceofficer-gilmore-dane</v>
      </c>
      <c r="B50" s="72"/>
      <c r="C50" s="66"/>
      <c r="D50" s="65" t="str">
        <f>IF(DHAC_TestProviders_combined!V35&lt;&gt;"","UPIN","")</f>
        <v>UPIN</v>
      </c>
      <c r="E50" s="66"/>
      <c r="F50" s="65" t="str">
        <f>IF(DHAC_TestProviders_combined!V35&lt;&gt;"","Medicare Provider Number","")</f>
        <v>Medicare Provider Number</v>
      </c>
      <c r="G50" s="32" t="str">
        <f>IF(DHAC_TestProviders_combined!V35&lt;&gt;"","http://ns.electronichealth.net.au/id/medicare-provider-number","")</f>
        <v>http://ns.electronichealth.net.au/id/medicare-provider-number</v>
      </c>
      <c r="H50" s="32" t="str">
        <f>IF(DHAC_TestProviders_combined!$V35&lt;&gt;"",DHAC_TestProviders_combined!$V35,"")</f>
        <v>2448591K</v>
      </c>
      <c r="I50" s="66"/>
      <c r="J50" s="66"/>
      <c r="K50" s="66"/>
      <c r="L50" s="66"/>
      <c r="M50" s="66"/>
      <c r="N50" s="66"/>
      <c r="O50" s="66"/>
      <c r="P50" s="66"/>
      <c r="Q50" s="66"/>
      <c r="R50" s="66"/>
      <c r="S50" s="32" t="str">
        <f>LOWER(_xlfn.CONCAT(SUBSTITUTE(DHAC_TestProviders_combined!I35,"'",""),"-",DHAC_TestProviders_combined!J35))</f>
        <v>gilmore-dane</v>
      </c>
      <c r="T50" s="66"/>
      <c r="V50" s="9" t="str">
        <f>IF(DHAC_TestProviders_combined!U35&lt;&gt;"", LOWER(SUBSTITUTE(_xlfn.XLOOKUP(TRIM(DHAC_TestProviders_combined!U35),DHAC_TestOrgs_combined!$B$2:$B$86,DHAC_TestOrgs_combined!$C$2:$C$86)," ","-")),"")</f>
        <v/>
      </c>
      <c r="W50" s="66" t="s">
        <v>1432</v>
      </c>
      <c r="X50" s="66">
        <f>DHAC_TestProviders_combined!E35</f>
        <v>411111</v>
      </c>
      <c r="Y50" s="72" t="str">
        <f>_xlfn.XLOOKUP(DHAC_TestProviders_combined!E35, CodeMaps!B$25:B$32,CodeMaps!C$25:C$32,DHAC_TestProviders_combined!F35)</f>
        <v>Ambulance Officer</v>
      </c>
      <c r="Z50" s="66" t="str">
        <f t="shared" si="0"/>
        <v>http://snomed.info/sct</v>
      </c>
      <c r="AA50" s="120" t="str">
        <f>IF(DHAC_TestProviders_combined!G35&lt;&gt;"",_xlfn.XLOOKUP(DHAC_TestProviders_combined!G35,CodeMaps!$B$70:$B$74,CodeMaps!$D$70:$D$74,""),TRIM(_xlfn.XLOOKUP(X50,CodeMaps!$B$25:$B$64,CodeMaps!$D$25:$D$64,"")))</f>
        <v>397897005</v>
      </c>
      <c r="AB50" s="120" t="str">
        <f>_xlfn.XLOOKUP(AA50,CodeMaps!$D$25:$D$74,CodeMaps!$E$25:$E$74,"")</f>
        <v>Paramedic</v>
      </c>
      <c r="AC50" s="66"/>
      <c r="AD50" s="66"/>
      <c r="AE50" s="66"/>
      <c r="AF50" s="66" t="str">
        <f>IF(DHAC_TestProviders_combined!H35&lt;&gt;"",DHAC_TestProviders_combined!H35,"")</f>
        <v/>
      </c>
      <c r="AG50" s="66" t="str">
        <f t="shared" si="3"/>
        <v/>
      </c>
      <c r="AH50" s="66" t="str">
        <f>TRIM(IF(AA50&lt;&gt;"", _xlfn.XLOOKUP(AA50,CodeMaps!$D$25:$D$74,CodeMaps!$F$25:$F$74,""),IF(DHAC_TestProviders_combined!G35&lt;&gt;"",_xlfn.XLOOKUP(DHAC_TestProviders_combined!G35,CodeMaps!$B$70:$B$74,CodeMaps!$F$70:$F$74,""), _xlfn.XLOOKUP(X50,CodeMaps!$B$25:$B$64,CodeMaps!$F$25:$F$64,""))))</f>
        <v/>
      </c>
      <c r="AI50" s="66" t="str">
        <f>IF(AH50&lt;&gt;"",_xlfn.XLOOKUP(AH50,CodeMaps!$F$25:$F$74,CodeMaps!$G$25:$G$74,""),"")</f>
        <v/>
      </c>
      <c r="AJ50" s="66"/>
      <c r="AK50" s="66"/>
      <c r="AL50" s="66"/>
      <c r="AM50" s="66"/>
      <c r="AN50" s="66"/>
      <c r="AO50" s="66" t="str">
        <f>IF(DHAC_TestProviders_combined!U35&lt;&gt;"", LOWER(SUBSTITUTE(_xlfn.XLOOKUP(TRIM(DHAC_TestProviders_combined!U35),DHAC_TestOrgs_combined!$B$2:$B$86,DHAC_TestOrgs_combined!$C$2:$C$86)," ","-")),"")</f>
        <v/>
      </c>
      <c r="AP50" s="66"/>
      <c r="AQ50" s="66"/>
      <c r="AR50" s="66" t="s">
        <v>252</v>
      </c>
      <c r="AS50" s="65" t="str">
        <f>DHAC_TestProviders_combined!Q35</f>
        <v>0770107575</v>
      </c>
      <c r="AT50" s="66" t="s">
        <v>1321</v>
      </c>
      <c r="AU50" s="66" t="s">
        <v>282</v>
      </c>
      <c r="AV50" s="65" t="str">
        <f>DHAC_TestProviders_combined!S35</f>
        <v>dane.gilmore@example.com.au</v>
      </c>
      <c r="AW50" s="66" t="s">
        <v>1321</v>
      </c>
      <c r="AX50" s="66"/>
      <c r="AY50" s="66"/>
      <c r="AZ50" s="66"/>
      <c r="BA50" s="66"/>
      <c r="BB50" s="66"/>
      <c r="BC50" s="66"/>
      <c r="BD50" s="66"/>
      <c r="BE50" s="66"/>
      <c r="BF50" s="66"/>
      <c r="BG50" s="66"/>
      <c r="BH50" s="66"/>
      <c r="BI50" s="66"/>
      <c r="BJ50" s="65"/>
    </row>
    <row r="51" spans="1:62" hidden="1" x14ac:dyDescent="0.25">
      <c r="A51" s="72" t="str">
        <f>LOWER(_xlfn.CONCAT(IF(COUNT(FIND(" ", $Y51))=0, $Y51, TRIM(SUBSTITUTE(SUBSTITUTE(SUBSTITUTE(_xlfn.CONCAT(LEFT($Y51, FIND(" ", $Y51)-1), REPLACE(LEFT($Y51, FIND(" ", $Y51&amp;" ", FIND(" ", $Y51, 1)+1)), 1, FIND(" ", $Y51), "")),"(",""),")",""),"and",""))), "-", SUBSTITUTE(DHAC_TestProviders_combined!$I36,"'",""),"-",DHAC_TestProviders_combined!$J36))</f>
        <v>plastic-crowley-pablo</v>
      </c>
      <c r="B51" s="72"/>
      <c r="C51" s="66"/>
      <c r="D51" s="65" t="str">
        <f>IF(DHAC_TestProviders_combined!V36&lt;&gt;"","UPIN","")</f>
        <v>UPIN</v>
      </c>
      <c r="E51" s="66"/>
      <c r="F51" s="65" t="str">
        <f>IF(DHAC_TestProviders_combined!V36&lt;&gt;"","Medicare Provider Number","")</f>
        <v>Medicare Provider Number</v>
      </c>
      <c r="G51" s="32" t="str">
        <f>IF(DHAC_TestProviders_combined!V36&lt;&gt;"","http://ns.electronichealth.net.au/id/medicare-provider-number","")</f>
        <v>http://ns.electronichealth.net.au/id/medicare-provider-number</v>
      </c>
      <c r="H51" s="32" t="str">
        <f>IF(DHAC_TestProviders_combined!$V36&lt;&gt;"",DHAC_TestProviders_combined!$V36,"")</f>
        <v>2448601B</v>
      </c>
      <c r="I51" s="66"/>
      <c r="J51" s="66"/>
      <c r="K51" s="66"/>
      <c r="L51" s="66"/>
      <c r="M51" s="66"/>
      <c r="N51" s="66"/>
      <c r="O51" s="66"/>
      <c r="P51" s="66"/>
      <c r="Q51" s="66"/>
      <c r="R51" s="66"/>
      <c r="S51" s="32" t="str">
        <f>LOWER(_xlfn.CONCAT(SUBSTITUTE(DHAC_TestProviders_combined!I36,"'",""),"-",DHAC_TestProviders_combined!J36))</f>
        <v>crowley-pablo</v>
      </c>
      <c r="T51" s="66"/>
      <c r="V51" s="9" t="str">
        <f>IF(DHAC_TestProviders_combined!U36&lt;&gt;"", LOWER(SUBSTITUTE(_xlfn.XLOOKUP(TRIM(DHAC_TestProviders_combined!U36),DHAC_TestOrgs_combined!$B$2:$B$86,DHAC_TestOrgs_combined!$C$2:$C$86)," ","-")),"")</f>
        <v/>
      </c>
      <c r="W51" s="66" t="s">
        <v>1432</v>
      </c>
      <c r="X51" s="66">
        <f>DHAC_TestProviders_combined!E36</f>
        <v>253517</v>
      </c>
      <c r="Y51" s="72" t="str">
        <f>_xlfn.XLOOKUP(DHAC_TestProviders_combined!E36, CodeMaps!B$25:B$32,CodeMaps!C$25:C$32,DHAC_TestProviders_combined!F36)</f>
        <v>Plastic and Reconstructive Surgeon</v>
      </c>
      <c r="Z51" s="66" t="str">
        <f t="shared" si="0"/>
        <v>http://snomed.info/sct</v>
      </c>
      <c r="AA51" s="120" t="str">
        <f>IF(DHAC_TestProviders_combined!G36&lt;&gt;"",_xlfn.XLOOKUP(DHAC_TestProviders_combined!G36,CodeMaps!$B$70:$B$74,CodeMaps!$D$70:$D$74,""),TRIM(_xlfn.XLOOKUP(X51,CodeMaps!$B$25:$B$64,CodeMaps!$D$25:$D$64,"")))</f>
        <v>8724009</v>
      </c>
      <c r="AB51" s="120" t="str">
        <f>_xlfn.XLOOKUP(AA51,CodeMaps!$D$25:$D$74,CodeMaps!$E$25:$E$74,"")</f>
        <v>Plastic surgeon</v>
      </c>
      <c r="AC51" s="66"/>
      <c r="AD51" s="66"/>
      <c r="AE51" s="66"/>
      <c r="AF51" s="66" t="str">
        <f>IF(DHAC_TestProviders_combined!H36&lt;&gt;"",DHAC_TestProviders_combined!H36,"")</f>
        <v/>
      </c>
      <c r="AG51" s="66" t="str">
        <f t="shared" si="3"/>
        <v>http://snomed.info/sct</v>
      </c>
      <c r="AH51" s="66" t="str">
        <f>TRIM(IF(AA51&lt;&gt;"", _xlfn.XLOOKUP(AA51,CodeMaps!$D$25:$D$74,CodeMaps!$F$25:$F$74,""),IF(DHAC_TestProviders_combined!G36&lt;&gt;"",_xlfn.XLOOKUP(DHAC_TestProviders_combined!G36,CodeMaps!$B$70:$B$74,CodeMaps!$F$70:$F$74,""), _xlfn.XLOOKUP(X51,CodeMaps!$B$25:$B$64,CodeMaps!$F$25:$F$64,""))))</f>
        <v>394611003</v>
      </c>
      <c r="AI51" s="66" t="str">
        <f>IF(AH51&lt;&gt;"",_xlfn.XLOOKUP(AH51,CodeMaps!$F$25:$F$74,CodeMaps!$G$25:$G$74,""),"")</f>
        <v>Plastic surgery - speciality</v>
      </c>
      <c r="AJ51" s="66"/>
      <c r="AK51" s="66"/>
      <c r="AL51" s="66"/>
      <c r="AM51" s="66"/>
      <c r="AN51" s="66"/>
      <c r="AO51" s="66" t="str">
        <f>IF(DHAC_TestProviders_combined!U36&lt;&gt;"", LOWER(SUBSTITUTE(_xlfn.XLOOKUP(TRIM(DHAC_TestProviders_combined!U36),DHAC_TestOrgs_combined!$B$2:$B$86,DHAC_TestOrgs_combined!$C$2:$C$86)," ","-")),"")</f>
        <v/>
      </c>
      <c r="AP51" s="66"/>
      <c r="AQ51" s="66"/>
      <c r="AR51" s="66" t="s">
        <v>252</v>
      </c>
      <c r="AS51" s="65" t="str">
        <f>DHAC_TestProviders_combined!Q36</f>
        <v>0770101509</v>
      </c>
      <c r="AT51" s="66" t="s">
        <v>1321</v>
      </c>
      <c r="AU51" s="66" t="s">
        <v>282</v>
      </c>
      <c r="AV51" s="65" t="str">
        <f>DHAC_TestProviders_combined!S36</f>
        <v>pablo.crowley@example.net</v>
      </c>
      <c r="AW51" s="66" t="s">
        <v>1321</v>
      </c>
      <c r="AX51" s="66"/>
      <c r="AY51" s="66"/>
      <c r="AZ51" s="66"/>
      <c r="BA51" s="66"/>
      <c r="BB51" s="66"/>
      <c r="BC51" s="66"/>
      <c r="BD51" s="66"/>
      <c r="BE51" s="66"/>
      <c r="BF51" s="66"/>
      <c r="BG51" s="66"/>
      <c r="BH51" s="66"/>
      <c r="BI51" s="66"/>
      <c r="BJ51" s="65"/>
    </row>
    <row r="52" spans="1:62" hidden="1" x14ac:dyDescent="0.25">
      <c r="A52" s="72" t="str">
        <f>LOWER(_xlfn.CONCAT(IF(COUNT(FIND(" ", $Y52))=0, $Y52, TRIM(SUBSTITUTE(SUBSTITUTE(SUBSTITUTE(_xlfn.CONCAT(LEFT($Y52, FIND(" ", $Y52)-1), REPLACE(LEFT($Y52, FIND(" ", $Y52&amp;" ", FIND(" ", $Y52, 1)+1)), 1, FIND(" ", $Y52), "")),"(",""),")",""),"and",""))), "-", SUBSTITUTE(DHAC_TestProviders_combined!$I37,"'",""),"-",DHAC_TestProviders_combined!$J37))</f>
        <v>psychiatrist-macnab-gregory</v>
      </c>
      <c r="B52" s="72"/>
      <c r="C52" s="66"/>
      <c r="D52" s="65" t="str">
        <f>IF(DHAC_TestProviders_combined!V37&lt;&gt;"","UPIN","")</f>
        <v>UPIN</v>
      </c>
      <c r="E52" s="66"/>
      <c r="F52" s="65" t="str">
        <f>IF(DHAC_TestProviders_combined!V37&lt;&gt;"","Medicare Provider Number","")</f>
        <v>Medicare Provider Number</v>
      </c>
      <c r="G52" s="32" t="str">
        <f>IF(DHAC_TestProviders_combined!V37&lt;&gt;"","http://ns.electronichealth.net.au/id/medicare-provider-number","")</f>
        <v>http://ns.electronichealth.net.au/id/medicare-provider-number</v>
      </c>
      <c r="H52" s="32" t="str">
        <f>IF(DHAC_TestProviders_combined!$V37&lt;&gt;"",DHAC_TestProviders_combined!$V37,"")</f>
        <v>2448611A</v>
      </c>
      <c r="I52" s="66"/>
      <c r="J52" s="66"/>
      <c r="K52" s="66"/>
      <c r="L52" s="66"/>
      <c r="M52" s="66"/>
      <c r="N52" s="66"/>
      <c r="O52" s="66"/>
      <c r="P52" s="66"/>
      <c r="Q52" s="66"/>
      <c r="R52" s="66"/>
      <c r="S52" s="32" t="str">
        <f>LOWER(_xlfn.CONCAT(SUBSTITUTE(DHAC_TestProviders_combined!I37,"'",""),"-",DHAC_TestProviders_combined!J37))</f>
        <v>macnab-gregory</v>
      </c>
      <c r="T52" s="66"/>
      <c r="V52" s="9" t="str">
        <f>IF(DHAC_TestProviders_combined!U37&lt;&gt;"", LOWER(SUBSTITUTE(_xlfn.XLOOKUP(TRIM(DHAC_TestProviders_combined!U37),DHAC_TestOrgs_combined!$B$2:$B$86,DHAC_TestOrgs_combined!$C$2:$C$86)," ","-")),"")</f>
        <v/>
      </c>
      <c r="W52" s="66" t="s">
        <v>1432</v>
      </c>
      <c r="X52" s="66">
        <f>DHAC_TestProviders_combined!E37</f>
        <v>253411</v>
      </c>
      <c r="Y52" s="72" t="str">
        <f>_xlfn.XLOOKUP(DHAC_TestProviders_combined!E37, CodeMaps!B$25:B$32,CodeMaps!C$25:C$32,DHAC_TestProviders_combined!F37)</f>
        <v>Psychiatrist</v>
      </c>
      <c r="Z52" s="66" t="str">
        <f t="shared" si="0"/>
        <v>http://snomed.info/sct</v>
      </c>
      <c r="AA52" s="120" t="str">
        <f>IF(DHAC_TestProviders_combined!G37&lt;&gt;"",_xlfn.XLOOKUP(DHAC_TestProviders_combined!G37,CodeMaps!$B$70:$B$74,CodeMaps!$D$70:$D$74,""),TRIM(_xlfn.XLOOKUP(X52,CodeMaps!$B$25:$B$64,CodeMaps!$D$25:$D$64,"")))</f>
        <v>80584001</v>
      </c>
      <c r="AB52" s="120" t="str">
        <f>_xlfn.XLOOKUP(AA52,CodeMaps!$D$25:$D$74,CodeMaps!$E$25:$E$74,"")</f>
        <v>Psychiatrist</v>
      </c>
      <c r="AC52" s="66"/>
      <c r="AD52" s="66"/>
      <c r="AE52" s="66"/>
      <c r="AF52" s="66" t="str">
        <f>IF(DHAC_TestProviders_combined!H37&lt;&gt;"",DHAC_TestProviders_combined!H37,"")</f>
        <v/>
      </c>
      <c r="AG52" s="66" t="str">
        <f t="shared" si="3"/>
        <v>http://snomed.info/sct</v>
      </c>
      <c r="AH52" s="66" t="str">
        <f>TRIM(IF(AA52&lt;&gt;"", _xlfn.XLOOKUP(AA52,CodeMaps!$D$25:$D$74,CodeMaps!$F$25:$F$74,""),IF(DHAC_TestProviders_combined!G37&lt;&gt;"",_xlfn.XLOOKUP(DHAC_TestProviders_combined!G37,CodeMaps!$B$70:$B$74,CodeMaps!$F$70:$F$74,""), _xlfn.XLOOKUP(X52,CodeMaps!$B$25:$B$64,CodeMaps!$F$25:$F$64,""))))</f>
        <v>394587001</v>
      </c>
      <c r="AI52" s="66" t="str">
        <f>IF(AH52&lt;&gt;"",_xlfn.XLOOKUP(AH52,CodeMaps!$F$25:$F$74,CodeMaps!$G$25:$G$74,""),"")</f>
        <v>Psychiatry</v>
      </c>
      <c r="AJ52" s="66"/>
      <c r="AK52" s="66"/>
      <c r="AL52" s="66"/>
      <c r="AM52" s="66"/>
      <c r="AN52" s="66"/>
      <c r="AO52" s="66" t="str">
        <f>IF(DHAC_TestProviders_combined!U37&lt;&gt;"", LOWER(SUBSTITUTE(_xlfn.XLOOKUP(TRIM(DHAC_TestProviders_combined!U37),DHAC_TestOrgs_combined!$B$2:$B$86,DHAC_TestOrgs_combined!$C$2:$C$86)," ","-")),"")</f>
        <v/>
      </c>
      <c r="AP52" s="66"/>
      <c r="AQ52" s="66"/>
      <c r="AR52" s="66" t="s">
        <v>252</v>
      </c>
      <c r="AS52" s="65" t="str">
        <f>DHAC_TestProviders_combined!Q37</f>
        <v>0770104689</v>
      </c>
      <c r="AT52" s="66" t="s">
        <v>1321</v>
      </c>
      <c r="AU52" s="66" t="s">
        <v>282</v>
      </c>
      <c r="AV52" s="65" t="str">
        <f>DHAC_TestProviders_combined!S37</f>
        <v>gregory.macnab@example.com</v>
      </c>
      <c r="AW52" s="66" t="s">
        <v>1321</v>
      </c>
      <c r="AX52" s="66"/>
      <c r="AY52" s="66"/>
      <c r="AZ52" s="66"/>
      <c r="BA52" s="66"/>
      <c r="BB52" s="66"/>
      <c r="BC52" s="66"/>
      <c r="BD52" s="66"/>
      <c r="BE52" s="66"/>
      <c r="BF52" s="66"/>
      <c r="BG52" s="66"/>
      <c r="BH52" s="66"/>
      <c r="BI52" s="66"/>
      <c r="BJ52" s="65"/>
    </row>
    <row r="53" spans="1:62" hidden="1" x14ac:dyDescent="0.25">
      <c r="A53" s="72" t="str">
        <f>LOWER(_xlfn.CONCAT(IF(COUNT(FIND(" ", $Y53))=0, $Y53, TRIM(SUBSTITUTE(SUBSTITUTE(SUBSTITUTE(_xlfn.CONCAT(LEFT($Y53, FIND(" ", $Y53)-1), REPLACE(LEFT($Y53, FIND(" ", $Y53&amp;" ", FIND(" ", $Y53, 1)+1)), 1, FIND(" ", $Y53), "")),"(",""),")",""),"and",""))), "-", SUBSTITUTE(DHAC_TestProviders_combined!$I38,"'",""),"-",DHAC_TestProviders_combined!$J38))</f>
        <v>speechpathologist-stapleton-carole</v>
      </c>
      <c r="B53" s="72"/>
      <c r="C53" s="66"/>
      <c r="D53" s="65" t="str">
        <f>IF(DHAC_TestProviders_combined!V38&lt;&gt;"","UPIN","")</f>
        <v>UPIN</v>
      </c>
      <c r="E53" s="66"/>
      <c r="F53" s="65" t="str">
        <f>IF(DHAC_TestProviders_combined!V38&lt;&gt;"","Medicare Provider Number","")</f>
        <v>Medicare Provider Number</v>
      </c>
      <c r="G53" s="32" t="str">
        <f>IF(DHAC_TestProviders_combined!V38&lt;&gt;"","http://ns.electronichealth.net.au/id/medicare-provider-number","")</f>
        <v>http://ns.electronichealth.net.au/id/medicare-provider-number</v>
      </c>
      <c r="H53" s="32" t="str">
        <f>IF(DHAC_TestProviders_combined!$V38&lt;&gt;"",DHAC_TestProviders_combined!$V38,"")</f>
        <v>2448621Y</v>
      </c>
      <c r="I53" s="66"/>
      <c r="J53" s="66"/>
      <c r="K53" s="66"/>
      <c r="L53" s="66"/>
      <c r="M53" s="66"/>
      <c r="N53" s="66"/>
      <c r="O53" s="66"/>
      <c r="P53" s="66"/>
      <c r="Q53" s="66"/>
      <c r="R53" s="66"/>
      <c r="S53" s="32" t="str">
        <f>LOWER(_xlfn.CONCAT(SUBSTITUTE(DHAC_TestProviders_combined!I38,"'",""),"-",DHAC_TestProviders_combined!J38))</f>
        <v>stapleton-carole</v>
      </c>
      <c r="T53" s="66"/>
      <c r="V53" s="9" t="str">
        <f>IF(DHAC_TestProviders_combined!U38&lt;&gt;"", LOWER(SUBSTITUTE(_xlfn.XLOOKUP(TRIM(DHAC_TestProviders_combined!U38),DHAC_TestOrgs_combined!$B$2:$B$86,DHAC_TestOrgs_combined!$C$2:$C$86)," ","-")),"")</f>
        <v/>
      </c>
      <c r="W53" s="66" t="s">
        <v>1432</v>
      </c>
      <c r="X53" s="66">
        <f>DHAC_TestProviders_combined!E38</f>
        <v>252712</v>
      </c>
      <c r="Y53" s="72" t="str">
        <f>_xlfn.XLOOKUP(DHAC_TestProviders_combined!E38, CodeMaps!B$25:B$32,CodeMaps!C$25:C$32,DHAC_TestProviders_combined!F38)</f>
        <v>Speech Pathologist (Aus) \ Speech Language Therapist (NZ)</v>
      </c>
      <c r="Z53" s="66" t="str">
        <f t="shared" si="0"/>
        <v>http://snomed.info/sct</v>
      </c>
      <c r="AA53" s="120" t="str">
        <f>IF(DHAC_TestProviders_combined!G38&lt;&gt;"",_xlfn.XLOOKUP(DHAC_TestProviders_combined!G38,CodeMaps!$B$70:$B$74,CodeMaps!$D$70:$D$74,""),TRIM(_xlfn.XLOOKUP(X53,CodeMaps!$B$25:$B$64,CodeMaps!$D$25:$D$64,"")))</f>
        <v>159026005</v>
      </c>
      <c r="AB53" s="120" t="str">
        <f>_xlfn.XLOOKUP(AA53,CodeMaps!$D$25:$D$74,CodeMaps!$E$25:$E$74,"")</f>
        <v>Speech pathologist</v>
      </c>
      <c r="AC53" s="66"/>
      <c r="AD53" s="66"/>
      <c r="AE53" s="66"/>
      <c r="AF53" s="66" t="str">
        <f>IF(DHAC_TestProviders_combined!H38&lt;&gt;"",DHAC_TestProviders_combined!H38,"")</f>
        <v/>
      </c>
      <c r="AG53" s="66" t="str">
        <f t="shared" si="3"/>
        <v/>
      </c>
      <c r="AH53" s="66" t="str">
        <f>TRIM(IF(AA53&lt;&gt;"", _xlfn.XLOOKUP(AA53,CodeMaps!$D$25:$D$74,CodeMaps!$F$25:$F$74,""),IF(DHAC_TestProviders_combined!G38&lt;&gt;"",_xlfn.XLOOKUP(DHAC_TestProviders_combined!G38,CodeMaps!$B$70:$B$74,CodeMaps!$F$70:$F$74,""), _xlfn.XLOOKUP(X53,CodeMaps!$B$25:$B$64,CodeMaps!$F$25:$F$64,""))))</f>
        <v/>
      </c>
      <c r="AI53" s="66" t="str">
        <f>IF(AH53&lt;&gt;"",_xlfn.XLOOKUP(AH53,CodeMaps!$F$25:$F$74,CodeMaps!$G$25:$G$74,""),"")</f>
        <v/>
      </c>
      <c r="AJ53" s="66"/>
      <c r="AK53" s="66"/>
      <c r="AL53" s="66"/>
      <c r="AM53" s="66"/>
      <c r="AN53" s="66"/>
      <c r="AO53" s="66" t="str">
        <f>IF(DHAC_TestProviders_combined!U38&lt;&gt;"", LOWER(SUBSTITUTE(_xlfn.XLOOKUP(TRIM(DHAC_TestProviders_combined!U38),DHAC_TestOrgs_combined!$B$2:$B$86,DHAC_TestOrgs_combined!$C$2:$C$86)," ","-")),"")</f>
        <v/>
      </c>
      <c r="AP53" s="66"/>
      <c r="AQ53" s="66"/>
      <c r="AR53" s="66" t="s">
        <v>252</v>
      </c>
      <c r="AS53" s="65" t="str">
        <f>DHAC_TestProviders_combined!Q38</f>
        <v>0770107574</v>
      </c>
      <c r="AT53" s="66" t="s">
        <v>1321</v>
      </c>
      <c r="AU53" s="66" t="s">
        <v>282</v>
      </c>
      <c r="AV53" s="65" t="str">
        <f>DHAC_TestProviders_combined!S38</f>
        <v>carole.stapleton@example.com.au</v>
      </c>
      <c r="AW53" s="66" t="s">
        <v>1321</v>
      </c>
      <c r="AX53" s="66"/>
      <c r="AY53" s="66"/>
      <c r="AZ53" s="66"/>
      <c r="BA53" s="66"/>
      <c r="BB53" s="66"/>
      <c r="BC53" s="66"/>
      <c r="BD53" s="66"/>
      <c r="BE53" s="66"/>
      <c r="BF53" s="66"/>
      <c r="BG53" s="66"/>
      <c r="BH53" s="66"/>
      <c r="BI53" s="66"/>
      <c r="BJ53" s="65"/>
    </row>
    <row r="54" spans="1:62" hidden="1" x14ac:dyDescent="0.25">
      <c r="A54" s="72" t="str">
        <f>LOWER(_xlfn.CONCAT(IF(COUNT(FIND(" ", $Y54))=0, $Y54, TRIM(SUBSTITUTE(SUBSTITUTE(SUBSTITUTE(_xlfn.CONCAT(LEFT($Y54, FIND(" ", $Y54)-1), REPLACE(LEFT($Y54, FIND(" ", $Y54&amp;" ", FIND(" ", $Y54, 1)+1)), 1, FIND(" ", $Y54), "")),"(",""),")",""),"and",""))), "-", SUBSTITUTE(DHAC_TestProviders_combined!$I39,"'",""),"-",DHAC_TestProviders_combined!$J39))</f>
        <v>registerednurses-taylor-kittie</v>
      </c>
      <c r="B54" s="72"/>
      <c r="C54" s="66"/>
      <c r="D54" s="65" t="str">
        <f>IF(DHAC_TestProviders_combined!V39&lt;&gt;"","UPIN","")</f>
        <v>UPIN</v>
      </c>
      <c r="E54" s="66"/>
      <c r="F54" s="65" t="str">
        <f>IF(DHAC_TestProviders_combined!V39&lt;&gt;"","Medicare Provider Number","")</f>
        <v>Medicare Provider Number</v>
      </c>
      <c r="G54" s="32" t="str">
        <f>IF(DHAC_TestProviders_combined!V39&lt;&gt;"","http://ns.electronichealth.net.au/id/medicare-provider-number","")</f>
        <v>http://ns.electronichealth.net.au/id/medicare-provider-number</v>
      </c>
      <c r="H54" s="32" t="str">
        <f>IF(DHAC_TestProviders_combined!$V39&lt;&gt;"",DHAC_TestProviders_combined!$V39,"")</f>
        <v>2448631X</v>
      </c>
      <c r="I54" s="66"/>
      <c r="J54" s="66"/>
      <c r="K54" s="66"/>
      <c r="L54" s="66"/>
      <c r="M54" s="66"/>
      <c r="N54" s="66"/>
      <c r="O54" s="66"/>
      <c r="P54" s="66"/>
      <c r="Q54" s="66"/>
      <c r="R54" s="66"/>
      <c r="S54" s="32" t="str">
        <f>LOWER(_xlfn.CONCAT(SUBSTITUTE(DHAC_TestProviders_combined!I39,"'",""),"-",DHAC_TestProviders_combined!J39))</f>
        <v>taylor-kittie</v>
      </c>
      <c r="T54" s="66"/>
      <c r="V54" s="9" t="str">
        <f>IF(DHAC_TestProviders_combined!U39&lt;&gt;"", LOWER(SUBSTITUTE(_xlfn.XLOOKUP(TRIM(DHAC_TestProviders_combined!U39),DHAC_TestOrgs_combined!$B$2:$B$86,DHAC_TestOrgs_combined!$C$2:$C$86)," ","-")),"")</f>
        <v>wallendbeen-aged-care</v>
      </c>
      <c r="W54" s="66" t="s">
        <v>1432</v>
      </c>
      <c r="X54" s="66">
        <f>DHAC_TestProviders_combined!E39</f>
        <v>254499</v>
      </c>
      <c r="Y54" s="72" t="str">
        <f>_xlfn.XLOOKUP(DHAC_TestProviders_combined!E39, CodeMaps!B$25:B$32,CodeMaps!C$25:C$32,DHAC_TestProviders_combined!F39)</f>
        <v>Registered Nurses nec</v>
      </c>
      <c r="Z54" s="132"/>
      <c r="AA54" s="133"/>
      <c r="AB54" s="133"/>
      <c r="AC54" s="66"/>
      <c r="AD54" s="66"/>
      <c r="AE54" s="66"/>
      <c r="AF54" s="66" t="str">
        <f>IF(DHAC_TestProviders_combined!H39&lt;&gt;"",DHAC_TestProviders_combined!H39,"")</f>
        <v/>
      </c>
      <c r="AG54" s="66" t="str">
        <f t="shared" si="3"/>
        <v>http://snomed.info/sct</v>
      </c>
      <c r="AH54" s="66" t="str">
        <f>TRIM(IF(AA54&lt;&gt;"", _xlfn.XLOOKUP(AA54,CodeMaps!$D$25:$D$74,CodeMaps!$F$25:$F$74,""),IF(DHAC_TestProviders_combined!G39&lt;&gt;"",_xlfn.XLOOKUP(DHAC_TestProviders_combined!G39,CodeMaps!$B$70:$B$74,CodeMaps!$F$70:$F$74,""), _xlfn.XLOOKUP(X54,CodeMaps!$B$25:$B$64,CodeMaps!$F$25:$F$64,""))))</f>
        <v>722165004</v>
      </c>
      <c r="AI54" s="66" t="str">
        <f>IF(AH54&lt;&gt;"",_xlfn.XLOOKUP(AH54,CodeMaps!$F$25:$F$74,CodeMaps!$G$25:$G$74,""),"")</f>
        <v>Nursing</v>
      </c>
      <c r="AJ54" s="66"/>
      <c r="AK54" s="66"/>
      <c r="AL54" s="66"/>
      <c r="AM54" s="66"/>
      <c r="AN54" s="66"/>
      <c r="AO54" s="66" t="str">
        <f>IF(DHAC_TestProviders_combined!U39&lt;&gt;"", LOWER(SUBSTITUTE(_xlfn.XLOOKUP(TRIM(DHAC_TestProviders_combined!U39),DHAC_TestOrgs_combined!$B$2:$B$86,DHAC_TestOrgs_combined!$C$2:$C$86)," ","-")),"")</f>
        <v>wallendbeen-aged-care</v>
      </c>
      <c r="AP54" s="66"/>
      <c r="AQ54" s="66"/>
      <c r="AR54" s="66" t="s">
        <v>252</v>
      </c>
      <c r="AS54" s="65" t="str">
        <f>DHAC_TestProviders_combined!Q39</f>
        <v>0270103267</v>
      </c>
      <c r="AT54" s="66" t="s">
        <v>1321</v>
      </c>
      <c r="AU54" s="66" t="s">
        <v>282</v>
      </c>
      <c r="AV54" s="65" t="str">
        <f>DHAC_TestProviders_combined!S39</f>
        <v>kittie.taylor@wallendbeenagedcare.example.net</v>
      </c>
      <c r="AW54" s="66" t="s">
        <v>1321</v>
      </c>
      <c r="AX54" s="66"/>
      <c r="AY54" s="66"/>
      <c r="AZ54" s="66"/>
      <c r="BA54" s="66"/>
      <c r="BB54" s="66"/>
      <c r="BC54" s="66"/>
      <c r="BD54" s="66"/>
      <c r="BE54" s="66"/>
      <c r="BF54" s="66"/>
      <c r="BG54" s="66"/>
      <c r="BH54" s="66"/>
      <c r="BI54" s="66"/>
      <c r="BJ54" s="65"/>
    </row>
    <row r="55" spans="1:62" hidden="1" x14ac:dyDescent="0.25">
      <c r="A55" s="72" t="str">
        <f>LOWER(_xlfn.CONCAT(IF(COUNT(FIND(" ", $Y55))=0, $Y55, TRIM(SUBSTITUTE(SUBSTITUTE(SUBSTITUTE(_xlfn.CONCAT(LEFT($Y55, FIND(" ", $Y55)-1), REPLACE(LEFT($Y55, FIND(" ", $Y55&amp;" ", FIND(" ", $Y55, 1)+1)), 1, FIND(" ", $Y55), "")),"(",""),")",""),"and",""))), "-", SUBSTITUTE(DHAC_TestProviders_combined!$I40,"'",""),"-",DHAC_TestProviders_combined!$J40))</f>
        <v>cardiothoracicsurgeon-bryan-linsey</v>
      </c>
      <c r="B55" s="72"/>
      <c r="C55" s="66"/>
      <c r="D55" s="65" t="str">
        <f>IF(DHAC_TestProviders_combined!V40&lt;&gt;"","UPIN","")</f>
        <v>UPIN</v>
      </c>
      <c r="E55" s="66"/>
      <c r="F55" s="65" t="str">
        <f>IF(DHAC_TestProviders_combined!V40&lt;&gt;"","Medicare Provider Number","")</f>
        <v>Medicare Provider Number</v>
      </c>
      <c r="G55" s="32" t="str">
        <f>IF(DHAC_TestProviders_combined!V40&lt;&gt;"","http://ns.electronichealth.net.au/id/medicare-provider-number","")</f>
        <v>http://ns.electronichealth.net.au/id/medicare-provider-number</v>
      </c>
      <c r="H55" s="32" t="str">
        <f>IF(DHAC_TestProviders_combined!$V40&lt;&gt;"",DHAC_TestProviders_combined!$V40,"")</f>
        <v>2448641W</v>
      </c>
      <c r="I55" s="66"/>
      <c r="J55" s="66"/>
      <c r="K55" s="66"/>
      <c r="L55" s="66"/>
      <c r="M55" s="66"/>
      <c r="N55" s="66"/>
      <c r="O55" s="66"/>
      <c r="P55" s="66"/>
      <c r="Q55" s="66"/>
      <c r="R55" s="66"/>
      <c r="S55" s="32" t="str">
        <f>LOWER(_xlfn.CONCAT(SUBSTITUTE(DHAC_TestProviders_combined!I40,"'",""),"-",DHAC_TestProviders_combined!J40))</f>
        <v>bryan-linsey</v>
      </c>
      <c r="T55" s="66"/>
      <c r="V55" s="9" t="str">
        <f>IF(DHAC_TestProviders_combined!U40&lt;&gt;"", LOWER(SUBSTITUTE(_xlfn.XLOOKUP(TRIM(DHAC_TestProviders_combined!U40),DHAC_TestOrgs_combined!$B$2:$B$86,DHAC_TestOrgs_combined!$C$2:$C$86)," ","-")),"")</f>
        <v/>
      </c>
      <c r="W55" s="66" t="s">
        <v>1432</v>
      </c>
      <c r="X55" s="66">
        <f>DHAC_TestProviders_combined!E40</f>
        <v>253512</v>
      </c>
      <c r="Y55" s="72" t="str">
        <f>_xlfn.XLOOKUP(DHAC_TestProviders_combined!E40, CodeMaps!B$25:B$32,CodeMaps!C$25:C$32,DHAC_TestProviders_combined!F40)</f>
        <v>Cardiothoracic Surgeon</v>
      </c>
      <c r="Z55" s="66" t="str">
        <f t="shared" ref="Z55" si="13">IF(AA55&lt;&gt;"","http://snomed.info/sct","")</f>
        <v>http://snomed.info/sct</v>
      </c>
      <c r="AA55" s="120" t="str">
        <f>IF(DHAC_TestProviders_combined!G40&lt;&gt;"",_xlfn.XLOOKUP(DHAC_TestProviders_combined!G40,CodeMaps!$B$70:$B$74,CodeMaps!$D$70:$D$74,""),TRIM(_xlfn.XLOOKUP(X55,CodeMaps!$B$25:$B$64,CodeMaps!$D$25:$D$64,"")))</f>
        <v>309369000</v>
      </c>
      <c r="AB55" s="120" t="str">
        <f>_xlfn.XLOOKUP(AA55,CodeMaps!$D$25:$D$74,CodeMaps!$E$25:$E$74,"")</f>
        <v>Cardiothoracic surgeon</v>
      </c>
      <c r="AC55" s="66"/>
      <c r="AD55" s="66"/>
      <c r="AE55" s="66"/>
      <c r="AF55" s="66" t="str">
        <f>IF(DHAC_TestProviders_combined!H40&lt;&gt;"",DHAC_TestProviders_combined!H40,"")</f>
        <v/>
      </c>
      <c r="AG55" s="66" t="str">
        <f t="shared" si="3"/>
        <v>http://snomed.info/sct</v>
      </c>
      <c r="AH55" s="66" t="str">
        <f>TRIM(IF(AA55&lt;&gt;"", _xlfn.XLOOKUP(AA55,CodeMaps!$D$25:$D$74,CodeMaps!$F$25:$F$74,""),IF(DHAC_TestProviders_combined!G40&lt;&gt;"",_xlfn.XLOOKUP(DHAC_TestProviders_combined!G40,CodeMaps!$B$70:$B$74,CodeMaps!$F$70:$F$74,""), _xlfn.XLOOKUP(X55,CodeMaps!$B$25:$B$64,CodeMaps!$F$25:$F$64,""))))</f>
        <v>394603008</v>
      </c>
      <c r="AI55" s="66" t="str">
        <f>IF(AH55&lt;&gt;"",_xlfn.XLOOKUP(AH55,CodeMaps!$F$25:$F$74,CodeMaps!$G$25:$G$74,""),"")</f>
        <v>Cardiothoracic surgery</v>
      </c>
      <c r="AJ55" s="66"/>
      <c r="AK55" s="66"/>
      <c r="AL55" s="66"/>
      <c r="AM55" s="66"/>
      <c r="AN55" s="66"/>
      <c r="AO55" s="66" t="str">
        <f>IF(DHAC_TestProviders_combined!U40&lt;&gt;"", LOWER(SUBSTITUTE(_xlfn.XLOOKUP(TRIM(DHAC_TestProviders_combined!U40),DHAC_TestOrgs_combined!$B$2:$B$86,DHAC_TestOrgs_combined!$C$2:$C$86)," ","-")),"")</f>
        <v/>
      </c>
      <c r="AP55" s="66"/>
      <c r="AQ55" s="66"/>
      <c r="AR55" s="66" t="s">
        <v>252</v>
      </c>
      <c r="AS55" s="65" t="str">
        <f>DHAC_TestProviders_combined!Q40</f>
        <v>0270107661</v>
      </c>
      <c r="AT55" s="66" t="s">
        <v>1321</v>
      </c>
      <c r="AU55" s="66" t="s">
        <v>282</v>
      </c>
      <c r="AV55" s="65" t="str">
        <f>DHAC_TestProviders_combined!S40</f>
        <v>linsey.bryan@example.net</v>
      </c>
      <c r="AW55" s="66" t="s">
        <v>1321</v>
      </c>
      <c r="AX55" s="66"/>
      <c r="AY55" s="66"/>
      <c r="AZ55" s="66"/>
      <c r="BA55" s="66"/>
      <c r="BB55" s="66"/>
      <c r="BC55" s="66"/>
      <c r="BD55" s="66"/>
      <c r="BE55" s="66"/>
      <c r="BF55" s="66"/>
      <c r="BG55" s="66"/>
      <c r="BH55" s="66"/>
      <c r="BI55" s="66"/>
      <c r="BJ55" s="65"/>
    </row>
    <row r="56" spans="1:62" x14ac:dyDescent="0.25">
      <c r="A56" s="72" t="str">
        <f>LOWER(_xlfn.CONCAT(IF(COUNT(FIND(" ", $Y56))=0, $Y56, TRIM(SUBSTITUTE(SUBSTITUTE(SUBSTITUTE(_xlfn.CONCAT(LEFT($Y56, FIND(" ", $Y56)-1), REPLACE(LEFT($Y56, FIND(" ", $Y56&amp;" ", FIND(" ", $Y56, 1)+1)), 1, FIND(" ", $Y56), "")),"(",""),")",""),"and",""))), "-", SUBSTITUTE(DHAC_TestProviders_combined!$I41,"'",""),"-",DHAC_TestProviders_combined!$J41))</f>
        <v>emergencymedicine-gilmour-damon</v>
      </c>
      <c r="B56" s="72"/>
      <c r="C56" s="66"/>
      <c r="D56" s="65" t="str">
        <f>IF(DHAC_TestProviders_combined!V41&lt;&gt;"","UPIN","")</f>
        <v>UPIN</v>
      </c>
      <c r="E56" s="66"/>
      <c r="F56" s="65" t="str">
        <f>IF(DHAC_TestProviders_combined!V41&lt;&gt;"","Medicare Provider Number","")</f>
        <v>Medicare Provider Number</v>
      </c>
      <c r="G56" s="32" t="str">
        <f>IF(DHAC_TestProviders_combined!V41&lt;&gt;"","http://ns.electronichealth.net.au/id/medicare-provider-number","")</f>
        <v>http://ns.electronichealth.net.au/id/medicare-provider-number</v>
      </c>
      <c r="H56" s="32" t="str">
        <f>IF(DHAC_TestProviders_combined!$V41&lt;&gt;"",DHAC_TestProviders_combined!$V41,"")</f>
        <v>2448651T</v>
      </c>
      <c r="I56" s="66"/>
      <c r="J56" s="66"/>
      <c r="K56" s="66"/>
      <c r="L56" s="66"/>
      <c r="M56" s="66"/>
      <c r="N56" s="66"/>
      <c r="O56" s="66"/>
      <c r="P56" s="66"/>
      <c r="Q56" s="66"/>
      <c r="R56" s="66"/>
      <c r="S56" s="32" t="str">
        <f>LOWER(_xlfn.CONCAT(SUBSTITUTE(DHAC_TestProviders_combined!I41,"'",""),"-",DHAC_TestProviders_combined!J41))</f>
        <v>gilmour-damon</v>
      </c>
      <c r="T56" s="66"/>
      <c r="V56" s="9" t="str">
        <f>IF(DHAC_TestProviders_combined!U41&lt;&gt;"", LOWER(SUBSTITUTE(_xlfn.XLOOKUP(TRIM(DHAC_TestProviders_combined!U41),DHAC_TestOrgs_combined!$B$2:$B$86,DHAC_TestOrgs_combined!$C$2:$C$86)," ","-")),"")</f>
        <v>dubbo-emergency</v>
      </c>
      <c r="W56" s="66" t="s">
        <v>1432</v>
      </c>
      <c r="X56" s="66">
        <f>DHAC_TestProviders_combined!E41</f>
        <v>253912</v>
      </c>
      <c r="Y56" s="72" t="str">
        <f>_xlfn.XLOOKUP(DHAC_TestProviders_combined!E41, CodeMaps!B$25:B$32,CodeMaps!C$25:C$32,DHAC_TestProviders_combined!F41)</f>
        <v>Emergency Medicine Specialist</v>
      </c>
      <c r="Z56" s="132"/>
      <c r="AA56" s="133"/>
      <c r="AB56" s="133"/>
      <c r="AC56" s="66"/>
      <c r="AD56" s="66"/>
      <c r="AE56" s="66"/>
      <c r="AF56" s="66" t="str">
        <f>IF(DHAC_TestProviders_combined!H41&lt;&gt;"",DHAC_TestProviders_combined!H41,"")</f>
        <v/>
      </c>
      <c r="AG56" s="66" t="str">
        <f t="shared" si="3"/>
        <v>http://snomed.info/sct</v>
      </c>
      <c r="AH56" s="66" t="str">
        <f>TRIM(IF(AA56&lt;&gt;"", _xlfn.XLOOKUP(AA56,CodeMaps!$D$25:$D$74,CodeMaps!$F$25:$F$74,""),IF(DHAC_TestProviders_combined!G41&lt;&gt;"",_xlfn.XLOOKUP(DHAC_TestProviders_combined!G41,CodeMaps!$B$70:$B$74,CodeMaps!$F$70:$F$74,""), _xlfn.XLOOKUP(X56,CodeMaps!$B$25:$B$64,CodeMaps!$F$25:$F$64,""))))</f>
        <v>773568002</v>
      </c>
      <c r="AI56" s="66" t="str">
        <f>IF(AH56&lt;&gt;"",_xlfn.XLOOKUP(AH56,CodeMaps!$F$25:$F$74,CodeMaps!$G$25:$G$74,""),"")</f>
        <v>Emergency medicine</v>
      </c>
      <c r="AJ56" s="66"/>
      <c r="AK56" s="66"/>
      <c r="AL56" s="66"/>
      <c r="AM56" s="66"/>
      <c r="AN56" s="66"/>
      <c r="AO56" s="66" t="str">
        <f>IF(DHAC_TestProviders_combined!U41&lt;&gt;"", LOWER(SUBSTITUTE(_xlfn.XLOOKUP(TRIM(DHAC_TestProviders_combined!U41),DHAC_TestOrgs_combined!$B$2:$B$86,DHAC_TestOrgs_combined!$C$2:$C$86)," ","-")),"")</f>
        <v>dubbo-emergency</v>
      </c>
      <c r="AP56" s="66"/>
      <c r="AQ56" s="66"/>
      <c r="AR56" s="66" t="s">
        <v>252</v>
      </c>
      <c r="AS56" s="65" t="str">
        <f>DHAC_TestProviders_combined!Q41</f>
        <v>0270103199</v>
      </c>
      <c r="AT56" s="66" t="s">
        <v>1321</v>
      </c>
      <c r="AU56" s="66" t="s">
        <v>282</v>
      </c>
      <c r="AV56" s="65" t="str">
        <f>DHAC_TestProviders_combined!S41</f>
        <v>damon.gilmour@dubboemergency.example.net</v>
      </c>
      <c r="AW56" s="66" t="s">
        <v>1321</v>
      </c>
      <c r="AX56" s="66"/>
      <c r="AY56" s="66"/>
      <c r="AZ56" s="66"/>
      <c r="BA56" s="66"/>
      <c r="BB56" s="66"/>
      <c r="BC56" s="66"/>
      <c r="BD56" s="66"/>
      <c r="BE56" s="66"/>
      <c r="BF56" s="66"/>
      <c r="BG56" s="66"/>
      <c r="BH56" s="66"/>
      <c r="BI56" s="66"/>
      <c r="BJ56" s="65"/>
    </row>
    <row r="57" spans="1:62" hidden="1" x14ac:dyDescent="0.25">
      <c r="A57" s="72" t="str">
        <f>LOWER(_xlfn.CONCAT(IF(COUNT(FIND(" ", $Y57))=0, $Y57, TRIM(SUBSTITUTE(SUBSTITUTE(SUBSTITUTE(_xlfn.CONCAT(LEFT($Y57, FIND(" ", $Y57)-1), REPLACE(LEFT($Y57, FIND(" ", $Y57&amp;" ", FIND(" ", $Y57, 1)+1)), 1, FIND(" ", $Y57), "")),"(",""),")",""),"and",""))), "-", SUBSTITUTE(DHAC_TestProviders_combined!$I42,"'",""),"-",DHAC_TestProviders_combined!$J42))</f>
        <v>endocrinologist-cruickshank-bryce</v>
      </c>
      <c r="B57" s="72"/>
      <c r="C57" s="66"/>
      <c r="D57" s="65" t="str">
        <f>IF(DHAC_TestProviders_combined!V42&lt;&gt;"","UPIN","")</f>
        <v>UPIN</v>
      </c>
      <c r="E57" s="66"/>
      <c r="F57" s="65" t="str">
        <f>IF(DHAC_TestProviders_combined!V42&lt;&gt;"","Medicare Provider Number","")</f>
        <v>Medicare Provider Number</v>
      </c>
      <c r="G57" s="32" t="str">
        <f>IF(DHAC_TestProviders_combined!V42&lt;&gt;"","http://ns.electronichealth.net.au/id/medicare-provider-number","")</f>
        <v>http://ns.electronichealth.net.au/id/medicare-provider-number</v>
      </c>
      <c r="H57" s="32" t="str">
        <f>IF(DHAC_TestProviders_combined!$V42&lt;&gt;"",DHAC_TestProviders_combined!$V42,"")</f>
        <v>2448661L</v>
      </c>
      <c r="I57" s="66"/>
      <c r="J57" s="66"/>
      <c r="K57" s="66"/>
      <c r="L57" s="66"/>
      <c r="M57" s="66"/>
      <c r="N57" s="66"/>
      <c r="O57" s="66"/>
      <c r="P57" s="66"/>
      <c r="Q57" s="66"/>
      <c r="R57" s="66"/>
      <c r="S57" s="32" t="str">
        <f>LOWER(_xlfn.CONCAT(SUBSTITUTE(DHAC_TestProviders_combined!I42,"'",""),"-",DHAC_TestProviders_combined!J42))</f>
        <v>cruickshank-bryce</v>
      </c>
      <c r="T57" s="66"/>
      <c r="V57" s="9" t="str">
        <f>IF(DHAC_TestProviders_combined!U42&lt;&gt;"", LOWER(SUBSTITUTE(_xlfn.XLOOKUP(TRIM(DHAC_TestProviders_combined!U42),DHAC_TestOrgs_combined!$B$2:$B$86,DHAC_TestOrgs_combined!$C$2:$C$86)," ","-")),"")</f>
        <v/>
      </c>
      <c r="W57" s="66" t="s">
        <v>1432</v>
      </c>
      <c r="X57" s="66">
        <f>DHAC_TestProviders_combined!E42</f>
        <v>253315</v>
      </c>
      <c r="Y57" s="72" t="str">
        <f>_xlfn.XLOOKUP(DHAC_TestProviders_combined!E42, CodeMaps!B$25:B$32,CodeMaps!C$25:C$32,DHAC_TestProviders_combined!F42)</f>
        <v>Endocrinologist</v>
      </c>
      <c r="Z57" s="132"/>
      <c r="AA57" s="133"/>
      <c r="AB57" s="133"/>
      <c r="AC57" s="66"/>
      <c r="AD57" s="66"/>
      <c r="AE57" s="66"/>
      <c r="AF57" s="66" t="str">
        <f>IF(DHAC_TestProviders_combined!H42&lt;&gt;"",DHAC_TestProviders_combined!H42,"")</f>
        <v/>
      </c>
      <c r="AG57" s="66" t="str">
        <f t="shared" si="3"/>
        <v>http://snomed.info/sct</v>
      </c>
      <c r="AH57" s="66" t="str">
        <f>TRIM(IF(AA57&lt;&gt;"", _xlfn.XLOOKUP(AA57,CodeMaps!$D$25:$D$74,CodeMaps!$F$25:$F$74,""),IF(DHAC_TestProviders_combined!G42&lt;&gt;"",_xlfn.XLOOKUP(DHAC_TestProviders_combined!G42,CodeMaps!$B$70:$B$74,CodeMaps!$F$70:$F$74,""), _xlfn.XLOOKUP(X57,CodeMaps!$B$25:$B$64,CodeMaps!$F$25:$F$64,""))))</f>
        <v>394583002</v>
      </c>
      <c r="AI57" s="66" t="str">
        <f>IF(AH57&lt;&gt;"",_xlfn.XLOOKUP(AH57,CodeMaps!$F$25:$F$74,CodeMaps!$G$25:$G$74,""),"")</f>
        <v>Endocrinology</v>
      </c>
      <c r="AJ57" s="66"/>
      <c r="AK57" s="66"/>
      <c r="AL57" s="66"/>
      <c r="AM57" s="66"/>
      <c r="AN57" s="66"/>
      <c r="AO57" s="66" t="str">
        <f>IF(DHAC_TestProviders_combined!U42&lt;&gt;"", LOWER(SUBSTITUTE(_xlfn.XLOOKUP(TRIM(DHAC_TestProviders_combined!U42),DHAC_TestOrgs_combined!$B$2:$B$86,DHAC_TestOrgs_combined!$C$2:$C$86)," ","-")),"")</f>
        <v/>
      </c>
      <c r="AP57" s="66"/>
      <c r="AQ57" s="66"/>
      <c r="AR57" s="66" t="s">
        <v>252</v>
      </c>
      <c r="AS57" s="65" t="str">
        <f>DHAC_TestProviders_combined!Q42</f>
        <v>0270108515</v>
      </c>
      <c r="AT57" s="66" t="s">
        <v>1321</v>
      </c>
      <c r="AU57" s="66" t="s">
        <v>282</v>
      </c>
      <c r="AV57" s="65" t="str">
        <f>DHAC_TestProviders_combined!S42</f>
        <v>bryce.cruickshank@example.com.au</v>
      </c>
      <c r="AW57" s="66" t="s">
        <v>1321</v>
      </c>
      <c r="AX57" s="66"/>
      <c r="AY57" s="66"/>
      <c r="AZ57" s="66"/>
      <c r="BA57" s="66"/>
      <c r="BB57" s="66"/>
      <c r="BC57" s="66"/>
      <c r="BD57" s="66"/>
      <c r="BE57" s="66"/>
      <c r="BF57" s="66"/>
      <c r="BG57" s="66"/>
      <c r="BH57" s="66"/>
      <c r="BI57" s="66"/>
      <c r="BJ57" s="65"/>
    </row>
    <row r="58" spans="1:62" hidden="1" x14ac:dyDescent="0.25">
      <c r="A58" s="72" t="str">
        <f>LOWER(_xlfn.CONCAT(IF(COUNT(FIND(" ", $Y58))=0, $Y58, TRIM(SUBSTITUTE(SUBSTITUTE(SUBSTITUTE(_xlfn.CONCAT(LEFT($Y58, FIND(" ", $Y58)-1), REPLACE(LEFT($Y58, FIND(" ", $Y58&amp;" ", FIND(" ", $Y58, 1)+1)), 1, FIND(" ", $Y58), "")),"(",""),")",""),"and",""))), "-", SUBSTITUTE(DHAC_TestProviders_combined!$I43,"'",""),"-",DHAC_TestProviders_combined!$J43))</f>
        <v>generalpractitioner-lowe-abe</v>
      </c>
      <c r="B58" s="72"/>
      <c r="C58" s="66"/>
      <c r="D58" s="65" t="str">
        <f>IF(DHAC_TestProviders_combined!V43&lt;&gt;"","UPIN","")</f>
        <v>UPIN</v>
      </c>
      <c r="E58" s="66"/>
      <c r="F58" s="65" t="str">
        <f>IF(DHAC_TestProviders_combined!V43&lt;&gt;"","Medicare Provider Number","")</f>
        <v>Medicare Provider Number</v>
      </c>
      <c r="G58" s="32" t="str">
        <f>IF(DHAC_TestProviders_combined!V43&lt;&gt;"","http://ns.electronichealth.net.au/id/medicare-provider-number","")</f>
        <v>http://ns.electronichealth.net.au/id/medicare-provider-number</v>
      </c>
      <c r="H58" s="32" t="str">
        <f>IF(DHAC_TestProviders_combined!$V43&lt;&gt;"",DHAC_TestProviders_combined!$V43,"")</f>
        <v>2448671K</v>
      </c>
      <c r="I58" s="66"/>
      <c r="J58" s="66"/>
      <c r="K58" s="66"/>
      <c r="L58" s="66"/>
      <c r="M58" s="66"/>
      <c r="N58" s="66"/>
      <c r="O58" s="66"/>
      <c r="P58" s="66"/>
      <c r="Q58" s="66"/>
      <c r="R58" s="66"/>
      <c r="S58" s="32" t="str">
        <f>LOWER(_xlfn.CONCAT(SUBSTITUTE(DHAC_TestProviders_combined!I43,"'",""),"-",DHAC_TestProviders_combined!J43))</f>
        <v>lowe-abe</v>
      </c>
      <c r="T58" s="66"/>
      <c r="V58" s="9" t="str">
        <f>IF(DHAC_TestProviders_combined!U43&lt;&gt;"", LOWER(SUBSTITUTE(_xlfn.XLOOKUP(TRIM(DHAC_TestProviders_combined!U43),DHAC_TestOrgs_combined!$B$2:$B$86,DHAC_TestOrgs_combined!$C$2:$C$86)," ","-")),"")</f>
        <v>mossy-point-medical-centre</v>
      </c>
      <c r="W58" s="66" t="s">
        <v>1432</v>
      </c>
      <c r="X58" s="66">
        <f>DHAC_TestProviders_combined!E43</f>
        <v>253111</v>
      </c>
      <c r="Y58" s="72" t="str">
        <f>_xlfn.XLOOKUP(DHAC_TestProviders_combined!E43, CodeMaps!B$25:B$32,CodeMaps!C$25:C$32,DHAC_TestProviders_combined!F43)</f>
        <v>General Practitioner</v>
      </c>
      <c r="Z58" s="66" t="str">
        <f t="shared" ref="Z58" si="14">IF(AA58&lt;&gt;"","http://snomed.info/sct","")</f>
        <v>http://snomed.info/sct</v>
      </c>
      <c r="AA58" s="120" t="str">
        <f>IF(DHAC_TestProviders_combined!G43&lt;&gt;"",_xlfn.XLOOKUP(DHAC_TestProviders_combined!G43,CodeMaps!$B$70:$B$74,CodeMaps!$D$70:$D$74,""),TRIM(_xlfn.XLOOKUP(X58,CodeMaps!$B$25:$B$64,CodeMaps!$D$25:$D$64,"")))</f>
        <v>62247001</v>
      </c>
      <c r="AB58" s="120" t="str">
        <f>_xlfn.XLOOKUP(AA58,CodeMaps!$D$25:$D$74,CodeMaps!$E$25:$E$74,"")</f>
        <v xml:space="preserve">General practitioner	</v>
      </c>
      <c r="AC58" s="66"/>
      <c r="AD58" s="66"/>
      <c r="AE58" s="66"/>
      <c r="AF58" s="66" t="str">
        <f>IF(DHAC_TestProviders_combined!H43&lt;&gt;"",DHAC_TestProviders_combined!H43,"")</f>
        <v/>
      </c>
      <c r="AG58" s="66" t="str">
        <f t="shared" si="3"/>
        <v>http://snomed.info/sct</v>
      </c>
      <c r="AH58" s="66" t="str">
        <f>TRIM(IF(AA58&lt;&gt;"", _xlfn.XLOOKUP(AA58,CodeMaps!$D$25:$D$74,CodeMaps!$F$25:$F$74,""),IF(DHAC_TestProviders_combined!G43&lt;&gt;"",_xlfn.XLOOKUP(DHAC_TestProviders_combined!G43,CodeMaps!$B$70:$B$74,CodeMaps!$F$70:$F$74,""), _xlfn.XLOOKUP(X58,CodeMaps!$B$25:$B$64,CodeMaps!$F$25:$F$64,""))))</f>
        <v>408443003</v>
      </c>
      <c r="AI58" s="66" t="str">
        <f>IF(AH58&lt;&gt;"",_xlfn.XLOOKUP(AH58,CodeMaps!$F$25:$F$74,CodeMaps!$G$25:$G$74,""),"")</f>
        <v>General medical practice</v>
      </c>
      <c r="AJ58" s="66"/>
      <c r="AK58" s="66"/>
      <c r="AL58" s="66"/>
      <c r="AM58" s="66"/>
      <c r="AN58" s="66"/>
      <c r="AO58" s="66" t="str">
        <f>IF(DHAC_TestProviders_combined!U43&lt;&gt;"", LOWER(SUBSTITUTE(_xlfn.XLOOKUP(TRIM(DHAC_TestProviders_combined!U43),DHAC_TestOrgs_combined!$B$2:$B$86,DHAC_TestOrgs_combined!$C$2:$C$86)," ","-")),"")</f>
        <v>mossy-point-medical-centre</v>
      </c>
      <c r="AP58" s="66"/>
      <c r="AQ58" s="66"/>
      <c r="AR58" s="66" t="s">
        <v>252</v>
      </c>
      <c r="AS58" s="65" t="str">
        <f>DHAC_TestProviders_combined!Q43</f>
        <v>0270102315</v>
      </c>
      <c r="AT58" s="66" t="s">
        <v>1321</v>
      </c>
      <c r="AU58" s="66" t="s">
        <v>282</v>
      </c>
      <c r="AV58" s="65" t="str">
        <f>DHAC_TestProviders_combined!S43</f>
        <v>abe.lowe@mossypointmc.example.net</v>
      </c>
      <c r="AW58" s="66" t="s">
        <v>1321</v>
      </c>
      <c r="AX58" s="66"/>
      <c r="AY58" s="66"/>
      <c r="AZ58" s="66"/>
      <c r="BA58" s="66"/>
      <c r="BB58" s="66"/>
      <c r="BC58" s="66"/>
      <c r="BD58" s="66"/>
      <c r="BE58" s="66"/>
      <c r="BF58" s="66"/>
      <c r="BG58" s="66"/>
      <c r="BH58" s="66"/>
      <c r="BI58" s="66"/>
      <c r="BJ58" s="65"/>
    </row>
    <row r="59" spans="1:62" hidden="1" x14ac:dyDescent="0.25">
      <c r="A59" s="72" t="str">
        <f>LOWER(_xlfn.CONCAT(IF(COUNT(FIND(" ", $Y59))=0, $Y59, TRIM(SUBSTITUTE(SUBSTITUTE(SUBSTITUTE(_xlfn.CONCAT(LEFT($Y59, FIND(" ", $Y59)-1), REPLACE(LEFT($Y59, FIND(" ", $Y59&amp;" ", FIND(" ", $Y59, 1)+1)), 1, FIND(" ", $Y59), "")),"(",""),")",""),"and",""))), "-", SUBSTITUTE(DHAC_TestProviders_combined!$I44,"'",""),"-",DHAC_TestProviders_combined!$J44))</f>
        <v>generalpractitioner-burrows-ginger</v>
      </c>
      <c r="B59" s="72"/>
      <c r="C59" s="66"/>
      <c r="D59" s="65" t="str">
        <f>IF(DHAC_TestProviders_combined!V44&lt;&gt;"","UPIN","")</f>
        <v>UPIN</v>
      </c>
      <c r="E59" s="66"/>
      <c r="F59" s="65" t="str">
        <f>IF(DHAC_TestProviders_combined!V44&lt;&gt;"","Medicare Provider Number","")</f>
        <v>Medicare Provider Number</v>
      </c>
      <c r="G59" s="32" t="str">
        <f>IF(DHAC_TestProviders_combined!V44&lt;&gt;"","http://ns.electronichealth.net.au/id/medicare-provider-number","")</f>
        <v>http://ns.electronichealth.net.au/id/medicare-provider-number</v>
      </c>
      <c r="H59" s="32" t="str">
        <f>IF(DHAC_TestProviders_combined!$V44&lt;&gt;"",DHAC_TestProviders_combined!$V44,"")</f>
        <v>2448681J</v>
      </c>
      <c r="I59" s="66"/>
      <c r="J59" s="66"/>
      <c r="K59" s="66"/>
      <c r="L59" s="66"/>
      <c r="M59" s="66"/>
      <c r="N59" s="66"/>
      <c r="O59" s="66"/>
      <c r="P59" s="66"/>
      <c r="Q59" s="66"/>
      <c r="R59" s="66"/>
      <c r="S59" s="32" t="str">
        <f>LOWER(_xlfn.CONCAT(SUBSTITUTE(DHAC_TestProviders_combined!I44,"'",""),"-",DHAC_TestProviders_combined!J44))</f>
        <v>burrows-ginger</v>
      </c>
      <c r="T59" s="66"/>
      <c r="V59" s="9" t="str">
        <f>IF(DHAC_TestProviders_combined!U44&lt;&gt;"", LOWER(SUBSTITUTE(_xlfn.XLOOKUP(TRIM(DHAC_TestProviders_combined!U44),DHAC_TestOrgs_combined!$B$2:$B$86,DHAC_TestOrgs_combined!$C$2:$C$86)," ","-")),"")</f>
        <v>bungabbee-medical-clinic</v>
      </c>
      <c r="W59" s="66" t="s">
        <v>1432</v>
      </c>
      <c r="X59" s="66">
        <f>DHAC_TestProviders_combined!E44</f>
        <v>253111</v>
      </c>
      <c r="Y59" s="72" t="str">
        <f>_xlfn.XLOOKUP(DHAC_TestProviders_combined!E44, CodeMaps!B$25:B$32,CodeMaps!C$25:C$32,DHAC_TestProviders_combined!F44)</f>
        <v>General Practitioner</v>
      </c>
      <c r="Z59" s="66" t="str">
        <f t="shared" ref="Z59" si="15">IF(AA59&lt;&gt;"","http://snomed.info/sct","")</f>
        <v>http://snomed.info/sct</v>
      </c>
      <c r="AA59" s="120" t="str">
        <f>IF(DHAC_TestProviders_combined!G44&lt;&gt;"",_xlfn.XLOOKUP(DHAC_TestProviders_combined!G44,CodeMaps!$B$70:$B$74,CodeMaps!$D$70:$D$74,""),TRIM(_xlfn.XLOOKUP(X59,CodeMaps!$B$25:$B$64,CodeMaps!$D$25:$D$64,"")))</f>
        <v>62247001</v>
      </c>
      <c r="AB59" s="120" t="str">
        <f>_xlfn.XLOOKUP(AA59,CodeMaps!$D$25:$D$74,CodeMaps!$E$25:$E$74,"")</f>
        <v xml:space="preserve">General practitioner	</v>
      </c>
      <c r="AC59" s="66"/>
      <c r="AD59" s="66"/>
      <c r="AE59" s="66"/>
      <c r="AF59" s="66" t="str">
        <f>IF(DHAC_TestProviders_combined!H44&lt;&gt;"",DHAC_TestProviders_combined!H44,"")</f>
        <v/>
      </c>
      <c r="AG59" s="66" t="str">
        <f t="shared" si="3"/>
        <v>http://snomed.info/sct</v>
      </c>
      <c r="AH59" s="66" t="str">
        <f>TRIM(IF(AA59&lt;&gt;"", _xlfn.XLOOKUP(AA59,CodeMaps!$D$25:$D$74,CodeMaps!$F$25:$F$74,""),IF(DHAC_TestProviders_combined!G44&lt;&gt;"",_xlfn.XLOOKUP(DHAC_TestProviders_combined!G44,CodeMaps!$B$70:$B$74,CodeMaps!$F$70:$F$74,""), _xlfn.XLOOKUP(X59,CodeMaps!$B$25:$B$64,CodeMaps!$F$25:$F$64,""))))</f>
        <v>408443003</v>
      </c>
      <c r="AI59" s="66" t="str">
        <f>IF(AH59&lt;&gt;"",_xlfn.XLOOKUP(AH59,CodeMaps!$F$25:$F$74,CodeMaps!$G$25:$G$74,""),"")</f>
        <v>General medical practice</v>
      </c>
      <c r="AJ59" s="66"/>
      <c r="AK59" s="66"/>
      <c r="AL59" s="66"/>
      <c r="AM59" s="66"/>
      <c r="AN59" s="66"/>
      <c r="AO59" s="66" t="str">
        <f>IF(DHAC_TestProviders_combined!U44&lt;&gt;"", LOWER(SUBSTITUTE(_xlfn.XLOOKUP(TRIM(DHAC_TestProviders_combined!U44),DHAC_TestOrgs_combined!$B$2:$B$86,DHAC_TestOrgs_combined!$C$2:$C$86)," ","-")),"")</f>
        <v>bungabbee-medical-clinic</v>
      </c>
      <c r="AP59" s="66"/>
      <c r="AQ59" s="66"/>
      <c r="AR59" s="66" t="s">
        <v>252</v>
      </c>
      <c r="AS59" s="65" t="str">
        <f>DHAC_TestProviders_combined!Q44</f>
        <v>0270105673</v>
      </c>
      <c r="AT59" s="66" t="s">
        <v>1321</v>
      </c>
      <c r="AU59" s="66" t="s">
        <v>282</v>
      </c>
      <c r="AV59" s="65" t="str">
        <f>DHAC_TestProviders_combined!S44</f>
        <v>ginger.burrows@bungabbeemc.example.com.au</v>
      </c>
      <c r="AW59" s="66" t="s">
        <v>1321</v>
      </c>
      <c r="AX59" s="66"/>
      <c r="AY59" s="66"/>
      <c r="AZ59" s="66"/>
      <c r="BA59" s="66"/>
      <c r="BB59" s="66"/>
      <c r="BC59" s="66"/>
      <c r="BD59" s="66"/>
      <c r="BE59" s="66"/>
      <c r="BF59" s="66"/>
      <c r="BG59" s="66"/>
      <c r="BH59" s="66"/>
      <c r="BI59" s="66"/>
      <c r="BJ59" s="65"/>
    </row>
    <row r="60" spans="1:62" hidden="1" x14ac:dyDescent="0.25">
      <c r="A60" s="72" t="str">
        <f>LOWER(_xlfn.CONCAT(IF(COUNT(FIND(" ", $Y60))=0, $Y60, TRIM(SUBSTITUTE(SUBSTITUTE(SUBSTITUTE(_xlfn.CONCAT(LEFT($Y60, FIND(" ", $Y60)-1), REPLACE(LEFT($Y60, FIND(" ", $Y60&amp;" ", FIND(" ", $Y60, 1)+1)), 1, FIND(" ", $Y60), "")),"(",""),")",""),"and",""))), "-", SUBSTITUTE(DHAC_TestProviders_combined!$I45,"'",""),"-",DHAC_TestProviders_combined!$J45))</f>
        <v>medicaloncologist-sheppard-mathew</v>
      </c>
      <c r="B60" s="72"/>
      <c r="C60" s="66"/>
      <c r="D60" s="65" t="str">
        <f>IF(DHAC_TestProviders_combined!V45&lt;&gt;"","UPIN","")</f>
        <v>UPIN</v>
      </c>
      <c r="E60" s="66"/>
      <c r="F60" s="65" t="str">
        <f>IF(DHAC_TestProviders_combined!V45&lt;&gt;"","Medicare Provider Number","")</f>
        <v>Medicare Provider Number</v>
      </c>
      <c r="G60" s="32" t="str">
        <f>IF(DHAC_TestProviders_combined!V45&lt;&gt;"","http://ns.electronichealth.net.au/id/medicare-provider-number","")</f>
        <v>http://ns.electronichealth.net.au/id/medicare-provider-number</v>
      </c>
      <c r="H60" s="32" t="str">
        <f>IF(DHAC_TestProviders_combined!$V45&lt;&gt;"",DHAC_TestProviders_combined!$V45,"")</f>
        <v>2448691H</v>
      </c>
      <c r="I60" s="66"/>
      <c r="J60" s="66"/>
      <c r="K60" s="66"/>
      <c r="L60" s="66"/>
      <c r="M60" s="66"/>
      <c r="N60" s="66"/>
      <c r="O60" s="66"/>
      <c r="P60" s="66"/>
      <c r="Q60" s="66"/>
      <c r="R60" s="66"/>
      <c r="S60" s="32" t="str">
        <f>LOWER(_xlfn.CONCAT(SUBSTITUTE(DHAC_TestProviders_combined!I45,"'",""),"-",DHAC_TestProviders_combined!J45))</f>
        <v>sheppard-mathew</v>
      </c>
      <c r="T60" s="66"/>
      <c r="V60" s="9" t="str">
        <f>IF(DHAC_TestProviders_combined!U45&lt;&gt;"", LOWER(SUBSTITUTE(_xlfn.XLOOKUP(TRIM(DHAC_TestProviders_combined!U45),DHAC_TestOrgs_combined!$B$2:$B$86,DHAC_TestOrgs_combined!$C$2:$C$86)," ","-")),"")</f>
        <v/>
      </c>
      <c r="W60" s="66" t="s">
        <v>1432</v>
      </c>
      <c r="X60" s="66">
        <f>DHAC_TestProviders_combined!E45</f>
        <v>253314</v>
      </c>
      <c r="Y60" s="72" t="str">
        <f>_xlfn.XLOOKUP(DHAC_TestProviders_combined!E45, CodeMaps!B$25:B$32,CodeMaps!C$25:C$32,DHAC_TestProviders_combined!F45)</f>
        <v>Medical Oncologist</v>
      </c>
      <c r="Z60" s="132"/>
      <c r="AA60" s="133"/>
      <c r="AB60" s="133"/>
      <c r="AC60" s="66"/>
      <c r="AD60" s="66"/>
      <c r="AE60" s="66"/>
      <c r="AF60" s="66" t="str">
        <f>IF(DHAC_TestProviders_combined!H45&lt;&gt;"",DHAC_TestProviders_combined!H45,"")</f>
        <v/>
      </c>
      <c r="AG60" s="66" t="str">
        <f t="shared" si="3"/>
        <v>http://snomed.info/sct</v>
      </c>
      <c r="AH60" s="66" t="str">
        <f>TRIM(IF(AA60&lt;&gt;"", _xlfn.XLOOKUP(AA60,CodeMaps!$D$25:$D$74,CodeMaps!$F$25:$F$74,""),IF(DHAC_TestProviders_combined!G45&lt;&gt;"",_xlfn.XLOOKUP(DHAC_TestProviders_combined!G45,CodeMaps!$B$70:$B$74,CodeMaps!$F$70:$F$74,""), _xlfn.XLOOKUP(X60,CodeMaps!$B$25:$B$64,CodeMaps!$F$25:$F$64,""))))</f>
        <v>394593009</v>
      </c>
      <c r="AI60" s="66" t="str">
        <f>IF(AH60&lt;&gt;"",_xlfn.XLOOKUP(AH60,CodeMaps!$F$25:$F$74,CodeMaps!$G$25:$G$74,""),"")</f>
        <v>Medical oncology</v>
      </c>
      <c r="AJ60" s="66"/>
      <c r="AK60" s="66"/>
      <c r="AL60" s="66"/>
      <c r="AM60" s="66"/>
      <c r="AN60" s="66"/>
      <c r="AO60" s="66" t="str">
        <f>IF(DHAC_TestProviders_combined!U45&lt;&gt;"", LOWER(SUBSTITUTE(_xlfn.XLOOKUP(TRIM(DHAC_TestProviders_combined!U45),DHAC_TestOrgs_combined!$B$2:$B$86,DHAC_TestOrgs_combined!$C$2:$C$86)," ","-")),"")</f>
        <v/>
      </c>
      <c r="AP60" s="66"/>
      <c r="AQ60" s="66"/>
      <c r="AR60" s="66" t="s">
        <v>252</v>
      </c>
      <c r="AS60" s="65" t="str">
        <f>DHAC_TestProviders_combined!Q45</f>
        <v>0270106089</v>
      </c>
      <c r="AT60" s="66" t="s">
        <v>1321</v>
      </c>
      <c r="AU60" s="66" t="s">
        <v>282</v>
      </c>
      <c r="AV60" s="65" t="str">
        <f>DHAC_TestProviders_combined!S45</f>
        <v>mathew.sheppard@example.com.au</v>
      </c>
      <c r="AW60" s="66" t="s">
        <v>1321</v>
      </c>
      <c r="AX60" s="66"/>
      <c r="AY60" s="66"/>
      <c r="AZ60" s="66"/>
      <c r="BA60" s="66"/>
      <c r="BB60" s="66"/>
      <c r="BC60" s="66"/>
      <c r="BD60" s="66"/>
      <c r="BE60" s="66"/>
      <c r="BF60" s="66"/>
      <c r="BG60" s="66"/>
      <c r="BH60" s="66"/>
      <c r="BI60" s="66"/>
      <c r="BJ60" s="65"/>
    </row>
    <row r="61" spans="1:62" hidden="1" x14ac:dyDescent="0.25">
      <c r="A61" s="72" t="str">
        <f>LOWER(_xlfn.CONCAT(IF(COUNT(FIND(" ", $Y61))=0, $Y61, TRIM(SUBSTITUTE(SUBSTITUTE(SUBSTITUTE(_xlfn.CONCAT(LEFT($Y61, FIND(" ", $Y61)-1), REPLACE(LEFT($Y61, FIND(" ", $Y61&amp;" ", FIND(" ", $Y61, 1)+1)), 1, FIND(" ", $Y61), "")),"(",""),")",""),"and",""))), "-", SUBSTITUTE(DHAC_TestProviders_combined!$I46,"'",""),"-",DHAC_TestProviders_combined!$J46))</f>
        <v>midwife-browne-wilfred</v>
      </c>
      <c r="B61" s="72"/>
      <c r="C61" s="66"/>
      <c r="D61" s="65" t="str">
        <f>IF(DHAC_TestProviders_combined!V46&lt;&gt;"","UPIN","")</f>
        <v>UPIN</v>
      </c>
      <c r="E61" s="66"/>
      <c r="F61" s="65" t="str">
        <f>IF(DHAC_TestProviders_combined!V46&lt;&gt;"","Medicare Provider Number","")</f>
        <v>Medicare Provider Number</v>
      </c>
      <c r="G61" s="32" t="str">
        <f>IF(DHAC_TestProviders_combined!V46&lt;&gt;"","http://ns.electronichealth.net.au/id/medicare-provider-number","")</f>
        <v>http://ns.electronichealth.net.au/id/medicare-provider-number</v>
      </c>
      <c r="H61" s="32" t="str">
        <f>IF(DHAC_TestProviders_combined!$V46&lt;&gt;"",DHAC_TestProviders_combined!$V46,"")</f>
        <v>2448701Y</v>
      </c>
      <c r="I61" s="66"/>
      <c r="J61" s="66"/>
      <c r="K61" s="66"/>
      <c r="L61" s="66"/>
      <c r="M61" s="66"/>
      <c r="N61" s="66"/>
      <c r="O61" s="66"/>
      <c r="P61" s="66"/>
      <c r="Q61" s="66"/>
      <c r="R61" s="66"/>
      <c r="S61" s="32" t="str">
        <f>LOWER(_xlfn.CONCAT(SUBSTITUTE(DHAC_TestProviders_combined!I46,"'",""),"-",DHAC_TestProviders_combined!J46))</f>
        <v>browne-wilfred</v>
      </c>
      <c r="T61" s="66"/>
      <c r="V61" s="9" t="str">
        <f>IF(DHAC_TestProviders_combined!U46&lt;&gt;"", LOWER(SUBSTITUTE(_xlfn.XLOOKUP(TRIM(DHAC_TestProviders_combined!U46),DHAC_TestOrgs_combined!$B$2:$B$86,DHAC_TestOrgs_combined!$C$2:$C$86)," ","-")),"")</f>
        <v/>
      </c>
      <c r="W61" s="66" t="s">
        <v>1432</v>
      </c>
      <c r="X61" s="66">
        <f>DHAC_TestProviders_combined!E46</f>
        <v>254111</v>
      </c>
      <c r="Y61" s="120" t="str">
        <f>_xlfn.XLOOKUP(DHAC_TestProviders_combined!E46, CodeMaps!B$25:B$32,CodeMaps!C$25:C$32,DHAC_TestProviders_combined!F46)</f>
        <v>Midwife</v>
      </c>
      <c r="Z61" s="66" t="str">
        <f t="shared" ref="Z61" si="16">IF(AA61&lt;&gt;"","http://snomed.info/sct","")</f>
        <v>http://snomed.info/sct</v>
      </c>
      <c r="AA61" s="120" t="str">
        <f>IF(DHAC_TestProviders_combined!G46&lt;&gt;"",_xlfn.XLOOKUP(DHAC_TestProviders_combined!G46,CodeMaps!$B$70:$B$74,CodeMaps!$D$70:$D$74,""),TRIM(_xlfn.XLOOKUP(X61,CodeMaps!$B$25:$B$64,CodeMaps!$D$25:$D$64,"")))</f>
        <v>309453006</v>
      </c>
      <c r="AB61" s="120" t="str">
        <f>_xlfn.XLOOKUP(AA61,CodeMaps!$D$25:$D$74,CodeMaps!$E$25:$E$74,"")</f>
        <v>Registered midwife</v>
      </c>
      <c r="AC61" s="66"/>
      <c r="AD61" s="66"/>
      <c r="AE61" s="66"/>
      <c r="AF61" s="66" t="str">
        <f>IF(DHAC_TestProviders_combined!H46&lt;&gt;"",DHAC_TestProviders_combined!H46,"")</f>
        <v/>
      </c>
      <c r="AG61" s="66" t="str">
        <f t="shared" si="3"/>
        <v>http://snomed.info/sct</v>
      </c>
      <c r="AH61" s="66" t="str">
        <f>TRIM(IF(AA61&lt;&gt;"", _xlfn.XLOOKUP(AA61,CodeMaps!$D$25:$D$74,CodeMaps!$F$25:$F$74,""),IF(DHAC_TestProviders_combined!G46&lt;&gt;"",_xlfn.XLOOKUP(DHAC_TestProviders_combined!G46,CodeMaps!$B$70:$B$74,CodeMaps!$F$70:$F$74,""), _xlfn.XLOOKUP(X61,CodeMaps!$B$25:$B$64,CodeMaps!$F$25:$F$64,""))))</f>
        <v>1287784006</v>
      </c>
      <c r="AI61" s="66" t="str">
        <f>IF(AH61&lt;&gt;"",_xlfn.XLOOKUP(AH61,CodeMaps!$F$25:$F$74,CodeMaps!$G$25:$G$74,""),"")</f>
        <v>Obstetric nursing</v>
      </c>
      <c r="AJ61" s="66"/>
      <c r="AK61" s="66"/>
      <c r="AL61" s="66"/>
      <c r="AM61" s="66"/>
      <c r="AN61" s="66"/>
      <c r="AO61" s="66" t="str">
        <f>IF(DHAC_TestProviders_combined!U46&lt;&gt;"", LOWER(SUBSTITUTE(_xlfn.XLOOKUP(TRIM(DHAC_TestProviders_combined!U46),DHAC_TestOrgs_combined!$B$2:$B$86,DHAC_TestOrgs_combined!$C$2:$C$86)," ","-")),"")</f>
        <v/>
      </c>
      <c r="AP61" s="66"/>
      <c r="AQ61" s="66"/>
      <c r="AR61" s="66" t="s">
        <v>252</v>
      </c>
      <c r="AS61" s="65" t="str">
        <f>DHAC_TestProviders_combined!Q46</f>
        <v>0270106637</v>
      </c>
      <c r="AT61" s="66" t="s">
        <v>1321</v>
      </c>
      <c r="AU61" s="66" t="s">
        <v>282</v>
      </c>
      <c r="AV61" s="65" t="str">
        <f>DHAC_TestProviders_combined!S46</f>
        <v>wilfred.browne@example.net</v>
      </c>
      <c r="AW61" s="66" t="s">
        <v>1321</v>
      </c>
      <c r="AX61" s="66"/>
      <c r="AY61" s="66"/>
      <c r="AZ61" s="66"/>
      <c r="BA61" s="66"/>
      <c r="BB61" s="66"/>
      <c r="BC61" s="66"/>
      <c r="BD61" s="66"/>
      <c r="BE61" s="66"/>
      <c r="BF61" s="66"/>
      <c r="BG61" s="66"/>
      <c r="BH61" s="66"/>
      <c r="BI61" s="66"/>
      <c r="BJ61" s="65"/>
    </row>
    <row r="62" spans="1:62" hidden="1" x14ac:dyDescent="0.25">
      <c r="A62" s="72" t="str">
        <f>LOWER(_xlfn.CONCAT(IF(COUNT(FIND(" ", $Y62))=0, $Y62, TRIM(SUBSTITUTE(SUBSTITUTE(SUBSTITUTE(_xlfn.CONCAT(LEFT($Y62, FIND(" ", $Y62)-1), REPLACE(LEFT($Y62, FIND(" ", $Y62&amp;" ", FIND(" ", $Y62, 1)+1)), 1, FIND(" ", $Y62), "")),"(",""),")",""),"and",""))), "-", SUBSTITUTE(DHAC_TestProviders_combined!$I47,"'",""),"-",DHAC_TestProviders_combined!$J47))</f>
        <v>nursepractitioner-gartshore-indira</v>
      </c>
      <c r="B62" s="72"/>
      <c r="C62" s="66"/>
      <c r="D62" s="65" t="str">
        <f>IF(DHAC_TestProviders_combined!V47&lt;&gt;"","UPIN","")</f>
        <v>UPIN</v>
      </c>
      <c r="E62" s="66"/>
      <c r="F62" s="65" t="str">
        <f>IF(DHAC_TestProviders_combined!V47&lt;&gt;"","Medicare Provider Number","")</f>
        <v>Medicare Provider Number</v>
      </c>
      <c r="G62" s="32" t="str">
        <f>IF(DHAC_TestProviders_combined!V47&lt;&gt;"","http://ns.electronichealth.net.au/id/medicare-provider-number","")</f>
        <v>http://ns.electronichealth.net.au/id/medicare-provider-number</v>
      </c>
      <c r="H62" s="32" t="str">
        <f>IF(DHAC_TestProviders_combined!$V47&lt;&gt;"",DHAC_TestProviders_combined!$V47,"")</f>
        <v>2448711X</v>
      </c>
      <c r="I62" s="66"/>
      <c r="J62" s="66"/>
      <c r="K62" s="66"/>
      <c r="L62" s="66"/>
      <c r="M62" s="66"/>
      <c r="N62" s="66"/>
      <c r="O62" s="66"/>
      <c r="P62" s="66"/>
      <c r="Q62" s="66"/>
      <c r="R62" s="66"/>
      <c r="S62" s="32" t="str">
        <f>LOWER(_xlfn.CONCAT(SUBSTITUTE(DHAC_TestProviders_combined!I47,"'",""),"-",DHAC_TestProviders_combined!J47))</f>
        <v>gartshore-indira</v>
      </c>
      <c r="T62" s="66"/>
      <c r="V62" s="9" t="str">
        <f>IF(DHAC_TestProviders_combined!U47&lt;&gt;"", LOWER(SUBSTITUTE(_xlfn.XLOOKUP(TRIM(DHAC_TestProviders_combined!U47),DHAC_TestOrgs_combined!$B$2:$B$86,DHAC_TestOrgs_combined!$C$2:$C$86)," ","-")),"")</f>
        <v>wallendbeen-aged-care</v>
      </c>
      <c r="W62" s="66" t="s">
        <v>1432</v>
      </c>
      <c r="X62" s="66">
        <f>DHAC_TestProviders_combined!E47</f>
        <v>254411</v>
      </c>
      <c r="Y62" s="72" t="str">
        <f>_xlfn.XLOOKUP(DHAC_TestProviders_combined!E47, CodeMaps!B$25:B$32,CodeMaps!C$25:C$32,DHAC_TestProviders_combined!F47)</f>
        <v>Nurse Practitioner</v>
      </c>
      <c r="Z62" s="132"/>
      <c r="AA62" s="133"/>
      <c r="AB62" s="133"/>
      <c r="AC62" s="66"/>
      <c r="AD62" s="66"/>
      <c r="AE62" s="66"/>
      <c r="AF62" s="66" t="str">
        <f>IF(DHAC_TestProviders_combined!H47&lt;&gt;"",DHAC_TestProviders_combined!H47,"")</f>
        <v/>
      </c>
      <c r="AG62" s="66" t="str">
        <f t="shared" si="3"/>
        <v>http://snomed.info/sct</v>
      </c>
      <c r="AH62" s="66" t="str">
        <f>TRIM(IF(AA62&lt;&gt;"", _xlfn.XLOOKUP(AA62,CodeMaps!$D$25:$D$74,CodeMaps!$F$25:$F$74,""),IF(DHAC_TestProviders_combined!G47&lt;&gt;"",_xlfn.XLOOKUP(DHAC_TestProviders_combined!G47,CodeMaps!$B$70:$B$74,CodeMaps!$F$70:$F$74,""), _xlfn.XLOOKUP(X62,CodeMaps!$B$25:$B$64,CodeMaps!$F$25:$F$64,""))))</f>
        <v>722165004</v>
      </c>
      <c r="AI62" s="66" t="str">
        <f>IF(AH62&lt;&gt;"",_xlfn.XLOOKUP(AH62,CodeMaps!$F$25:$F$74,CodeMaps!$G$25:$G$74,""),"")</f>
        <v>Nursing</v>
      </c>
      <c r="AJ62" s="66"/>
      <c r="AK62" s="66"/>
      <c r="AL62" s="66"/>
      <c r="AM62" s="66"/>
      <c r="AN62" s="66"/>
      <c r="AO62" s="66" t="str">
        <f>IF(DHAC_TestProviders_combined!U47&lt;&gt;"", LOWER(SUBSTITUTE(_xlfn.XLOOKUP(TRIM(DHAC_TestProviders_combined!U47),DHAC_TestOrgs_combined!$B$2:$B$86,DHAC_TestOrgs_combined!$C$2:$C$86)," ","-")),"")</f>
        <v>wallendbeen-aged-care</v>
      </c>
      <c r="AP62" s="66"/>
      <c r="AQ62" s="66"/>
      <c r="AR62" s="66" t="s">
        <v>252</v>
      </c>
      <c r="AS62" s="65" t="str">
        <f>DHAC_TestProviders_combined!Q47</f>
        <v>0270107743</v>
      </c>
      <c r="AT62" s="66" t="s">
        <v>1321</v>
      </c>
      <c r="AU62" s="66" t="s">
        <v>282</v>
      </c>
      <c r="AV62" s="65" t="str">
        <f>DHAC_TestProviders_combined!S47</f>
        <v>indira.gartshore@wallendbeenagedcare.example.net</v>
      </c>
      <c r="AW62" s="66" t="s">
        <v>1321</v>
      </c>
      <c r="AX62" s="66"/>
      <c r="AY62" s="66"/>
      <c r="AZ62" s="66"/>
      <c r="BA62" s="66"/>
      <c r="BB62" s="66"/>
      <c r="BC62" s="66"/>
      <c r="BD62" s="66"/>
      <c r="BE62" s="66"/>
      <c r="BF62" s="66"/>
      <c r="BG62" s="66"/>
      <c r="BH62" s="66"/>
      <c r="BI62" s="66"/>
      <c r="BJ62" s="65"/>
    </row>
    <row r="63" spans="1:62" hidden="1" x14ac:dyDescent="0.25">
      <c r="A63" s="72" t="str">
        <f>LOWER(_xlfn.CONCAT(IF(COUNT(FIND(" ", $Y63))=0, $Y63, TRIM(SUBSTITUTE(SUBSTITUTE(SUBSTITUTE(_xlfn.CONCAT(LEFT($Y63, FIND(" ", $Y63)-1), REPLACE(LEFT($Y63, FIND(" ", $Y63&amp;" ", FIND(" ", $Y63, 1)+1)), 1, FIND(" ", $Y63), "")),"(",""),")",""),"and",""))), "-", SUBSTITUTE(DHAC_TestProviders_combined!$I48,"'",""),"-",DHAC_TestProviders_combined!$J48))</f>
        <v>nursepractitioner-simons-reggie</v>
      </c>
      <c r="B63" s="72"/>
      <c r="C63" s="66"/>
      <c r="D63" s="65" t="str">
        <f>IF(DHAC_TestProviders_combined!V48&lt;&gt;"","UPIN","")</f>
        <v>UPIN</v>
      </c>
      <c r="E63" s="66"/>
      <c r="F63" s="65" t="str">
        <f>IF(DHAC_TestProviders_combined!V48&lt;&gt;"","Medicare Provider Number","")</f>
        <v>Medicare Provider Number</v>
      </c>
      <c r="G63" s="32" t="str">
        <f>IF(DHAC_TestProviders_combined!V48&lt;&gt;"","http://ns.electronichealth.net.au/id/medicare-provider-number","")</f>
        <v>http://ns.electronichealth.net.au/id/medicare-provider-number</v>
      </c>
      <c r="H63" s="32" t="str">
        <f>IF(DHAC_TestProviders_combined!$V48&lt;&gt;"",DHAC_TestProviders_combined!$V48,"")</f>
        <v>2448721W</v>
      </c>
      <c r="I63" s="66"/>
      <c r="J63" s="66"/>
      <c r="K63" s="66"/>
      <c r="L63" s="66"/>
      <c r="M63" s="66"/>
      <c r="N63" s="66"/>
      <c r="O63" s="66"/>
      <c r="P63" s="66"/>
      <c r="Q63" s="66"/>
      <c r="R63" s="66"/>
      <c r="S63" s="32" t="str">
        <f>LOWER(_xlfn.CONCAT(SUBSTITUTE(DHAC_TestProviders_combined!I48,"'",""),"-",DHAC_TestProviders_combined!J48))</f>
        <v>simons-reggie</v>
      </c>
      <c r="T63" s="66"/>
      <c r="V63" s="9" t="str">
        <f>IF(DHAC_TestProviders_combined!U48&lt;&gt;"", LOWER(SUBSTITUTE(_xlfn.XLOOKUP(TRIM(DHAC_TestProviders_combined!U48),DHAC_TestOrgs_combined!$B$2:$B$86,DHAC_TestOrgs_combined!$C$2:$C$86)," ","-")),"")</f>
        <v>kensington-public-hospital</v>
      </c>
      <c r="W63" s="66" t="s">
        <v>1432</v>
      </c>
      <c r="X63" s="66">
        <f>DHAC_TestProviders_combined!E48</f>
        <v>254411</v>
      </c>
      <c r="Y63" s="72" t="str">
        <f>_xlfn.XLOOKUP(DHAC_TestProviders_combined!E48, CodeMaps!B$25:B$32,CodeMaps!C$25:C$32,DHAC_TestProviders_combined!F48)</f>
        <v>Nurse Practitioner</v>
      </c>
      <c r="Z63" s="132"/>
      <c r="AA63" s="133"/>
      <c r="AB63" s="133"/>
      <c r="AC63" s="66"/>
      <c r="AD63" s="66"/>
      <c r="AE63" s="66"/>
      <c r="AF63" s="66" t="str">
        <f>IF(DHAC_TestProviders_combined!H48&lt;&gt;"",DHAC_TestProviders_combined!H48,"")</f>
        <v/>
      </c>
      <c r="AG63" s="66" t="str">
        <f t="shared" si="3"/>
        <v>http://snomed.info/sct</v>
      </c>
      <c r="AH63" s="66" t="str">
        <f>TRIM(IF(AA63&lt;&gt;"", _xlfn.XLOOKUP(AA63,CodeMaps!$D$25:$D$74,CodeMaps!$F$25:$F$74,""),IF(DHAC_TestProviders_combined!G48&lt;&gt;"",_xlfn.XLOOKUP(DHAC_TestProviders_combined!G48,CodeMaps!$B$70:$B$74,CodeMaps!$F$70:$F$74,""), _xlfn.XLOOKUP(X63,CodeMaps!$B$25:$B$64,CodeMaps!$F$25:$F$64,""))))</f>
        <v>722165004</v>
      </c>
      <c r="AI63" s="66" t="str">
        <f>IF(AH63&lt;&gt;"",_xlfn.XLOOKUP(AH63,CodeMaps!$F$25:$F$74,CodeMaps!$G$25:$G$74,""),"")</f>
        <v>Nursing</v>
      </c>
      <c r="AJ63" s="66"/>
      <c r="AK63" s="66"/>
      <c r="AL63" s="66"/>
      <c r="AM63" s="66"/>
      <c r="AN63" s="66"/>
      <c r="AO63" s="66" t="str">
        <f>IF(DHAC_TestProviders_combined!U48&lt;&gt;"", LOWER(SUBSTITUTE(_xlfn.XLOOKUP(TRIM(DHAC_TestProviders_combined!U48),DHAC_TestOrgs_combined!$B$2:$B$86,DHAC_TestOrgs_combined!$C$2:$C$86)," ","-")),"")</f>
        <v>kensington-public-hospital</v>
      </c>
      <c r="AP63" s="66"/>
      <c r="AQ63" s="66"/>
      <c r="AR63" s="66" t="s">
        <v>252</v>
      </c>
      <c r="AS63" s="65" t="str">
        <f>DHAC_TestProviders_combined!Q48</f>
        <v>0270101397</v>
      </c>
      <c r="AT63" s="66" t="s">
        <v>1321</v>
      </c>
      <c r="AU63" s="66" t="s">
        <v>282</v>
      </c>
      <c r="AV63" s="65" t="str">
        <f>DHAC_TestProviders_combined!S48</f>
        <v>reggie.simons@kensingtonph.example.net</v>
      </c>
      <c r="AW63" s="66" t="s">
        <v>1321</v>
      </c>
      <c r="AX63" s="66"/>
      <c r="AY63" s="66"/>
      <c r="AZ63" s="66"/>
      <c r="BA63" s="66"/>
      <c r="BB63" s="66"/>
      <c r="BC63" s="66"/>
      <c r="BD63" s="66"/>
      <c r="BE63" s="66"/>
      <c r="BF63" s="66"/>
      <c r="BG63" s="66"/>
      <c r="BH63" s="66"/>
      <c r="BI63" s="66"/>
      <c r="BJ63" s="65"/>
    </row>
    <row r="64" spans="1:62" hidden="1" x14ac:dyDescent="0.25">
      <c r="A64" s="72" t="str">
        <f>LOWER(_xlfn.CONCAT(IF(COUNT(FIND(" ", $Y64))=0, $Y64, TRIM(SUBSTITUTE(SUBSTITUTE(SUBSTITUTE(_xlfn.CONCAT(LEFT($Y64, FIND(" ", $Y64)-1), REPLACE(LEFT($Y64, FIND(" ", $Y64&amp;" ", FIND(" ", $Y64, 1)+1)), 1, FIND(" ", $Y64), "")),"(",""),")",""),"and",""))), "-", SUBSTITUTE(DHAC_TestProviders_combined!$I49,"'",""),"-",DHAC_TestProviders_combined!$J49))</f>
        <v>nursepractitioner-munro-rose</v>
      </c>
      <c r="B64" s="72"/>
      <c r="C64" s="66"/>
      <c r="D64" s="65" t="str">
        <f>IF(DHAC_TestProviders_combined!V49&lt;&gt;"","UPIN","")</f>
        <v>UPIN</v>
      </c>
      <c r="E64" s="66"/>
      <c r="F64" s="65" t="str">
        <f>IF(DHAC_TestProviders_combined!V49&lt;&gt;"","Medicare Provider Number","")</f>
        <v>Medicare Provider Number</v>
      </c>
      <c r="G64" s="32" t="str">
        <f>IF(DHAC_TestProviders_combined!V49&lt;&gt;"","http://ns.electronichealth.net.au/id/medicare-provider-number","")</f>
        <v>http://ns.electronichealth.net.au/id/medicare-provider-number</v>
      </c>
      <c r="H64" s="32" t="str">
        <f>IF(DHAC_TestProviders_combined!$V49&lt;&gt;"",DHAC_TestProviders_combined!$V49,"")</f>
        <v>2448731T</v>
      </c>
      <c r="I64" s="66"/>
      <c r="J64" s="66"/>
      <c r="K64" s="66"/>
      <c r="L64" s="66"/>
      <c r="M64" s="66"/>
      <c r="N64" s="66"/>
      <c r="O64" s="66"/>
      <c r="P64" s="66"/>
      <c r="Q64" s="66"/>
      <c r="R64" s="66"/>
      <c r="S64" s="32" t="str">
        <f>LOWER(_xlfn.CONCAT(SUBSTITUTE(DHAC_TestProviders_combined!I49,"'",""),"-",DHAC_TestProviders_combined!J49))</f>
        <v>munro-rose</v>
      </c>
      <c r="T64" s="66"/>
      <c r="V64" s="9" t="str">
        <f>IF(DHAC_TestProviders_combined!U49&lt;&gt;"", LOWER(SUBSTITUTE(_xlfn.XLOOKUP(TRIM(DHAC_TestProviders_combined!U49),DHAC_TestOrgs_combined!$B$2:$B$86,DHAC_TestOrgs_combined!$C$2:$C$86)," ","-")),"")</f>
        <v>mount-mitchell-private-hospital</v>
      </c>
      <c r="W64" s="66" t="s">
        <v>1432</v>
      </c>
      <c r="X64" s="66">
        <f>DHAC_TestProviders_combined!E49</f>
        <v>254411</v>
      </c>
      <c r="Y64" s="72" t="str">
        <f>_xlfn.XLOOKUP(DHAC_TestProviders_combined!E49, CodeMaps!B$25:B$32,CodeMaps!C$25:C$32,DHAC_TestProviders_combined!F49)</f>
        <v>Nurse Practitioner</v>
      </c>
      <c r="Z64" s="132"/>
      <c r="AA64" s="133"/>
      <c r="AB64" s="133"/>
      <c r="AC64" s="66"/>
      <c r="AD64" s="66"/>
      <c r="AE64" s="66"/>
      <c r="AF64" s="66" t="str">
        <f>IF(DHAC_TestProviders_combined!H49&lt;&gt;"",DHAC_TestProviders_combined!H49,"")</f>
        <v/>
      </c>
      <c r="AG64" s="66" t="str">
        <f t="shared" si="3"/>
        <v>http://snomed.info/sct</v>
      </c>
      <c r="AH64" s="66" t="str">
        <f>TRIM(IF(AA64&lt;&gt;"", _xlfn.XLOOKUP(AA64,CodeMaps!$D$25:$D$74,CodeMaps!$F$25:$F$74,""),IF(DHAC_TestProviders_combined!G49&lt;&gt;"",_xlfn.XLOOKUP(DHAC_TestProviders_combined!G49,CodeMaps!$B$70:$B$74,CodeMaps!$F$70:$F$74,""), _xlfn.XLOOKUP(X64,CodeMaps!$B$25:$B$64,CodeMaps!$F$25:$F$64,""))))</f>
        <v>722165004</v>
      </c>
      <c r="AI64" s="66" t="str">
        <f>IF(AH64&lt;&gt;"",_xlfn.XLOOKUP(AH64,CodeMaps!$F$25:$F$74,CodeMaps!$G$25:$G$74,""),"")</f>
        <v>Nursing</v>
      </c>
      <c r="AJ64" s="66"/>
      <c r="AK64" s="66"/>
      <c r="AL64" s="66"/>
      <c r="AM64" s="66"/>
      <c r="AN64" s="66"/>
      <c r="AO64" s="66" t="str">
        <f>IF(DHAC_TestProviders_combined!U49&lt;&gt;"", LOWER(SUBSTITUTE(_xlfn.XLOOKUP(TRIM(DHAC_TestProviders_combined!U49),DHAC_TestOrgs_combined!$B$2:$B$86,DHAC_TestOrgs_combined!$C$2:$C$86)," ","-")),"")</f>
        <v>mount-mitchell-private-hospital</v>
      </c>
      <c r="AP64" s="66"/>
      <c r="AQ64" s="66"/>
      <c r="AR64" s="66" t="s">
        <v>252</v>
      </c>
      <c r="AS64" s="65" t="str">
        <f>DHAC_TestProviders_combined!Q49</f>
        <v>0270105704</v>
      </c>
      <c r="AT64" s="66" t="s">
        <v>1321</v>
      </c>
      <c r="AU64" s="66" t="s">
        <v>282</v>
      </c>
      <c r="AV64" s="65" t="str">
        <f>DHAC_TestProviders_combined!S49</f>
        <v>rose.munro@mountmitchellph.example.com.au</v>
      </c>
      <c r="AW64" s="66" t="s">
        <v>1321</v>
      </c>
      <c r="AX64" s="66"/>
      <c r="AY64" s="66"/>
      <c r="AZ64" s="66"/>
      <c r="BA64" s="66"/>
      <c r="BB64" s="66"/>
      <c r="BC64" s="66"/>
      <c r="BD64" s="66"/>
      <c r="BE64" s="66"/>
      <c r="BF64" s="66"/>
      <c r="BG64" s="66"/>
      <c r="BH64" s="66"/>
      <c r="BI64" s="66"/>
      <c r="BJ64" s="65"/>
    </row>
    <row r="65" spans="1:62" hidden="1" x14ac:dyDescent="0.25">
      <c r="A65" s="72" t="str">
        <f>LOWER(_xlfn.CONCAT(IF(COUNT(FIND(" ", $Y65))=0, $Y65, TRIM(SUBSTITUTE(SUBSTITUTE(SUBSTITUTE(_xlfn.CONCAT(LEFT($Y65, FIND(" ", $Y65)-1), REPLACE(LEFT($Y65, FIND(" ", $Y65&amp;" ", FIND(" ", $Y65, 1)+1)), 1, FIND(" ", $Y65), "")),"(",""),")",""),"and",""))), "-", SUBSTITUTE(DHAC_TestProviders_combined!$I50,"'",""),"-",DHAC_TestProviders_combined!$J50))</f>
        <v>paediatrician-leishman-leesa</v>
      </c>
      <c r="B65" s="72"/>
      <c r="C65" s="66"/>
      <c r="D65" s="65" t="str">
        <f>IF(DHAC_TestProviders_combined!V50&lt;&gt;"","UPIN","")</f>
        <v>UPIN</v>
      </c>
      <c r="E65" s="66"/>
      <c r="F65" s="65" t="str">
        <f>IF(DHAC_TestProviders_combined!V50&lt;&gt;"","Medicare Provider Number","")</f>
        <v>Medicare Provider Number</v>
      </c>
      <c r="G65" s="32" t="str">
        <f>IF(DHAC_TestProviders_combined!V50&lt;&gt;"","http://ns.electronichealth.net.au/id/medicare-provider-number","")</f>
        <v>http://ns.electronichealth.net.au/id/medicare-provider-number</v>
      </c>
      <c r="H65" s="32" t="str">
        <f>IF(DHAC_TestProviders_combined!$V50&lt;&gt;"",DHAC_TestProviders_combined!$V50,"")</f>
        <v>2448741L</v>
      </c>
      <c r="I65" s="66"/>
      <c r="J65" s="66"/>
      <c r="K65" s="66"/>
      <c r="L65" s="66"/>
      <c r="M65" s="66"/>
      <c r="N65" s="66"/>
      <c r="O65" s="66"/>
      <c r="P65" s="66"/>
      <c r="Q65" s="66"/>
      <c r="R65" s="66"/>
      <c r="S65" s="32" t="str">
        <f>LOWER(_xlfn.CONCAT(SUBSTITUTE(DHAC_TestProviders_combined!I50,"'",""),"-",DHAC_TestProviders_combined!J50))</f>
        <v>leishman-leesa</v>
      </c>
      <c r="T65" s="66"/>
      <c r="V65" s="9" t="str">
        <f>IF(DHAC_TestProviders_combined!U50&lt;&gt;"", LOWER(SUBSTITUTE(_xlfn.XLOOKUP(TRIM(DHAC_TestProviders_combined!U50),DHAC_TestOrgs_combined!$B$2:$B$86,DHAC_TestOrgs_combined!$C$2:$C$86)," ","-")),"")</f>
        <v/>
      </c>
      <c r="W65" s="66" t="s">
        <v>1432</v>
      </c>
      <c r="X65" s="66">
        <f>DHAC_TestProviders_combined!E50</f>
        <v>253321</v>
      </c>
      <c r="Y65" s="72" t="str">
        <f>_xlfn.XLOOKUP(DHAC_TestProviders_combined!E50, CodeMaps!B$25:B$32,CodeMaps!C$25:C$32,DHAC_TestProviders_combined!F50)</f>
        <v>Paediatrician</v>
      </c>
      <c r="Z65" s="132"/>
      <c r="AA65" s="133"/>
      <c r="AB65" s="133"/>
      <c r="AC65" s="66"/>
      <c r="AD65" s="66"/>
      <c r="AE65" s="66"/>
      <c r="AF65" s="66" t="str">
        <f>IF(DHAC_TestProviders_combined!H50&lt;&gt;"",DHAC_TestProviders_combined!H50,"")</f>
        <v/>
      </c>
      <c r="AG65" s="66" t="str">
        <f t="shared" si="3"/>
        <v>http://snomed.info/sct</v>
      </c>
      <c r="AH65" s="66" t="str">
        <f>TRIM(IF(AA65&lt;&gt;"", _xlfn.XLOOKUP(AA65,CodeMaps!$D$25:$D$74,CodeMaps!$F$25:$F$74,""),IF(DHAC_TestProviders_combined!G50&lt;&gt;"",_xlfn.XLOOKUP(DHAC_TestProviders_combined!G50,CodeMaps!$B$70:$B$74,CodeMaps!$F$70:$F$74,""), _xlfn.XLOOKUP(X65,CodeMaps!$B$25:$B$64,CodeMaps!$F$25:$F$64,""))))</f>
        <v>24251000087109</v>
      </c>
      <c r="AI65" s="66" t="str">
        <f>IF(AH65&lt;&gt;"",_xlfn.XLOOKUP(AH65,CodeMaps!$F$25:$F$74,CodeMaps!$G$25:$G$74,""),"")</f>
        <v>General paediatric specialty</v>
      </c>
      <c r="AJ65" s="66"/>
      <c r="AK65" s="66"/>
      <c r="AL65" s="66"/>
      <c r="AM65" s="66"/>
      <c r="AN65" s="66"/>
      <c r="AO65" s="66" t="str">
        <f>IF(DHAC_TestProviders_combined!U50&lt;&gt;"", LOWER(SUBSTITUTE(_xlfn.XLOOKUP(TRIM(DHAC_TestProviders_combined!U50),DHAC_TestOrgs_combined!$B$2:$B$86,DHAC_TestOrgs_combined!$C$2:$C$86)," ","-")),"")</f>
        <v/>
      </c>
      <c r="AP65" s="66"/>
      <c r="AQ65" s="66"/>
      <c r="AR65" s="66" t="s">
        <v>252</v>
      </c>
      <c r="AS65" s="65" t="str">
        <f>DHAC_TestProviders_combined!Q50</f>
        <v>0270102759</v>
      </c>
      <c r="AT65" s="66" t="s">
        <v>1321</v>
      </c>
      <c r="AU65" s="66" t="s">
        <v>282</v>
      </c>
      <c r="AV65" s="65" t="str">
        <f>DHAC_TestProviders_combined!S50</f>
        <v>leesa.leishman@example.com</v>
      </c>
      <c r="AW65" s="66" t="s">
        <v>1321</v>
      </c>
      <c r="AX65" s="66"/>
      <c r="AY65" s="66"/>
      <c r="AZ65" s="66"/>
      <c r="BA65" s="66"/>
      <c r="BB65" s="66"/>
      <c r="BC65" s="66"/>
      <c r="BD65" s="66"/>
      <c r="BE65" s="66"/>
      <c r="BF65" s="66"/>
      <c r="BG65" s="66"/>
      <c r="BH65" s="66"/>
      <c r="BI65" s="66"/>
      <c r="BJ65" s="65"/>
    </row>
    <row r="66" spans="1:62" hidden="1" x14ac:dyDescent="0.25">
      <c r="A66" s="72" t="str">
        <f>LOWER(_xlfn.CONCAT(IF(COUNT(FIND(" ", $Y66))=0, $Y66, TRIM(SUBSTITUTE(SUBSTITUTE(SUBSTITUTE(_xlfn.CONCAT(LEFT($Y66, FIND(" ", $Y66)-1), REPLACE(LEFT($Y66, FIND(" ", $Y66&amp;" ", FIND(" ", $Y66, 1)+1)), 1, FIND(" ", $Y66), "")),"(",""),")",""),"and",""))), "-", SUBSTITUTE(DHAC_TestProviders_combined!$I51,"'",""),"-",DHAC_TestProviders_combined!$J51))</f>
        <v>pathologist-pratley-philomena</v>
      </c>
      <c r="B66" s="72"/>
      <c r="C66" s="66"/>
      <c r="D66" s="65" t="str">
        <f>IF(DHAC_TestProviders_combined!V51&lt;&gt;"","UPIN","")</f>
        <v>UPIN</v>
      </c>
      <c r="E66" s="66"/>
      <c r="F66" s="65" t="str">
        <f>IF(DHAC_TestProviders_combined!V51&lt;&gt;"","Medicare Provider Number","")</f>
        <v>Medicare Provider Number</v>
      </c>
      <c r="G66" s="32" t="str">
        <f>IF(DHAC_TestProviders_combined!V51&lt;&gt;"","http://ns.electronichealth.net.au/id/medicare-provider-number","")</f>
        <v>http://ns.electronichealth.net.au/id/medicare-provider-number</v>
      </c>
      <c r="H66" s="32" t="str">
        <f>IF(DHAC_TestProviders_combined!$V51&lt;&gt;"",DHAC_TestProviders_combined!$V51,"")</f>
        <v>2448751K</v>
      </c>
      <c r="I66" s="66"/>
      <c r="J66" s="66"/>
      <c r="K66" s="66"/>
      <c r="L66" s="66"/>
      <c r="M66" s="66"/>
      <c r="N66" s="66"/>
      <c r="O66" s="66"/>
      <c r="P66" s="66"/>
      <c r="Q66" s="66"/>
      <c r="R66" s="66"/>
      <c r="S66" s="32" t="str">
        <f>LOWER(_xlfn.CONCAT(SUBSTITUTE(DHAC_TestProviders_combined!I51,"'",""),"-",DHAC_TestProviders_combined!J51))</f>
        <v>pratley-philomena</v>
      </c>
      <c r="T66" s="66"/>
      <c r="V66" s="9" t="str">
        <f>IF(DHAC_TestProviders_combined!U51&lt;&gt;"", LOWER(SUBSTITUTE(_xlfn.XLOOKUP(TRIM(DHAC_TestProviders_combined!U51),DHAC_TestOrgs_combined!$B$2:$B$86,DHAC_TestOrgs_combined!$C$2:$C$86)," ","-")),"")</f>
        <v>pullabooka-pathology</v>
      </c>
      <c r="W66" s="66" t="s">
        <v>1432</v>
      </c>
      <c r="X66" s="66">
        <f>DHAC_TestProviders_combined!E51</f>
        <v>253915</v>
      </c>
      <c r="Y66" s="72" t="str">
        <f>_xlfn.XLOOKUP(DHAC_TestProviders_combined!E51, CodeMaps!B$25:B$32,CodeMaps!C$25:C$32,DHAC_TestProviders_combined!F51)</f>
        <v>Pathologist</v>
      </c>
      <c r="Z66" s="132"/>
      <c r="AA66" s="133"/>
      <c r="AB66" s="133"/>
      <c r="AC66" s="66"/>
      <c r="AD66" s="66"/>
      <c r="AE66" s="66"/>
      <c r="AF66" s="66" t="str">
        <f>IF(DHAC_TestProviders_combined!H51&lt;&gt;"",DHAC_TestProviders_combined!H51,"")</f>
        <v/>
      </c>
      <c r="AG66" s="66" t="str">
        <f t="shared" si="3"/>
        <v>http://snomed.info/sct</v>
      </c>
      <c r="AH66" s="66" t="str">
        <f>TRIM(IF(AA66&lt;&gt;"", _xlfn.XLOOKUP(AA66,CodeMaps!$D$25:$D$74,CodeMaps!$F$25:$F$74,""),IF(DHAC_TestProviders_combined!G51&lt;&gt;"",_xlfn.XLOOKUP(DHAC_TestProviders_combined!G51,CodeMaps!$B$70:$B$74,CodeMaps!$F$70:$F$74,""), _xlfn.XLOOKUP(X66,CodeMaps!$B$25:$B$64,CodeMaps!$F$25:$F$64,""))))</f>
        <v>394595002</v>
      </c>
      <c r="AI66" s="66" t="str">
        <f>IF(AH66&lt;&gt;"",_xlfn.XLOOKUP(AH66,CodeMaps!$F$25:$F$74,CodeMaps!$G$25:$G$74,""),"")</f>
        <v>Pathology</v>
      </c>
      <c r="AJ66" s="66"/>
      <c r="AK66" s="66"/>
      <c r="AL66" s="66"/>
      <c r="AM66" s="66"/>
      <c r="AN66" s="66"/>
      <c r="AO66" s="66" t="str">
        <f>IF(DHAC_TestProviders_combined!U51&lt;&gt;"", LOWER(SUBSTITUTE(_xlfn.XLOOKUP(TRIM(DHAC_TestProviders_combined!U51),DHAC_TestOrgs_combined!$B$2:$B$86,DHAC_TestOrgs_combined!$C$2:$C$86)," ","-")),"")</f>
        <v>pullabooka-pathology</v>
      </c>
      <c r="AP66" s="66"/>
      <c r="AQ66" s="66"/>
      <c r="AR66" s="66" t="s">
        <v>252</v>
      </c>
      <c r="AS66" s="65" t="str">
        <f>DHAC_TestProviders_combined!Q51</f>
        <v>0270103788</v>
      </c>
      <c r="AT66" s="66" t="s">
        <v>1321</v>
      </c>
      <c r="AU66" s="66" t="s">
        <v>282</v>
      </c>
      <c r="AV66" s="65" t="str">
        <f>DHAC_TestProviders_combined!S51</f>
        <v>philomena.pratley@reception@pullabookapathology.example.net</v>
      </c>
      <c r="AW66" s="66" t="s">
        <v>1321</v>
      </c>
      <c r="AX66" s="66"/>
      <c r="AY66" s="66"/>
      <c r="AZ66" s="66"/>
      <c r="BA66" s="66"/>
      <c r="BB66" s="66"/>
      <c r="BC66" s="66"/>
      <c r="BD66" s="66"/>
      <c r="BE66" s="66"/>
      <c r="BF66" s="66"/>
      <c r="BG66" s="66"/>
      <c r="BH66" s="66"/>
      <c r="BI66" s="66"/>
      <c r="BJ66" s="65"/>
    </row>
    <row r="67" spans="1:62" hidden="1" x14ac:dyDescent="0.25">
      <c r="A67" s="72" t="str">
        <f>LOWER(_xlfn.CONCAT(IF(COUNT(FIND(" ", $Y67))=0, $Y67, TRIM(SUBSTITUTE(SUBSTITUTE(SUBSTITUTE(_xlfn.CONCAT(LEFT($Y67, FIND(" ", $Y67)-1), REPLACE(LEFT($Y67, FIND(" ", $Y67&amp;" ", FIND(" ", $Y67, 1)+1)), 1, FIND(" ", $Y67), "")),"(",""),")",""),"and",""))), "-", SUBSTITUTE(DHAC_TestProviders_combined!$I52,"'",""),"-",DHAC_TestProviders_combined!$J52))</f>
        <v>pathologist-clarke-malcolm</v>
      </c>
      <c r="B67" s="72"/>
      <c r="C67" s="66"/>
      <c r="D67" s="65" t="str">
        <f>IF(DHAC_TestProviders_combined!V52&lt;&gt;"","UPIN","")</f>
        <v>UPIN</v>
      </c>
      <c r="E67" s="66"/>
      <c r="F67" s="65" t="str">
        <f>IF(DHAC_TestProviders_combined!V52&lt;&gt;"","Medicare Provider Number","")</f>
        <v>Medicare Provider Number</v>
      </c>
      <c r="G67" s="32" t="str">
        <f>IF(DHAC_TestProviders_combined!V52&lt;&gt;"","http://ns.electronichealth.net.au/id/medicare-provider-number","")</f>
        <v>http://ns.electronichealth.net.au/id/medicare-provider-number</v>
      </c>
      <c r="H67" s="32" t="str">
        <f>IF(DHAC_TestProviders_combined!$V52&lt;&gt;"",DHAC_TestProviders_combined!$V52,"")</f>
        <v>2448761J</v>
      </c>
      <c r="I67" s="66"/>
      <c r="J67" s="66"/>
      <c r="K67" s="66"/>
      <c r="L67" s="66"/>
      <c r="M67" s="66"/>
      <c r="N67" s="66"/>
      <c r="O67" s="66"/>
      <c r="P67" s="66"/>
      <c r="Q67" s="66"/>
      <c r="R67" s="66"/>
      <c r="S67" s="32" t="str">
        <f>LOWER(_xlfn.CONCAT(SUBSTITUTE(DHAC_TestProviders_combined!I52,"'",""),"-",DHAC_TestProviders_combined!J52))</f>
        <v>clarke-malcolm</v>
      </c>
      <c r="T67" s="66"/>
      <c r="V67" s="9" t="str">
        <f>IF(DHAC_TestProviders_combined!U52&lt;&gt;"", LOWER(SUBSTITUTE(_xlfn.XLOOKUP(TRIM(DHAC_TestProviders_combined!U52),DHAC_TestOrgs_combined!$B$2:$B$86,DHAC_TestOrgs_combined!$C$2:$C$86)," ","-")),"")</f>
        <v>higher-macdonald-pathology</v>
      </c>
      <c r="W67" s="66" t="s">
        <v>1432</v>
      </c>
      <c r="X67" s="66">
        <f>DHAC_TestProviders_combined!E52</f>
        <v>253915</v>
      </c>
      <c r="Y67" s="72" t="str">
        <f>_xlfn.XLOOKUP(DHAC_TestProviders_combined!E52, CodeMaps!B$25:B$32,CodeMaps!C$25:C$32,DHAC_TestProviders_combined!F52)</f>
        <v>Pathologist</v>
      </c>
      <c r="Z67" s="132"/>
      <c r="AA67" s="133"/>
      <c r="AB67" s="133"/>
      <c r="AC67" s="66"/>
      <c r="AD67" s="66"/>
      <c r="AE67" s="66"/>
      <c r="AF67" s="66" t="str">
        <f>IF(DHAC_TestProviders_combined!H52&lt;&gt;"",DHAC_TestProviders_combined!H52,"")</f>
        <v/>
      </c>
      <c r="AG67" s="66" t="str">
        <f t="shared" si="3"/>
        <v>http://snomed.info/sct</v>
      </c>
      <c r="AH67" s="66" t="str">
        <f>TRIM(IF(AA67&lt;&gt;"", _xlfn.XLOOKUP(AA67,CodeMaps!$D$25:$D$74,CodeMaps!$F$25:$F$74,""),IF(DHAC_TestProviders_combined!G52&lt;&gt;"",_xlfn.XLOOKUP(DHAC_TestProviders_combined!G52,CodeMaps!$B$70:$B$74,CodeMaps!$F$70:$F$74,""), _xlfn.XLOOKUP(X67,CodeMaps!$B$25:$B$64,CodeMaps!$F$25:$F$64,""))))</f>
        <v>394595002</v>
      </c>
      <c r="AI67" s="66" t="str">
        <f>IF(AH67&lt;&gt;"",_xlfn.XLOOKUP(AH67,CodeMaps!$F$25:$F$74,CodeMaps!$G$25:$G$74,""),"")</f>
        <v>Pathology</v>
      </c>
      <c r="AJ67" s="66"/>
      <c r="AK67" s="66"/>
      <c r="AL67" s="66"/>
      <c r="AM67" s="66"/>
      <c r="AN67" s="66"/>
      <c r="AO67" s="66" t="str">
        <f>IF(DHAC_TestProviders_combined!U52&lt;&gt;"", LOWER(SUBSTITUTE(_xlfn.XLOOKUP(TRIM(DHAC_TestProviders_combined!U52),DHAC_TestOrgs_combined!$B$2:$B$86,DHAC_TestOrgs_combined!$C$2:$C$86)," ","-")),"")</f>
        <v>higher-macdonald-pathology</v>
      </c>
      <c r="AP67" s="66"/>
      <c r="AQ67" s="66"/>
      <c r="AR67" s="66" t="s">
        <v>252</v>
      </c>
      <c r="AS67" s="65" t="str">
        <f>DHAC_TestProviders_combined!Q52</f>
        <v>0270109091</v>
      </c>
      <c r="AT67" s="66" t="s">
        <v>1321</v>
      </c>
      <c r="AU67" s="66" t="s">
        <v>282</v>
      </c>
      <c r="AV67" s="65" t="str">
        <f>DHAC_TestProviders_combined!S52</f>
        <v>malcolm.clarke@highermacdonaldpathology.example.com.au</v>
      </c>
      <c r="AW67" s="66" t="s">
        <v>1321</v>
      </c>
      <c r="AX67" s="66"/>
      <c r="AY67" s="66"/>
      <c r="AZ67" s="66"/>
      <c r="BA67" s="66"/>
      <c r="BB67" s="66"/>
      <c r="BC67" s="66"/>
      <c r="BD67" s="66"/>
      <c r="BE67" s="66"/>
      <c r="BF67" s="66"/>
      <c r="BG67" s="66"/>
      <c r="BH67" s="66"/>
      <c r="BI67" s="66"/>
      <c r="BJ67" s="65"/>
    </row>
    <row r="68" spans="1:62" hidden="1" x14ac:dyDescent="0.25">
      <c r="A68" s="72" t="str">
        <f>LOWER(_xlfn.CONCAT(IF(COUNT(FIND(" ", $Y68))=0, $Y68, TRIM(SUBSTITUTE(SUBSTITUTE(SUBSTITUTE(_xlfn.CONCAT(LEFT($Y68, FIND(" ", $Y68)-1), REPLACE(LEFT($Y68, FIND(" ", $Y68&amp;" ", FIND(" ", $Y68, 1)+1)), 1, FIND(" ", $Y68), "")),"(",""),")",""),"and",""))), "-", SUBSTITUTE(DHAC_TestProviders_combined!$I53,"'",""),"-",DHAC_TestProviders_combined!$J53))</f>
        <v>retailpharmacist-cane-elden</v>
      </c>
      <c r="B68" s="72"/>
      <c r="C68" s="66"/>
      <c r="D68" s="65" t="str">
        <f>IF(DHAC_TestProviders_combined!V53&lt;&gt;"","UPIN","")</f>
        <v>UPIN</v>
      </c>
      <c r="E68" s="66"/>
      <c r="F68" s="65" t="str">
        <f>IF(DHAC_TestProviders_combined!V53&lt;&gt;"","Medicare Provider Number","")</f>
        <v>Medicare Provider Number</v>
      </c>
      <c r="G68" s="32" t="str">
        <f>IF(DHAC_TestProviders_combined!V53&lt;&gt;"","http://ns.electronichealth.net.au/id/medicare-provider-number","")</f>
        <v>http://ns.electronichealth.net.au/id/medicare-provider-number</v>
      </c>
      <c r="H68" s="32" t="str">
        <f>IF(DHAC_TestProviders_combined!$V53&lt;&gt;"",DHAC_TestProviders_combined!$V53,"")</f>
        <v>2448771H</v>
      </c>
      <c r="I68" s="66"/>
      <c r="J68" s="66"/>
      <c r="K68" s="66"/>
      <c r="L68" s="66"/>
      <c r="M68" s="66"/>
      <c r="N68" s="66"/>
      <c r="O68" s="66"/>
      <c r="P68" s="66"/>
      <c r="Q68" s="66"/>
      <c r="R68" s="66"/>
      <c r="S68" s="32" t="str">
        <f>LOWER(_xlfn.CONCAT(SUBSTITUTE(DHAC_TestProviders_combined!I53,"'",""),"-",DHAC_TestProviders_combined!J53))</f>
        <v>cane-elden</v>
      </c>
      <c r="T68" s="66"/>
      <c r="V68" s="9" t="str">
        <f>IF(DHAC_TestProviders_combined!U53&lt;&gt;"", LOWER(SUBSTITUTE(_xlfn.XLOOKUP(TRIM(DHAC_TestProviders_combined!U53),DHAC_TestOrgs_combined!$B$2:$B$86,DHAC_TestOrgs_combined!$C$2:$C$86)," ","-")),"")</f>
        <v>lilydale-pharmacy</v>
      </c>
      <c r="W68" s="66" t="s">
        <v>1432</v>
      </c>
      <c r="X68" s="66">
        <f>DHAC_TestProviders_combined!E53</f>
        <v>251513</v>
      </c>
      <c r="Y68" s="72" t="str">
        <f>_xlfn.XLOOKUP(DHAC_TestProviders_combined!E53, CodeMaps!B$25:B$32,CodeMaps!C$25:C$32,DHAC_TestProviders_combined!F53)</f>
        <v>Retail Pharmacist</v>
      </c>
      <c r="Z68" s="132"/>
      <c r="AA68" s="133"/>
      <c r="AB68" s="133"/>
      <c r="AC68" s="66"/>
      <c r="AD68" s="66"/>
      <c r="AE68" s="66"/>
      <c r="AF68" s="66" t="str">
        <f>IF(DHAC_TestProviders_combined!H53&lt;&gt;"",DHAC_TestProviders_combined!H53,"")</f>
        <v/>
      </c>
      <c r="AG68" s="66" t="str">
        <f t="shared" si="3"/>
        <v>http://snomed.info/sct</v>
      </c>
      <c r="AH68" s="66" t="str">
        <f>TRIM(IF(AA68&lt;&gt;"", _xlfn.XLOOKUP(AA68,CodeMaps!$D$25:$D$74,CodeMaps!$F$25:$F$74,""),IF(DHAC_TestProviders_combined!G53&lt;&gt;"",_xlfn.XLOOKUP(DHAC_TestProviders_combined!G53,CodeMaps!$B$70:$B$74,CodeMaps!$F$70:$F$74,""), _xlfn.XLOOKUP(X68,CodeMaps!$B$25:$B$64,CodeMaps!$F$25:$F$64,""))))</f>
        <v>1268907002</v>
      </c>
      <c r="AI68" s="66" t="str">
        <f>IF(AH68&lt;&gt;"",_xlfn.XLOOKUP(AH68,CodeMaps!$F$25:$F$74,CodeMaps!$G$25:$G$74,""),"")</f>
        <v>Community pharmacy</v>
      </c>
      <c r="AJ68" s="66"/>
      <c r="AK68" s="66"/>
      <c r="AL68" s="66"/>
      <c r="AM68" s="66"/>
      <c r="AN68" s="66"/>
      <c r="AO68" s="66" t="str">
        <f>IF(DHAC_TestProviders_combined!U53&lt;&gt;"", LOWER(SUBSTITUTE(_xlfn.XLOOKUP(TRIM(DHAC_TestProviders_combined!U53),DHAC_TestOrgs_combined!$B$2:$B$86,DHAC_TestOrgs_combined!$C$2:$C$86)," ","-")),"")</f>
        <v>lilydale-pharmacy</v>
      </c>
      <c r="AP68" s="66"/>
      <c r="AQ68" s="66"/>
      <c r="AR68" s="66" t="s">
        <v>252</v>
      </c>
      <c r="AS68" s="65" t="str">
        <f>DHAC_TestProviders_combined!Q53</f>
        <v>0270103304</v>
      </c>
      <c r="AT68" s="66" t="s">
        <v>1321</v>
      </c>
      <c r="AU68" s="66" t="s">
        <v>282</v>
      </c>
      <c r="AV68" s="65" t="str">
        <f>DHAC_TestProviders_combined!S53</f>
        <v>elden.cane@lilydalepharmacy.example.net</v>
      </c>
      <c r="AW68" s="66" t="s">
        <v>1321</v>
      </c>
      <c r="AX68" s="66"/>
      <c r="AY68" s="66"/>
      <c r="AZ68" s="66"/>
      <c r="BA68" s="66"/>
      <c r="BB68" s="66"/>
      <c r="BC68" s="66"/>
      <c r="BD68" s="66"/>
      <c r="BE68" s="66"/>
      <c r="BF68" s="66"/>
      <c r="BG68" s="66"/>
      <c r="BH68" s="66"/>
      <c r="BI68" s="66"/>
      <c r="BJ68" s="65"/>
    </row>
    <row r="69" spans="1:62" hidden="1" x14ac:dyDescent="0.25">
      <c r="A69" s="72" t="str">
        <f>LOWER(_xlfn.CONCAT(IF(COUNT(FIND(" ", $Y69))=0, $Y69, TRIM(SUBSTITUTE(SUBSTITUTE(SUBSTITUTE(_xlfn.CONCAT(LEFT($Y69, FIND(" ", $Y69)-1), REPLACE(LEFT($Y69, FIND(" ", $Y69&amp;" ", FIND(" ", $Y69, 1)+1)), 1, FIND(" ", $Y69), "")),"(",""),")",""),"and",""))), "-", SUBSTITUTE(DHAC_TestProviders_combined!$I54,"'",""),"-",DHAC_TestProviders_combined!$J54))</f>
        <v>retailpharmacist-peterson-megan</v>
      </c>
      <c r="B69" s="72"/>
      <c r="C69" s="66"/>
      <c r="D69" s="65" t="str">
        <f>IF(DHAC_TestProviders_combined!V54&lt;&gt;"","UPIN","")</f>
        <v>UPIN</v>
      </c>
      <c r="E69" s="66"/>
      <c r="F69" s="65" t="str">
        <f>IF(DHAC_TestProviders_combined!V54&lt;&gt;"","Medicare Provider Number","")</f>
        <v>Medicare Provider Number</v>
      </c>
      <c r="G69" s="32" t="str">
        <f>IF(DHAC_TestProviders_combined!V54&lt;&gt;"","http://ns.electronichealth.net.au/id/medicare-provider-number","")</f>
        <v>http://ns.electronichealth.net.au/id/medicare-provider-number</v>
      </c>
      <c r="H69" s="32" t="str">
        <f>IF(DHAC_TestProviders_combined!$V54&lt;&gt;"",DHAC_TestProviders_combined!$V54,"")</f>
        <v>2448781F</v>
      </c>
      <c r="I69" s="66"/>
      <c r="J69" s="66"/>
      <c r="K69" s="66"/>
      <c r="L69" s="66"/>
      <c r="M69" s="66"/>
      <c r="N69" s="66"/>
      <c r="O69" s="66"/>
      <c r="P69" s="66"/>
      <c r="Q69" s="66"/>
      <c r="R69" s="66"/>
      <c r="S69" s="32" t="str">
        <f>LOWER(_xlfn.CONCAT(SUBSTITUTE(DHAC_TestProviders_combined!I54,"'",""),"-",DHAC_TestProviders_combined!J54))</f>
        <v>peterson-megan</v>
      </c>
      <c r="T69" s="66"/>
      <c r="V69" s="9" t="str">
        <f>IF(DHAC_TestProviders_combined!U54&lt;&gt;"", LOWER(SUBSTITUTE(_xlfn.XLOOKUP(TRIM(DHAC_TestProviders_combined!U54),DHAC_TestOrgs_combined!$B$2:$B$86,DHAC_TestOrgs_combined!$C$2:$C$86)," ","-")),"")</f>
        <v>appin-pharmacy</v>
      </c>
      <c r="W69" s="66" t="s">
        <v>1432</v>
      </c>
      <c r="X69" s="66">
        <f>DHAC_TestProviders_combined!E54</f>
        <v>251513</v>
      </c>
      <c r="Y69" s="72" t="str">
        <f>_xlfn.XLOOKUP(DHAC_TestProviders_combined!E54, CodeMaps!B$25:B$32,CodeMaps!C$25:C$32,DHAC_TestProviders_combined!F54)</f>
        <v>Retail Pharmacist</v>
      </c>
      <c r="Z69" s="132"/>
      <c r="AA69" s="133"/>
      <c r="AB69" s="133"/>
      <c r="AC69" s="66"/>
      <c r="AD69" s="66"/>
      <c r="AE69" s="66"/>
      <c r="AF69" s="66" t="str">
        <f>IF(DHAC_TestProviders_combined!H54&lt;&gt;"",DHAC_TestProviders_combined!H54,"")</f>
        <v/>
      </c>
      <c r="AG69" s="66" t="str">
        <f t="shared" si="3"/>
        <v>http://snomed.info/sct</v>
      </c>
      <c r="AH69" s="66" t="str">
        <f>TRIM(IF(AA69&lt;&gt;"", _xlfn.XLOOKUP(AA69,CodeMaps!$D$25:$D$74,CodeMaps!$F$25:$F$74,""),IF(DHAC_TestProviders_combined!G54&lt;&gt;"",_xlfn.XLOOKUP(DHAC_TestProviders_combined!G54,CodeMaps!$B$70:$B$74,CodeMaps!$F$70:$F$74,""), _xlfn.XLOOKUP(X69,CodeMaps!$B$25:$B$64,CodeMaps!$F$25:$F$64,""))))</f>
        <v>1268907002</v>
      </c>
      <c r="AI69" s="66" t="str">
        <f>IF(AH69&lt;&gt;"",_xlfn.XLOOKUP(AH69,CodeMaps!$F$25:$F$74,CodeMaps!$G$25:$G$74,""),"")</f>
        <v>Community pharmacy</v>
      </c>
      <c r="AJ69" s="66"/>
      <c r="AK69" s="66"/>
      <c r="AL69" s="66"/>
      <c r="AM69" s="66"/>
      <c r="AN69" s="66"/>
      <c r="AO69" s="66" t="str">
        <f>IF(DHAC_TestProviders_combined!U54&lt;&gt;"", LOWER(SUBSTITUTE(_xlfn.XLOOKUP(TRIM(DHAC_TestProviders_combined!U54),DHAC_TestOrgs_combined!$B$2:$B$86,DHAC_TestOrgs_combined!$C$2:$C$86)," ","-")),"")</f>
        <v>appin-pharmacy</v>
      </c>
      <c r="AP69" s="66"/>
      <c r="AQ69" s="66"/>
      <c r="AR69" s="66" t="s">
        <v>252</v>
      </c>
      <c r="AS69" s="65" t="str">
        <f>DHAC_TestProviders_combined!Q54</f>
        <v>0270104346</v>
      </c>
      <c r="AT69" s="66" t="s">
        <v>1321</v>
      </c>
      <c r="AU69" s="66" t="s">
        <v>282</v>
      </c>
      <c r="AV69" s="65" t="str">
        <f>DHAC_TestProviders_combined!S54</f>
        <v>megan.peterson@appinpharmacy.example.com.au</v>
      </c>
      <c r="AW69" s="66" t="s">
        <v>1321</v>
      </c>
      <c r="AX69" s="66"/>
      <c r="AY69" s="66"/>
      <c r="AZ69" s="66"/>
      <c r="BA69" s="66"/>
      <c r="BB69" s="66"/>
      <c r="BC69" s="66"/>
      <c r="BD69" s="66"/>
      <c r="BE69" s="66"/>
      <c r="BF69" s="66"/>
      <c r="BG69" s="66"/>
      <c r="BH69" s="66"/>
      <c r="BI69" s="66"/>
      <c r="BJ69" s="65"/>
    </row>
    <row r="70" spans="1:62" hidden="1" x14ac:dyDescent="0.25">
      <c r="A70" s="72" t="str">
        <f>LOWER(_xlfn.CONCAT(IF(COUNT(FIND(" ", $Y70))=0, $Y70, TRIM(SUBSTITUTE(SUBSTITUTE(SUBSTITUTE(_xlfn.CONCAT(LEFT($Y70, FIND(" ", $Y70)-1), REPLACE(LEFT($Y70, FIND(" ", $Y70&amp;" ", FIND(" ", $Y70, 1)+1)), 1, FIND(" ", $Y70), "")),"(",""),")",""),"and",""))), "-", SUBSTITUTE(DHAC_TestProviders_combined!$I55,"'",""),"-",DHAC_TestProviders_combined!$J55))</f>
        <v>registerednurses-fraser-abbie</v>
      </c>
      <c r="B70" s="72"/>
      <c r="C70" s="66"/>
      <c r="D70" s="65" t="str">
        <f>IF(DHAC_TestProviders_combined!V55&lt;&gt;"","UPIN","")</f>
        <v>UPIN</v>
      </c>
      <c r="E70" s="66"/>
      <c r="F70" s="65" t="str">
        <f>IF(DHAC_TestProviders_combined!V55&lt;&gt;"","Medicare Provider Number","")</f>
        <v>Medicare Provider Number</v>
      </c>
      <c r="G70" s="32" t="str">
        <f>IF(DHAC_TestProviders_combined!V55&lt;&gt;"","http://ns.electronichealth.net.au/id/medicare-provider-number","")</f>
        <v>http://ns.electronichealth.net.au/id/medicare-provider-number</v>
      </c>
      <c r="H70" s="32" t="str">
        <f>IF(DHAC_TestProviders_combined!$V55&lt;&gt;"",DHAC_TestProviders_combined!$V55,"")</f>
        <v>2448791B</v>
      </c>
      <c r="I70" s="66"/>
      <c r="J70" s="66"/>
      <c r="K70" s="66"/>
      <c r="L70" s="66"/>
      <c r="M70" s="66"/>
      <c r="N70" s="66"/>
      <c r="O70" s="66"/>
      <c r="P70" s="66"/>
      <c r="Q70" s="66"/>
      <c r="R70" s="66"/>
      <c r="S70" s="32" t="str">
        <f>LOWER(_xlfn.CONCAT(SUBSTITUTE(DHAC_TestProviders_combined!I55,"'",""),"-",DHAC_TestProviders_combined!J55))</f>
        <v>fraser-abbie</v>
      </c>
      <c r="T70" s="66"/>
      <c r="V70" s="9" t="str">
        <f>IF(DHAC_TestProviders_combined!U55&lt;&gt;"", LOWER(SUBSTITUTE(_xlfn.XLOOKUP(TRIM(DHAC_TestProviders_combined!U55),DHAC_TestOrgs_combined!$B$2:$B$86,DHAC_TestOrgs_combined!$C$2:$C$86)," ","-")),"")</f>
        <v>wallendbeen-aged-care</v>
      </c>
      <c r="W70" s="66" t="s">
        <v>1432</v>
      </c>
      <c r="X70" s="66">
        <f>DHAC_TestProviders_combined!E55</f>
        <v>254499</v>
      </c>
      <c r="Y70" s="72" t="str">
        <f>_xlfn.XLOOKUP(DHAC_TestProviders_combined!E55, CodeMaps!B$25:B$32,CodeMaps!C$25:C$32,DHAC_TestProviders_combined!F55)</f>
        <v>Registered Nurses nec</v>
      </c>
      <c r="Z70" s="132"/>
      <c r="AA70" s="133"/>
      <c r="AB70" s="133"/>
      <c r="AC70" s="66"/>
      <c r="AD70" s="66"/>
      <c r="AE70" s="66"/>
      <c r="AF70" s="66" t="str">
        <f>IF(DHAC_TestProviders_combined!H55&lt;&gt;"",DHAC_TestProviders_combined!H55,"")</f>
        <v/>
      </c>
      <c r="AG70" s="66" t="str">
        <f t="shared" si="3"/>
        <v>http://snomed.info/sct</v>
      </c>
      <c r="AH70" s="66" t="str">
        <f>TRIM(IF(AA70&lt;&gt;"", _xlfn.XLOOKUP(AA70,CodeMaps!$D$25:$D$74,CodeMaps!$F$25:$F$74,""),IF(DHAC_TestProviders_combined!G55&lt;&gt;"",_xlfn.XLOOKUP(DHAC_TestProviders_combined!G55,CodeMaps!$B$70:$B$74,CodeMaps!$F$70:$F$74,""), _xlfn.XLOOKUP(X70,CodeMaps!$B$25:$B$64,CodeMaps!$F$25:$F$64,""))))</f>
        <v>722165004</v>
      </c>
      <c r="AI70" s="66" t="str">
        <f>IF(AH70&lt;&gt;"",_xlfn.XLOOKUP(AH70,CodeMaps!$F$25:$F$74,CodeMaps!$G$25:$G$74,""),"")</f>
        <v>Nursing</v>
      </c>
      <c r="AJ70" s="66"/>
      <c r="AK70" s="66"/>
      <c r="AL70" s="66"/>
      <c r="AM70" s="66"/>
      <c r="AN70" s="66"/>
      <c r="AO70" s="66" t="str">
        <f>IF(DHAC_TestProviders_combined!U55&lt;&gt;"", LOWER(SUBSTITUTE(_xlfn.XLOOKUP(TRIM(DHAC_TestProviders_combined!U55),DHAC_TestOrgs_combined!$B$2:$B$86,DHAC_TestOrgs_combined!$C$2:$C$86)," ","-")),"")</f>
        <v>wallendbeen-aged-care</v>
      </c>
      <c r="AP70" s="66"/>
      <c r="AQ70" s="66"/>
      <c r="AR70" s="66" t="s">
        <v>252</v>
      </c>
      <c r="AS70" s="65" t="str">
        <f>DHAC_TestProviders_combined!Q55</f>
        <v>0270107486</v>
      </c>
      <c r="AT70" s="66" t="s">
        <v>1321</v>
      </c>
      <c r="AU70" s="66" t="s">
        <v>282</v>
      </c>
      <c r="AV70" s="65" t="str">
        <f>DHAC_TestProviders_combined!S55</f>
        <v>abbie.fraser@wallendbeenagedcare.example.net</v>
      </c>
      <c r="AW70" s="66" t="s">
        <v>1321</v>
      </c>
      <c r="AX70" s="66"/>
      <c r="AY70" s="66"/>
      <c r="AZ70" s="66"/>
      <c r="BA70" s="66"/>
      <c r="BB70" s="66"/>
      <c r="BC70" s="66"/>
      <c r="BD70" s="66"/>
      <c r="BE70" s="66"/>
      <c r="BF70" s="66"/>
      <c r="BG70" s="66"/>
      <c r="BH70" s="66"/>
      <c r="BI70" s="66"/>
      <c r="BJ70" s="65"/>
    </row>
    <row r="71" spans="1:62" hidden="1" x14ac:dyDescent="0.25">
      <c r="A71" s="72" t="str">
        <f>LOWER(_xlfn.CONCAT(IF(COUNT(FIND(" ", $Y71))=0, $Y71, TRIM(SUBSTITUTE(SUBSTITUTE(SUBSTITUTE(_xlfn.CONCAT(LEFT($Y71, FIND(" ", $Y71)-1), REPLACE(LEFT($Y71, FIND(" ", $Y71&amp;" ", FIND(" ", $Y71, 1)+1)), 1, FIND(" ", $Y71), "")),"(",""),")",""),"and",""))), "-", SUBSTITUTE(DHAC_TestProviders_combined!$I56,"'",""),"-",DHAC_TestProviders_combined!$J56))</f>
        <v>registerednurses-shephard-lizabeth</v>
      </c>
      <c r="B71" s="72"/>
      <c r="C71" s="66"/>
      <c r="D71" s="65" t="str">
        <f>IF(DHAC_TestProviders_combined!V56&lt;&gt;"","UPIN","")</f>
        <v>UPIN</v>
      </c>
      <c r="E71" s="66"/>
      <c r="F71" s="65" t="str">
        <f>IF(DHAC_TestProviders_combined!V56&lt;&gt;"","Medicare Provider Number","")</f>
        <v>Medicare Provider Number</v>
      </c>
      <c r="G71" s="32" t="str">
        <f>IF(DHAC_TestProviders_combined!V56&lt;&gt;"","http://ns.electronichealth.net.au/id/medicare-provider-number","")</f>
        <v>http://ns.electronichealth.net.au/id/medicare-provider-number</v>
      </c>
      <c r="H71" s="32" t="str">
        <f>IF(DHAC_TestProviders_combined!$V56&lt;&gt;"",DHAC_TestProviders_combined!$V56,"")</f>
        <v>2448801W</v>
      </c>
      <c r="I71" s="66"/>
      <c r="J71" s="66"/>
      <c r="K71" s="66"/>
      <c r="L71" s="66"/>
      <c r="M71" s="66"/>
      <c r="N71" s="66"/>
      <c r="O71" s="66"/>
      <c r="P71" s="66"/>
      <c r="Q71" s="66"/>
      <c r="R71" s="66"/>
      <c r="S71" s="32" t="str">
        <f>LOWER(_xlfn.CONCAT(SUBSTITUTE(DHAC_TestProviders_combined!I56,"'",""),"-",DHAC_TestProviders_combined!J56))</f>
        <v>shephard-lizabeth</v>
      </c>
      <c r="T71" s="66"/>
      <c r="V71" s="9" t="str">
        <f>IF(DHAC_TestProviders_combined!U56&lt;&gt;"", LOWER(SUBSTITUTE(_xlfn.XLOOKUP(TRIM(DHAC_TestProviders_combined!U56),DHAC_TestOrgs_combined!$B$2:$B$86,DHAC_TestOrgs_combined!$C$2:$C$86)," ","-")),"")</f>
        <v>kensington-public-hospital</v>
      </c>
      <c r="W71" s="66" t="s">
        <v>1432</v>
      </c>
      <c r="X71" s="66">
        <f>DHAC_TestProviders_combined!E56</f>
        <v>254499</v>
      </c>
      <c r="Y71" s="72" t="str">
        <f>_xlfn.XLOOKUP(DHAC_TestProviders_combined!E56, CodeMaps!B$25:B$32,CodeMaps!C$25:C$32,DHAC_TestProviders_combined!F56)</f>
        <v>Registered Nurses nec</v>
      </c>
      <c r="Z71" s="132"/>
      <c r="AA71" s="133"/>
      <c r="AB71" s="133"/>
      <c r="AC71" s="66"/>
      <c r="AD71" s="66"/>
      <c r="AE71" s="66"/>
      <c r="AF71" s="66" t="str">
        <f>IF(DHAC_TestProviders_combined!H56&lt;&gt;"",DHAC_TestProviders_combined!H56,"")</f>
        <v/>
      </c>
      <c r="AG71" s="66" t="str">
        <f t="shared" si="3"/>
        <v>http://snomed.info/sct</v>
      </c>
      <c r="AH71" s="66" t="str">
        <f>TRIM(IF(AA71&lt;&gt;"", _xlfn.XLOOKUP(AA71,CodeMaps!$D$25:$D$74,CodeMaps!$F$25:$F$74,""),IF(DHAC_TestProviders_combined!G56&lt;&gt;"",_xlfn.XLOOKUP(DHAC_TestProviders_combined!G56,CodeMaps!$B$70:$B$74,CodeMaps!$F$70:$F$74,""), _xlfn.XLOOKUP(X71,CodeMaps!$B$25:$B$64,CodeMaps!$F$25:$F$64,""))))</f>
        <v>722165004</v>
      </c>
      <c r="AI71" s="66" t="str">
        <f>IF(AH71&lt;&gt;"",_xlfn.XLOOKUP(AH71,CodeMaps!$F$25:$F$74,CodeMaps!$G$25:$G$74,""),"")</f>
        <v>Nursing</v>
      </c>
      <c r="AJ71" s="66"/>
      <c r="AK71" s="66"/>
      <c r="AL71" s="66"/>
      <c r="AM71" s="66"/>
      <c r="AN71" s="66"/>
      <c r="AO71" s="66" t="str">
        <f>IF(DHAC_TestProviders_combined!U56&lt;&gt;"", LOWER(SUBSTITUTE(_xlfn.XLOOKUP(TRIM(DHAC_TestProviders_combined!U56),DHAC_TestOrgs_combined!$B$2:$B$86,DHAC_TestOrgs_combined!$C$2:$C$86)," ","-")),"")</f>
        <v>kensington-public-hospital</v>
      </c>
      <c r="AP71" s="66"/>
      <c r="AQ71" s="66"/>
      <c r="AR71" s="66" t="s">
        <v>252</v>
      </c>
      <c r="AS71" s="65" t="str">
        <f>DHAC_TestProviders_combined!Q56</f>
        <v>0270105481</v>
      </c>
      <c r="AT71" s="66" t="s">
        <v>1321</v>
      </c>
      <c r="AU71" s="66" t="s">
        <v>282</v>
      </c>
      <c r="AV71" s="65" t="str">
        <f>DHAC_TestProviders_combined!S56</f>
        <v>lizabeth.shephard@kensingtonph.example.net</v>
      </c>
      <c r="AW71" s="66" t="s">
        <v>1321</v>
      </c>
      <c r="AX71" s="66"/>
      <c r="AY71" s="66"/>
      <c r="AZ71" s="66"/>
      <c r="BA71" s="66"/>
      <c r="BB71" s="66"/>
      <c r="BC71" s="66"/>
      <c r="BD71" s="66"/>
      <c r="BE71" s="66"/>
      <c r="BF71" s="66"/>
      <c r="BG71" s="66"/>
      <c r="BH71" s="66"/>
      <c r="BI71" s="66"/>
      <c r="BJ71" s="65"/>
    </row>
    <row r="72" spans="1:62" hidden="1" x14ac:dyDescent="0.25">
      <c r="A72" s="72" t="str">
        <f>LOWER(_xlfn.CONCAT(IF(COUNT(FIND(" ", $Y72))=0, $Y72, TRIM(SUBSTITUTE(SUBSTITUTE(SUBSTITUTE(_xlfn.CONCAT(LEFT($Y72, FIND(" ", $Y72)-1), REPLACE(LEFT($Y72, FIND(" ", $Y72&amp;" ", FIND(" ", $Y72, 1)+1)), 1, FIND(" ", $Y72), "")),"(",""),")",""),"and",""))), "-", SUBSTITUTE(DHAC_TestProviders_combined!$I57,"'",""),"-",DHAC_TestProviders_combined!$J57))</f>
        <v>registerednurses-milgate-leisa</v>
      </c>
      <c r="B72" s="72"/>
      <c r="C72" s="66"/>
      <c r="D72" s="65" t="str">
        <f>IF(DHAC_TestProviders_combined!V57&lt;&gt;"","UPIN","")</f>
        <v>UPIN</v>
      </c>
      <c r="E72" s="66"/>
      <c r="F72" s="65" t="str">
        <f>IF(DHAC_TestProviders_combined!V57&lt;&gt;"","Medicare Provider Number","")</f>
        <v>Medicare Provider Number</v>
      </c>
      <c r="G72" s="32" t="str">
        <f>IF(DHAC_TestProviders_combined!V57&lt;&gt;"","http://ns.electronichealth.net.au/id/medicare-provider-number","")</f>
        <v>http://ns.electronichealth.net.au/id/medicare-provider-number</v>
      </c>
      <c r="H72" s="32" t="str">
        <f>IF(DHAC_TestProviders_combined!$V57&lt;&gt;"",DHAC_TestProviders_combined!$V57,"")</f>
        <v>2448811T</v>
      </c>
      <c r="I72" s="66"/>
      <c r="J72" s="66"/>
      <c r="K72" s="66"/>
      <c r="L72" s="66"/>
      <c r="M72" s="66"/>
      <c r="N72" s="66"/>
      <c r="O72" s="66"/>
      <c r="P72" s="66"/>
      <c r="Q72" s="66"/>
      <c r="R72" s="66"/>
      <c r="S72" s="32" t="str">
        <f>LOWER(_xlfn.CONCAT(SUBSTITUTE(DHAC_TestProviders_combined!I57,"'",""),"-",DHAC_TestProviders_combined!J57))</f>
        <v>milgate-leisa</v>
      </c>
      <c r="T72" s="66"/>
      <c r="V72" s="9" t="str">
        <f>IF(DHAC_TestProviders_combined!U57&lt;&gt;"", LOWER(SUBSTITUTE(_xlfn.XLOOKUP(TRIM(DHAC_TestProviders_combined!U57),DHAC_TestOrgs_combined!$B$2:$B$86,DHAC_TestOrgs_combined!$C$2:$C$86)," ","-")),"")</f>
        <v>mount-mitchell-private-hospital</v>
      </c>
      <c r="W72" s="66" t="s">
        <v>1432</v>
      </c>
      <c r="X72" s="66">
        <f>DHAC_TestProviders_combined!E57</f>
        <v>254499</v>
      </c>
      <c r="Y72" s="72" t="str">
        <f>_xlfn.XLOOKUP(DHAC_TestProviders_combined!E57, CodeMaps!B$25:B$32,CodeMaps!C$25:C$32,DHAC_TestProviders_combined!F57)</f>
        <v>Registered Nurses nec</v>
      </c>
      <c r="Z72" s="132"/>
      <c r="AA72" s="133"/>
      <c r="AB72" s="133"/>
      <c r="AC72" s="66"/>
      <c r="AD72" s="66"/>
      <c r="AE72" s="66"/>
      <c r="AF72" s="66" t="str">
        <f>IF(DHAC_TestProviders_combined!H57&lt;&gt;"",DHAC_TestProviders_combined!H57,"")</f>
        <v/>
      </c>
      <c r="AG72" s="66" t="str">
        <f t="shared" si="3"/>
        <v>http://snomed.info/sct</v>
      </c>
      <c r="AH72" s="66" t="str">
        <f>TRIM(IF(AA72&lt;&gt;"", _xlfn.XLOOKUP(AA72,CodeMaps!$D$25:$D$74,CodeMaps!$F$25:$F$74,""),IF(DHAC_TestProviders_combined!G57&lt;&gt;"",_xlfn.XLOOKUP(DHAC_TestProviders_combined!G57,CodeMaps!$B$70:$B$74,CodeMaps!$F$70:$F$74,""), _xlfn.XLOOKUP(X72,CodeMaps!$B$25:$B$64,CodeMaps!$F$25:$F$64,""))))</f>
        <v>722165004</v>
      </c>
      <c r="AI72" s="66" t="str">
        <f>IF(AH72&lt;&gt;"",_xlfn.XLOOKUP(AH72,CodeMaps!$F$25:$F$74,CodeMaps!$G$25:$G$74,""),"")</f>
        <v>Nursing</v>
      </c>
      <c r="AJ72" s="66"/>
      <c r="AK72" s="66"/>
      <c r="AL72" s="66"/>
      <c r="AM72" s="66"/>
      <c r="AN72" s="66"/>
      <c r="AO72" s="66" t="str">
        <f>IF(DHAC_TestProviders_combined!U57&lt;&gt;"", LOWER(SUBSTITUTE(_xlfn.XLOOKUP(TRIM(DHAC_TestProviders_combined!U57),DHAC_TestOrgs_combined!$B$2:$B$86,DHAC_TestOrgs_combined!$C$2:$C$86)," ","-")),"")</f>
        <v>mount-mitchell-private-hospital</v>
      </c>
      <c r="AP72" s="66"/>
      <c r="AQ72" s="66"/>
      <c r="AR72" s="66" t="s">
        <v>252</v>
      </c>
      <c r="AS72" s="65" t="str">
        <f>DHAC_TestProviders_combined!Q57</f>
        <v>0270100010</v>
      </c>
      <c r="AT72" s="66" t="s">
        <v>1321</v>
      </c>
      <c r="AU72" s="66" t="s">
        <v>282</v>
      </c>
      <c r="AV72" s="65" t="str">
        <f>DHAC_TestProviders_combined!S57</f>
        <v>leisa.milgate@mountmitchellph.example.com.au</v>
      </c>
      <c r="AW72" s="66" t="s">
        <v>1321</v>
      </c>
      <c r="AX72" s="66"/>
      <c r="AY72" s="66"/>
      <c r="AZ72" s="66"/>
      <c r="BA72" s="66"/>
      <c r="BB72" s="66"/>
      <c r="BC72" s="66"/>
      <c r="BD72" s="66"/>
      <c r="BE72" s="66"/>
      <c r="BF72" s="66"/>
      <c r="BG72" s="66"/>
      <c r="BH72" s="66"/>
      <c r="BI72" s="66"/>
      <c r="BJ72" s="65"/>
    </row>
    <row r="73" spans="1:62" hidden="1" x14ac:dyDescent="0.25">
      <c r="A73" s="72" t="str">
        <f>LOWER(_xlfn.CONCAT(IF(COUNT(FIND(" ", $Y73))=0, $Y73, TRIM(SUBSTITUTE(SUBSTITUTE(SUBSTITUTE(_xlfn.CONCAT(LEFT($Y73, FIND(" ", $Y73)-1), REPLACE(LEFT($Y73, FIND(" ", $Y73&amp;" ", FIND(" ", $Y73, 1)+1)), 1, FIND(" ", $Y73), "")),"(",""),")",""),"and",""))), "-", SUBSTITUTE(DHAC_TestProviders_combined!$I58,"'",""),"-",DHAC_TestProviders_combined!$J58))</f>
        <v>registerednurses-roberts-benjamin</v>
      </c>
      <c r="B73" s="72"/>
      <c r="C73" s="66"/>
      <c r="D73" s="65" t="str">
        <f>IF(DHAC_TestProviders_combined!V58&lt;&gt;"","UPIN","")</f>
        <v>UPIN</v>
      </c>
      <c r="E73" s="66"/>
      <c r="F73" s="65" t="str">
        <f>IF(DHAC_TestProviders_combined!V58&lt;&gt;"","Medicare Provider Number","")</f>
        <v>Medicare Provider Number</v>
      </c>
      <c r="G73" s="32" t="str">
        <f>IF(DHAC_TestProviders_combined!V58&lt;&gt;"","http://ns.electronichealth.net.au/id/medicare-provider-number","")</f>
        <v>http://ns.electronichealth.net.au/id/medicare-provider-number</v>
      </c>
      <c r="H73" s="32" t="str">
        <f>IF(DHAC_TestProviders_combined!$V58&lt;&gt;"",DHAC_TestProviders_combined!$V58,"")</f>
        <v>2448821L</v>
      </c>
      <c r="I73" s="66"/>
      <c r="J73" s="66"/>
      <c r="K73" s="66"/>
      <c r="L73" s="66"/>
      <c r="M73" s="66"/>
      <c r="N73" s="66"/>
      <c r="O73" s="66"/>
      <c r="P73" s="66"/>
      <c r="Q73" s="66"/>
      <c r="R73" s="66"/>
      <c r="S73" s="32" t="str">
        <f>LOWER(_xlfn.CONCAT(SUBSTITUTE(DHAC_TestProviders_combined!I58,"'",""),"-",DHAC_TestProviders_combined!J58))</f>
        <v>roberts-benjamin</v>
      </c>
      <c r="T73" s="66"/>
      <c r="V73" s="9" t="str">
        <f>IF(DHAC_TestProviders_combined!U58&lt;&gt;"", LOWER(SUBSTITUTE(_xlfn.XLOOKUP(TRIM(DHAC_TestProviders_combined!U58),DHAC_TestOrgs_combined!$B$2:$B$86,DHAC_TestOrgs_combined!$C$2:$C$86)," ","-")),"")</f>
        <v>mossy-point-medical-centre</v>
      </c>
      <c r="W73" s="66" t="s">
        <v>1432</v>
      </c>
      <c r="X73" s="66">
        <f>DHAC_TestProviders_combined!E58</f>
        <v>254499</v>
      </c>
      <c r="Y73" s="72" t="str">
        <f>_xlfn.XLOOKUP(DHAC_TestProviders_combined!E58, CodeMaps!B$25:B$32,CodeMaps!C$25:C$32,DHAC_TestProviders_combined!F58)</f>
        <v>Registered Nurses nec</v>
      </c>
      <c r="Z73" s="132"/>
      <c r="AA73" s="133"/>
      <c r="AB73" s="133"/>
      <c r="AC73" s="66"/>
      <c r="AD73" s="66"/>
      <c r="AE73" s="66"/>
      <c r="AF73" s="66" t="str">
        <f>IF(DHAC_TestProviders_combined!H58&lt;&gt;"",DHAC_TestProviders_combined!H58,"")</f>
        <v/>
      </c>
      <c r="AG73" s="66" t="str">
        <f t="shared" si="3"/>
        <v>http://snomed.info/sct</v>
      </c>
      <c r="AH73" s="66" t="str">
        <f>TRIM(IF(AA73&lt;&gt;"", _xlfn.XLOOKUP(AA73,CodeMaps!$D$25:$D$74,CodeMaps!$F$25:$F$74,""),IF(DHAC_TestProviders_combined!G58&lt;&gt;"",_xlfn.XLOOKUP(DHAC_TestProviders_combined!G58,CodeMaps!$B$70:$B$74,CodeMaps!$F$70:$F$74,""), _xlfn.XLOOKUP(X73,CodeMaps!$B$25:$B$64,CodeMaps!$F$25:$F$64,""))))</f>
        <v>722165004</v>
      </c>
      <c r="AI73" s="66" t="str">
        <f>IF(AH73&lt;&gt;"",_xlfn.XLOOKUP(AH73,CodeMaps!$F$25:$F$74,CodeMaps!$G$25:$G$74,""),"")</f>
        <v>Nursing</v>
      </c>
      <c r="AJ73" s="66"/>
      <c r="AK73" s="66"/>
      <c r="AL73" s="66"/>
      <c r="AM73" s="66"/>
      <c r="AN73" s="66"/>
      <c r="AO73" s="66" t="str">
        <f>IF(DHAC_TestProviders_combined!U58&lt;&gt;"", LOWER(SUBSTITUTE(_xlfn.XLOOKUP(TRIM(DHAC_TestProviders_combined!U58),DHAC_TestOrgs_combined!$B$2:$B$86,DHAC_TestOrgs_combined!$C$2:$C$86)," ","-")),"")</f>
        <v>mossy-point-medical-centre</v>
      </c>
      <c r="AP73" s="66"/>
      <c r="AQ73" s="66"/>
      <c r="AR73" s="66" t="s">
        <v>252</v>
      </c>
      <c r="AS73" s="65" t="str">
        <f>DHAC_TestProviders_combined!Q58</f>
        <v>0270109517</v>
      </c>
      <c r="AT73" s="66" t="s">
        <v>1321</v>
      </c>
      <c r="AU73" s="66" t="s">
        <v>282</v>
      </c>
      <c r="AV73" s="65" t="str">
        <f>DHAC_TestProviders_combined!S58</f>
        <v>benjamin.roberts@mossypointmc.example.net</v>
      </c>
      <c r="AW73" s="66" t="s">
        <v>1321</v>
      </c>
      <c r="AX73" s="66"/>
      <c r="AY73" s="66"/>
      <c r="AZ73" s="66"/>
      <c r="BA73" s="66"/>
      <c r="BB73" s="66"/>
      <c r="BC73" s="66"/>
      <c r="BD73" s="66"/>
      <c r="BE73" s="66"/>
      <c r="BF73" s="66"/>
      <c r="BG73" s="66"/>
      <c r="BH73" s="66"/>
      <c r="BI73" s="66"/>
      <c r="BJ73" s="65"/>
    </row>
    <row r="74" spans="1:62" hidden="1" x14ac:dyDescent="0.25">
      <c r="A74" s="72" t="str">
        <f>LOWER(_xlfn.CONCAT(IF(COUNT(FIND(" ", $Y74))=0, $Y74, TRIM(SUBSTITUTE(SUBSTITUTE(SUBSTITUTE(_xlfn.CONCAT(LEFT($Y74, FIND(" ", $Y74)-1), REPLACE(LEFT($Y74, FIND(" ", $Y74&amp;" ", FIND(" ", $Y74, 1)+1)), 1, FIND(" ", $Y74), "")),"(",""),")",""),"and",""))), "-", SUBSTITUTE(DHAC_TestProviders_combined!$I59,"'",""),"-",DHAC_TestProviders_combined!$J59))</f>
        <v>registerednurses-patrick-fletcher</v>
      </c>
      <c r="B74" s="72"/>
      <c r="C74" s="66"/>
      <c r="D74" s="65" t="str">
        <f>IF(DHAC_TestProviders_combined!V59&lt;&gt;"","UPIN","")</f>
        <v>UPIN</v>
      </c>
      <c r="E74" s="66"/>
      <c r="F74" s="65" t="str">
        <f>IF(DHAC_TestProviders_combined!V59&lt;&gt;"","Medicare Provider Number","")</f>
        <v>Medicare Provider Number</v>
      </c>
      <c r="G74" s="32" t="str">
        <f>IF(DHAC_TestProviders_combined!V59&lt;&gt;"","http://ns.electronichealth.net.au/id/medicare-provider-number","")</f>
        <v>http://ns.electronichealth.net.au/id/medicare-provider-number</v>
      </c>
      <c r="H74" s="32" t="str">
        <f>IF(DHAC_TestProviders_combined!$V59&lt;&gt;"",DHAC_TestProviders_combined!$V59,"")</f>
        <v>2448831K</v>
      </c>
      <c r="I74" s="66"/>
      <c r="J74" s="66"/>
      <c r="K74" s="66"/>
      <c r="L74" s="66"/>
      <c r="M74" s="66"/>
      <c r="N74" s="66"/>
      <c r="O74" s="66"/>
      <c r="P74" s="66"/>
      <c r="Q74" s="66"/>
      <c r="R74" s="66"/>
      <c r="S74" s="32" t="str">
        <f>LOWER(_xlfn.CONCAT(SUBSTITUTE(DHAC_TestProviders_combined!I59,"'",""),"-",DHAC_TestProviders_combined!J59))</f>
        <v>patrick-fletcher</v>
      </c>
      <c r="T74" s="66"/>
      <c r="V74" s="9" t="str">
        <f>IF(DHAC_TestProviders_combined!U59&lt;&gt;"", LOWER(SUBSTITUTE(_xlfn.XLOOKUP(TRIM(DHAC_TestProviders_combined!U59),DHAC_TestOrgs_combined!$B$2:$B$86,DHAC_TestOrgs_combined!$C$2:$C$86)," ","-")),"")</f>
        <v>bungabbee-medical-clinic</v>
      </c>
      <c r="W74" s="66" t="s">
        <v>1432</v>
      </c>
      <c r="X74" s="66">
        <f>DHAC_TestProviders_combined!E59</f>
        <v>254499</v>
      </c>
      <c r="Y74" s="72" t="str">
        <f>_xlfn.XLOOKUP(DHAC_TestProviders_combined!E59, CodeMaps!B$25:B$32,CodeMaps!C$25:C$32,DHAC_TestProviders_combined!F59)</f>
        <v>Registered Nurses nec</v>
      </c>
      <c r="Z74" s="132"/>
      <c r="AA74" s="133"/>
      <c r="AB74" s="133"/>
      <c r="AC74" s="66"/>
      <c r="AD74" s="66"/>
      <c r="AE74" s="66"/>
      <c r="AF74" s="66" t="str">
        <f>IF(DHAC_TestProviders_combined!H59&lt;&gt;"",DHAC_TestProviders_combined!H59,"")</f>
        <v/>
      </c>
      <c r="AG74" s="66" t="str">
        <f t="shared" si="3"/>
        <v>http://snomed.info/sct</v>
      </c>
      <c r="AH74" s="66" t="str">
        <f>TRIM(IF(AA74&lt;&gt;"", _xlfn.XLOOKUP(AA74,CodeMaps!$D$25:$D$74,CodeMaps!$F$25:$F$74,""),IF(DHAC_TestProviders_combined!G59&lt;&gt;"",_xlfn.XLOOKUP(DHAC_TestProviders_combined!G59,CodeMaps!$B$70:$B$74,CodeMaps!$F$70:$F$74,""), _xlfn.XLOOKUP(X74,CodeMaps!$B$25:$B$64,CodeMaps!$F$25:$F$64,""))))</f>
        <v>722165004</v>
      </c>
      <c r="AI74" s="66" t="str">
        <f>IF(AH74&lt;&gt;"",_xlfn.XLOOKUP(AH74,CodeMaps!$F$25:$F$74,CodeMaps!$G$25:$G$74,""),"")</f>
        <v>Nursing</v>
      </c>
      <c r="AJ74" s="66"/>
      <c r="AK74" s="66"/>
      <c r="AL74" s="66"/>
      <c r="AM74" s="66"/>
      <c r="AN74" s="66"/>
      <c r="AO74" s="66" t="str">
        <f>IF(DHAC_TestProviders_combined!U59&lt;&gt;"", LOWER(SUBSTITUTE(_xlfn.XLOOKUP(TRIM(DHAC_TestProviders_combined!U59),DHAC_TestOrgs_combined!$B$2:$B$86,DHAC_TestOrgs_combined!$C$2:$C$86)," ","-")),"")</f>
        <v>bungabbee-medical-clinic</v>
      </c>
      <c r="AP74" s="66"/>
      <c r="AQ74" s="66"/>
      <c r="AR74" s="66" t="s">
        <v>252</v>
      </c>
      <c r="AS74" s="65" t="str">
        <f>DHAC_TestProviders_combined!Q59</f>
        <v>0270107085</v>
      </c>
      <c r="AT74" s="66" t="s">
        <v>1321</v>
      </c>
      <c r="AU74" s="66" t="s">
        <v>282</v>
      </c>
      <c r="AV74" s="65" t="str">
        <f>DHAC_TestProviders_combined!S59</f>
        <v>fletcher.patrick@bungabbeemc.example.com.au</v>
      </c>
      <c r="AW74" s="66" t="s">
        <v>1321</v>
      </c>
      <c r="AX74" s="66"/>
      <c r="AY74" s="66"/>
      <c r="AZ74" s="66"/>
      <c r="BA74" s="66"/>
      <c r="BB74" s="66"/>
      <c r="BC74" s="66"/>
      <c r="BD74" s="66"/>
      <c r="BE74" s="66"/>
      <c r="BF74" s="66"/>
      <c r="BG74" s="66"/>
      <c r="BH74" s="66"/>
      <c r="BI74" s="66"/>
      <c r="BJ74" s="65"/>
    </row>
    <row r="75" spans="1:62" hidden="1" x14ac:dyDescent="0.25">
      <c r="A75" s="72" t="str">
        <f>LOWER(_xlfn.CONCAT(IF(COUNT(FIND(" ", $Y75))=0, $Y75, TRIM(SUBSTITUTE(SUBSTITUTE(SUBSTITUTE(_xlfn.CONCAT(LEFT($Y75, FIND(" ", $Y75)-1), REPLACE(LEFT($Y75, FIND(" ", $Y75&amp;" ", FIND(" ", $Y75, 1)+1)), 1, FIND(" ", $Y75), "")),"(",""),")",""),"and",""))), "-", SUBSTITUTE(DHAC_TestProviders_combined!$I60,"'",""),"-",DHAC_TestProviders_combined!$J60))</f>
        <v>medicaldiagnostic-tennant-carlyn</v>
      </c>
      <c r="B75" s="72"/>
      <c r="C75" s="66"/>
      <c r="D75" s="65" t="str">
        <f>IF(DHAC_TestProviders_combined!V60&lt;&gt;"","UPIN","")</f>
        <v>UPIN</v>
      </c>
      <c r="E75" s="66"/>
      <c r="F75" s="65" t="str">
        <f>IF(DHAC_TestProviders_combined!V60&lt;&gt;"","Medicare Provider Number","")</f>
        <v>Medicare Provider Number</v>
      </c>
      <c r="G75" s="32" t="str">
        <f>IF(DHAC_TestProviders_combined!V60&lt;&gt;"","http://ns.electronichealth.net.au/id/medicare-provider-number","")</f>
        <v>http://ns.electronichealth.net.au/id/medicare-provider-number</v>
      </c>
      <c r="H75" s="32" t="str">
        <f>IF(DHAC_TestProviders_combined!$V60&lt;&gt;"",DHAC_TestProviders_combined!$V60,"")</f>
        <v>2448841J</v>
      </c>
      <c r="I75" s="66"/>
      <c r="J75" s="66"/>
      <c r="K75" s="66"/>
      <c r="L75" s="66"/>
      <c r="M75" s="66"/>
      <c r="N75" s="66"/>
      <c r="O75" s="66"/>
      <c r="P75" s="66"/>
      <c r="Q75" s="66"/>
      <c r="R75" s="66"/>
      <c r="S75" s="32" t="str">
        <f>LOWER(_xlfn.CONCAT(SUBSTITUTE(DHAC_TestProviders_combined!I60,"'",""),"-",DHAC_TestProviders_combined!J60))</f>
        <v>tennant-carlyn</v>
      </c>
      <c r="T75" s="66"/>
      <c r="V75" s="9" t="str">
        <f>IF(DHAC_TestProviders_combined!U60&lt;&gt;"", LOWER(SUBSTITUTE(_xlfn.XLOOKUP(TRIM(DHAC_TestProviders_combined!U60),DHAC_TestOrgs_combined!$B$2:$B$86,DHAC_TestOrgs_combined!$C$2:$C$86)," ","-")),"")</f>
        <v/>
      </c>
      <c r="W75" s="66" t="s">
        <v>1432</v>
      </c>
      <c r="X75" s="66">
        <f>DHAC_TestProviders_combined!E60</f>
        <v>251211</v>
      </c>
      <c r="Y75" s="72" t="str">
        <f>_xlfn.XLOOKUP(DHAC_TestProviders_combined!E60, CodeMaps!B$25:B$32,CodeMaps!C$25:C$32,DHAC_TestProviders_combined!F60)</f>
        <v>Medical Diagnostic Radiographer</v>
      </c>
      <c r="Z75" s="132"/>
      <c r="AA75" s="133"/>
      <c r="AB75" s="133"/>
      <c r="AC75" s="66"/>
      <c r="AD75" s="66"/>
      <c r="AE75" s="66"/>
      <c r="AF75" s="66" t="str">
        <f>IF(DHAC_TestProviders_combined!H60&lt;&gt;"",DHAC_TestProviders_combined!H60,"")</f>
        <v/>
      </c>
      <c r="AG75" s="66" t="str">
        <f t="shared" si="3"/>
        <v/>
      </c>
      <c r="AH75" s="66" t="str">
        <f>TRIM(IF(AA75&lt;&gt;"", _xlfn.XLOOKUP(AA75,CodeMaps!$D$25:$D$74,CodeMaps!$F$25:$F$74,""),IF(DHAC_TestProviders_combined!G60&lt;&gt;"",_xlfn.XLOOKUP(DHAC_TestProviders_combined!G60,CodeMaps!$B$70:$B$74,CodeMaps!$F$70:$F$74,""), _xlfn.XLOOKUP(X75,CodeMaps!$B$25:$B$64,CodeMaps!$F$25:$F$64,""))))</f>
        <v/>
      </c>
      <c r="AI75" s="66" t="str">
        <f>IF(AH75&lt;&gt;"",_xlfn.XLOOKUP(AH75,CodeMaps!$F$25:$F$74,CodeMaps!$G$25:$G$74,""),"")</f>
        <v/>
      </c>
      <c r="AJ75" s="66"/>
      <c r="AK75" s="66"/>
      <c r="AL75" s="66"/>
      <c r="AM75" s="66"/>
      <c r="AN75" s="66"/>
      <c r="AO75" s="66" t="str">
        <f>IF(DHAC_TestProviders_combined!U60&lt;&gt;"", LOWER(SUBSTITUTE(_xlfn.XLOOKUP(TRIM(DHAC_TestProviders_combined!U60),DHAC_TestOrgs_combined!$B$2:$B$86,DHAC_TestOrgs_combined!$C$2:$C$86)," ","-")),"")</f>
        <v/>
      </c>
      <c r="AP75" s="66"/>
      <c r="AQ75" s="66"/>
      <c r="AR75" s="66" t="s">
        <v>252</v>
      </c>
      <c r="AS75" s="65" t="str">
        <f>DHAC_TestProviders_combined!Q60</f>
        <v>0270102380</v>
      </c>
      <c r="AT75" s="66" t="s">
        <v>1321</v>
      </c>
      <c r="AU75" s="66" t="s">
        <v>282</v>
      </c>
      <c r="AV75" s="65" t="str">
        <f>DHAC_TestProviders_combined!S60</f>
        <v>carlyn.tennant@example.com.au</v>
      </c>
      <c r="AW75" s="66" t="s">
        <v>1321</v>
      </c>
      <c r="AX75" s="66"/>
      <c r="AY75" s="66"/>
      <c r="AZ75" s="66"/>
      <c r="BA75" s="66"/>
      <c r="BB75" s="66"/>
      <c r="BC75" s="66"/>
      <c r="BD75" s="66"/>
      <c r="BE75" s="66"/>
      <c r="BF75" s="66"/>
      <c r="BG75" s="66"/>
      <c r="BH75" s="66"/>
      <c r="BI75" s="66"/>
      <c r="BJ75" s="65"/>
    </row>
    <row r="76" spans="1:62" hidden="1" x14ac:dyDescent="0.25">
      <c r="A76" s="72" t="str">
        <f>LOWER(_xlfn.CONCAT(IF(COUNT(FIND(" ", $Y76))=0, $Y76, TRIM(SUBSTITUTE(SUBSTITUTE(SUBSTITUTE(_xlfn.CONCAT(LEFT($Y76, FIND(" ", $Y76)-1), REPLACE(LEFT($Y76, FIND(" ", $Y76&amp;" ", FIND(" ", $Y76, 1)+1)), 1, FIND(" ", $Y76), "")),"(",""),")",""),"and",""))), "-", SUBSTITUTE(DHAC_TestProviders_combined!$I61,"'",""),"-",DHAC_TestProviders_combined!$J61))</f>
        <v>diagnostic-barrett-carey</v>
      </c>
      <c r="B76" s="72"/>
      <c r="C76" s="66"/>
      <c r="D76" s="65" t="str">
        <f>IF(DHAC_TestProviders_combined!V61&lt;&gt;"","UPIN","")</f>
        <v>UPIN</v>
      </c>
      <c r="E76" s="66"/>
      <c r="F76" s="65" t="str">
        <f>IF(DHAC_TestProviders_combined!V61&lt;&gt;"","Medicare Provider Number","")</f>
        <v>Medicare Provider Number</v>
      </c>
      <c r="G76" s="32" t="str">
        <f>IF(DHAC_TestProviders_combined!V61&lt;&gt;"","http://ns.electronichealth.net.au/id/medicare-provider-number","")</f>
        <v>http://ns.electronichealth.net.au/id/medicare-provider-number</v>
      </c>
      <c r="H76" s="32" t="str">
        <f>IF(DHAC_TestProviders_combined!$V61&lt;&gt;"",DHAC_TestProviders_combined!$V61,"")</f>
        <v>2448851H</v>
      </c>
      <c r="I76" s="66"/>
      <c r="J76" s="66"/>
      <c r="K76" s="66"/>
      <c r="L76" s="66"/>
      <c r="M76" s="66"/>
      <c r="N76" s="66"/>
      <c r="O76" s="66"/>
      <c r="P76" s="66"/>
      <c r="Q76" s="66"/>
      <c r="R76" s="66"/>
      <c r="S76" s="32" t="str">
        <f>LOWER(_xlfn.CONCAT(SUBSTITUTE(DHAC_TestProviders_combined!I61,"'",""),"-",DHAC_TestProviders_combined!J61))</f>
        <v>barrett-carey</v>
      </c>
      <c r="T76" s="66"/>
      <c r="V76" s="9" t="str">
        <f>IF(DHAC_TestProviders_combined!U61&lt;&gt;"", LOWER(SUBSTITUTE(_xlfn.XLOOKUP(TRIM(DHAC_TestProviders_combined!U61),DHAC_TestOrgs_combined!$B$2:$B$86,DHAC_TestOrgs_combined!$C$2:$C$86)," ","-")),"")</f>
        <v>frenchs-forest-east-radiology</v>
      </c>
      <c r="W76" s="66" t="s">
        <v>1432</v>
      </c>
      <c r="X76" s="66">
        <f>DHAC_TestProviders_combined!E61</f>
        <v>253917</v>
      </c>
      <c r="Y76" s="72" t="str">
        <f>_xlfn.XLOOKUP(DHAC_TestProviders_combined!E61, CodeMaps!B$25:B$32,CodeMaps!C$25:C$32,DHAC_TestProviders_combined!F61)</f>
        <v>Diagnostic and Interventional Radiologist</v>
      </c>
      <c r="Z76" s="132"/>
      <c r="AA76" s="133"/>
      <c r="AB76" s="133"/>
      <c r="AC76" s="66"/>
      <c r="AD76" s="66"/>
      <c r="AE76" s="66"/>
      <c r="AF76" s="66" t="str">
        <f>IF(DHAC_TestProviders_combined!H61&lt;&gt;"",DHAC_TestProviders_combined!H61,"")</f>
        <v/>
      </c>
      <c r="AG76" s="66" t="str">
        <f t="shared" si="3"/>
        <v>http://snomed.info/sct</v>
      </c>
      <c r="AH76" s="66" t="str">
        <f>TRIM(IF(AA76&lt;&gt;"", _xlfn.XLOOKUP(AA76,CodeMaps!$D$25:$D$74,CodeMaps!$F$25:$F$74,""),IF(DHAC_TestProviders_combined!G61&lt;&gt;"",_xlfn.XLOOKUP(DHAC_TestProviders_combined!G61,CodeMaps!$B$70:$B$74,CodeMaps!$F$70:$F$74,""), _xlfn.XLOOKUP(X76,CodeMaps!$B$25:$B$64,CodeMaps!$F$25:$F$64,""))))</f>
        <v>408455009</v>
      </c>
      <c r="AI76" s="66" t="str">
        <f>IF(AH76&lt;&gt;"",_xlfn.XLOOKUP(AH76,CodeMaps!$F$25:$F$74,CodeMaps!$G$25:$G$74,""),"")</f>
        <v>Interventional radiology - speciality</v>
      </c>
      <c r="AJ76" s="66"/>
      <c r="AK76" s="66"/>
      <c r="AL76" s="66"/>
      <c r="AM76" s="66"/>
      <c r="AN76" s="66"/>
      <c r="AO76" s="66" t="str">
        <f>IF(DHAC_TestProviders_combined!U61&lt;&gt;"", LOWER(SUBSTITUTE(_xlfn.XLOOKUP(TRIM(DHAC_TestProviders_combined!U61),DHAC_TestOrgs_combined!$B$2:$B$86,DHAC_TestOrgs_combined!$C$2:$C$86)," ","-")),"")</f>
        <v>frenchs-forest-east-radiology</v>
      </c>
      <c r="AP76" s="66"/>
      <c r="AQ76" s="66"/>
      <c r="AR76" s="66" t="s">
        <v>252</v>
      </c>
      <c r="AS76" s="65" t="str">
        <f>DHAC_TestProviders_combined!Q61</f>
        <v>0270107743</v>
      </c>
      <c r="AT76" s="66" t="s">
        <v>1321</v>
      </c>
      <c r="AU76" s="66" t="s">
        <v>282</v>
      </c>
      <c r="AV76" s="65" t="str">
        <f>DHAC_TestProviders_combined!S61</f>
        <v>carey.barrett@frenchsforesteastrd.example.net</v>
      </c>
      <c r="AW76" s="66" t="s">
        <v>1321</v>
      </c>
      <c r="AX76" s="66"/>
      <c r="AY76" s="66"/>
      <c r="AZ76" s="66"/>
      <c r="BA76" s="66"/>
      <c r="BB76" s="66"/>
      <c r="BC76" s="66"/>
      <c r="BD76" s="66"/>
      <c r="BE76" s="66"/>
      <c r="BF76" s="66"/>
      <c r="BG76" s="66"/>
      <c r="BH76" s="66"/>
      <c r="BI76" s="66"/>
      <c r="BJ76" s="65"/>
    </row>
    <row r="77" spans="1:62" hidden="1" x14ac:dyDescent="0.25">
      <c r="A77" s="72" t="str">
        <f>LOWER(_xlfn.CONCAT(IF(COUNT(FIND(" ", $Y77))=0, $Y77, TRIM(SUBSTITUTE(SUBSTITUTE(SUBSTITUTE(_xlfn.CONCAT(LEFT($Y77, FIND(" ", $Y77)-1), REPLACE(LEFT($Y77, FIND(" ", $Y77&amp;" ", FIND(" ", $Y77, 1)+1)), 1, FIND(" ", $Y77), "")),"(",""),")",""),"and",""))), "-", SUBSTITUTE(DHAC_TestProviders_combined!$I62,"'",""),"-",DHAC_TestProviders_combined!$J62))</f>
        <v>diagnostic-osborne-bonny</v>
      </c>
      <c r="B77" s="72"/>
      <c r="C77" s="66"/>
      <c r="D77" s="65" t="str">
        <f>IF(DHAC_TestProviders_combined!V62&lt;&gt;"","UPIN","")</f>
        <v>UPIN</v>
      </c>
      <c r="E77" s="66"/>
      <c r="F77" s="65" t="str">
        <f>IF(DHAC_TestProviders_combined!V62&lt;&gt;"","Medicare Provider Number","")</f>
        <v>Medicare Provider Number</v>
      </c>
      <c r="G77" s="32" t="str">
        <f>IF(DHAC_TestProviders_combined!V62&lt;&gt;"","http://ns.electronichealth.net.au/id/medicare-provider-number","")</f>
        <v>http://ns.electronichealth.net.au/id/medicare-provider-number</v>
      </c>
      <c r="H77" s="32" t="str">
        <f>IF(DHAC_TestProviders_combined!$V62&lt;&gt;"",DHAC_TestProviders_combined!$V62,"")</f>
        <v>2448861F</v>
      </c>
      <c r="I77" s="66"/>
      <c r="J77" s="66"/>
      <c r="K77" s="66"/>
      <c r="L77" s="66"/>
      <c r="M77" s="66"/>
      <c r="N77" s="66"/>
      <c r="O77" s="66"/>
      <c r="P77" s="66"/>
      <c r="Q77" s="66"/>
      <c r="R77" s="66"/>
      <c r="S77" s="32" t="str">
        <f>LOWER(_xlfn.CONCAT(SUBSTITUTE(DHAC_TestProviders_combined!I62,"'",""),"-",DHAC_TestProviders_combined!J62))</f>
        <v>osborne-bonny</v>
      </c>
      <c r="T77" s="66"/>
      <c r="V77" s="9" t="str">
        <f>IF(DHAC_TestProviders_combined!U62&lt;&gt;"", LOWER(SUBSTITUTE(_xlfn.XLOOKUP(TRIM(DHAC_TestProviders_combined!U62),DHAC_TestOrgs_combined!$B$2:$B$86,DHAC_TestOrgs_combined!$C$2:$C$86)," ","-")),"")</f>
        <v>fishermans-reach-radiology</v>
      </c>
      <c r="W77" s="66" t="s">
        <v>1432</v>
      </c>
      <c r="X77" s="66">
        <f>DHAC_TestProviders_combined!E62</f>
        <v>253917</v>
      </c>
      <c r="Y77" s="72" t="str">
        <f>_xlfn.XLOOKUP(DHAC_TestProviders_combined!E62, CodeMaps!B$25:B$32,CodeMaps!C$25:C$32,DHAC_TestProviders_combined!F62)</f>
        <v>Diagnostic and Interventional Radiologist</v>
      </c>
      <c r="Z77" s="132"/>
      <c r="AA77" s="133"/>
      <c r="AB77" s="133"/>
      <c r="AC77" s="66"/>
      <c r="AD77" s="66"/>
      <c r="AE77" s="66"/>
      <c r="AF77" s="66" t="str">
        <f>IF(DHAC_TestProviders_combined!H62&lt;&gt;"",DHAC_TestProviders_combined!H62,"")</f>
        <v/>
      </c>
      <c r="AG77" s="66" t="str">
        <f t="shared" si="3"/>
        <v>http://snomed.info/sct</v>
      </c>
      <c r="AH77" s="66" t="str">
        <f>TRIM(IF(AA77&lt;&gt;"", _xlfn.XLOOKUP(AA77,CodeMaps!$D$25:$D$74,CodeMaps!$F$25:$F$74,""),IF(DHAC_TestProviders_combined!G62&lt;&gt;"",_xlfn.XLOOKUP(DHAC_TestProviders_combined!G62,CodeMaps!$B$70:$B$74,CodeMaps!$F$70:$F$74,""), _xlfn.XLOOKUP(X77,CodeMaps!$B$25:$B$64,CodeMaps!$F$25:$F$64,""))))</f>
        <v>408455009</v>
      </c>
      <c r="AI77" s="66" t="str">
        <f>IF(AH77&lt;&gt;"",_xlfn.XLOOKUP(AH77,CodeMaps!$F$25:$F$74,CodeMaps!$G$25:$G$74,""),"")</f>
        <v>Interventional radiology - speciality</v>
      </c>
      <c r="AJ77" s="66"/>
      <c r="AK77" s="66"/>
      <c r="AL77" s="66"/>
      <c r="AM77" s="66"/>
      <c r="AN77" s="66"/>
      <c r="AO77" s="66" t="str">
        <f>IF(DHAC_TestProviders_combined!U62&lt;&gt;"", LOWER(SUBSTITUTE(_xlfn.XLOOKUP(TRIM(DHAC_TestProviders_combined!U62),DHAC_TestOrgs_combined!$B$2:$B$86,DHAC_TestOrgs_combined!$C$2:$C$86)," ","-")),"")</f>
        <v>fishermans-reach-radiology</v>
      </c>
      <c r="AP77" s="66"/>
      <c r="AQ77" s="66"/>
      <c r="AR77" s="66" t="s">
        <v>252</v>
      </c>
      <c r="AS77" s="65" t="str">
        <f>DHAC_TestProviders_combined!Q62</f>
        <v>0270101620</v>
      </c>
      <c r="AT77" s="66" t="s">
        <v>1321</v>
      </c>
      <c r="AU77" s="66" t="s">
        <v>282</v>
      </c>
      <c r="AV77" s="65" t="str">
        <f>DHAC_TestProviders_combined!S62</f>
        <v>bonny.osborne@fishermansreachrd.example.com.au</v>
      </c>
      <c r="AW77" s="66" t="s">
        <v>1321</v>
      </c>
      <c r="AX77" s="66"/>
      <c r="AY77" s="66"/>
      <c r="AZ77" s="66"/>
      <c r="BA77" s="66"/>
      <c r="BB77" s="66"/>
      <c r="BC77" s="66"/>
      <c r="BD77" s="66"/>
      <c r="BE77" s="66"/>
      <c r="BF77" s="66"/>
      <c r="BG77" s="66"/>
      <c r="BH77" s="66"/>
      <c r="BI77" s="66"/>
      <c r="BJ77" s="65"/>
    </row>
    <row r="78" spans="1:62" hidden="1" x14ac:dyDescent="0.25">
      <c r="A78" s="72" t="str">
        <f>LOWER(_xlfn.CONCAT(IF(COUNT(FIND(" ", $Y78))=0, $Y78, TRIM(SUBSTITUTE(SUBSTITUTE(SUBSTITUTE(_xlfn.CONCAT(LEFT($Y78, FIND(" ", $Y78)-1), REPLACE(LEFT($Y78, FIND(" ", $Y78&amp;" ", FIND(" ", $Y78, 1)+1)), 1, FIND(" ", $Y78), "")),"(",""),")",""),"and",""))), "-", SUBSTITUTE(DHAC_TestProviders_combined!$I63,"'",""),"-",DHAC_TestProviders_combined!$J63))</f>
        <v>surgeongeneral-mackenzie-cinda</v>
      </c>
      <c r="B78" s="72"/>
      <c r="C78" s="66"/>
      <c r="D78" s="65" t="str">
        <f>IF(DHAC_TestProviders_combined!V63&lt;&gt;"","UPIN","")</f>
        <v>UPIN</v>
      </c>
      <c r="E78" s="66"/>
      <c r="F78" s="65" t="str">
        <f>IF(DHAC_TestProviders_combined!V63&lt;&gt;"","Medicare Provider Number","")</f>
        <v>Medicare Provider Number</v>
      </c>
      <c r="G78" s="32" t="str">
        <f>IF(DHAC_TestProviders_combined!V63&lt;&gt;"","http://ns.electronichealth.net.au/id/medicare-provider-number","")</f>
        <v>http://ns.electronichealth.net.au/id/medicare-provider-number</v>
      </c>
      <c r="H78" s="32" t="str">
        <f>IF(DHAC_TestProviders_combined!$V63&lt;&gt;"",DHAC_TestProviders_combined!$V63,"")</f>
        <v>2448871B</v>
      </c>
      <c r="I78" s="66"/>
      <c r="J78" s="66"/>
      <c r="K78" s="66"/>
      <c r="L78" s="66"/>
      <c r="M78" s="66"/>
      <c r="N78" s="66"/>
      <c r="O78" s="66"/>
      <c r="P78" s="66"/>
      <c r="Q78" s="66"/>
      <c r="R78" s="66"/>
      <c r="S78" s="32" t="str">
        <f>LOWER(_xlfn.CONCAT(SUBSTITUTE(DHAC_TestProviders_combined!I63,"'",""),"-",DHAC_TestProviders_combined!J63))</f>
        <v>mackenzie-cinda</v>
      </c>
      <c r="T78" s="66"/>
      <c r="V78" s="9" t="str">
        <f>IF(DHAC_TestProviders_combined!U63&lt;&gt;"", LOWER(SUBSTITUTE(_xlfn.XLOOKUP(TRIM(DHAC_TestProviders_combined!U63),DHAC_TestOrgs_combined!$B$2:$B$86,DHAC_TestOrgs_combined!$C$2:$C$86)," ","-")),"")</f>
        <v>kensington-public-hospital</v>
      </c>
      <c r="W78" s="66" t="s">
        <v>1432</v>
      </c>
      <c r="X78" s="66">
        <f>DHAC_TestProviders_combined!E63</f>
        <v>253511</v>
      </c>
      <c r="Y78" s="72" t="str">
        <f>_xlfn.XLOOKUP(DHAC_TestProviders_combined!E63, CodeMaps!B$25:B$32,CodeMaps!C$25:C$32,DHAC_TestProviders_combined!F63)</f>
        <v>Surgeon (General)</v>
      </c>
      <c r="Z78" s="66" t="str">
        <f t="shared" ref="Z78" si="17">IF(AA78&lt;&gt;"","http://snomed.info/sct","")</f>
        <v>http://snomed.info/sct</v>
      </c>
      <c r="AA78" s="120" t="str">
        <f>IF(DHAC_TestProviders_combined!G63&lt;&gt;"",_xlfn.XLOOKUP(DHAC_TestProviders_combined!G63,CodeMaps!$B$70:$B$74,CodeMaps!$D$70:$D$74,""),TRIM(_xlfn.XLOOKUP(X78,CodeMaps!$B$25:$B$64,CodeMaps!$D$25:$D$64,"")))</f>
        <v>78703002</v>
      </c>
      <c r="AB78" s="120" t="str">
        <f>_xlfn.XLOOKUP(AA78,CodeMaps!$D$25:$D$74,CodeMaps!$E$25:$E$74,"")</f>
        <v>General surgeon</v>
      </c>
      <c r="AC78" s="66"/>
      <c r="AD78" s="66"/>
      <c r="AE78" s="66"/>
      <c r="AF78" s="66" t="str">
        <f>IF(DHAC_TestProviders_combined!H63&lt;&gt;"",DHAC_TestProviders_combined!H63,"")</f>
        <v/>
      </c>
      <c r="AG78" s="66" t="str">
        <f t="shared" si="3"/>
        <v>http://snomed.info/sct</v>
      </c>
      <c r="AH78" s="66" t="str">
        <f>TRIM(IF(AA78&lt;&gt;"", _xlfn.XLOOKUP(AA78,CodeMaps!$D$25:$D$74,CodeMaps!$F$25:$F$74,""),IF(DHAC_TestProviders_combined!G63&lt;&gt;"",_xlfn.XLOOKUP(DHAC_TestProviders_combined!G63,CodeMaps!$B$70:$B$74,CodeMaps!$F$70:$F$74,""), _xlfn.XLOOKUP(X78,CodeMaps!$B$25:$B$64,CodeMaps!$F$25:$F$64,""))))</f>
        <v>394609007</v>
      </c>
      <c r="AI78" s="66" t="str">
        <f>IF(AH78&lt;&gt;"",_xlfn.XLOOKUP(AH78,CodeMaps!$F$25:$F$74,CodeMaps!$G$25:$G$74,""),"")</f>
        <v>General surgery</v>
      </c>
      <c r="AJ78" s="66"/>
      <c r="AK78" s="66"/>
      <c r="AL78" s="66"/>
      <c r="AM78" s="66"/>
      <c r="AN78" s="66"/>
      <c r="AO78" s="66" t="str">
        <f>IF(DHAC_TestProviders_combined!U63&lt;&gt;"", LOWER(SUBSTITUTE(_xlfn.XLOOKUP(TRIM(DHAC_TestProviders_combined!U63),DHAC_TestOrgs_combined!$B$2:$B$86,DHAC_TestOrgs_combined!$C$2:$C$86)," ","-")),"")</f>
        <v>kensington-public-hospital</v>
      </c>
      <c r="AP78" s="66"/>
      <c r="AQ78" s="66"/>
      <c r="AR78" s="66" t="s">
        <v>252</v>
      </c>
      <c r="AS78" s="65" t="str">
        <f>DHAC_TestProviders_combined!Q63</f>
        <v>0270102023</v>
      </c>
      <c r="AT78" s="66" t="s">
        <v>1321</v>
      </c>
      <c r="AU78" s="66" t="s">
        <v>282</v>
      </c>
      <c r="AV78" s="65" t="str">
        <f>DHAC_TestProviders_combined!S63</f>
        <v>cinda.mackenzie@kensingtonph.example.net</v>
      </c>
      <c r="AW78" s="66" t="s">
        <v>1321</v>
      </c>
      <c r="AX78" s="66"/>
      <c r="AY78" s="66"/>
      <c r="AZ78" s="66"/>
      <c r="BA78" s="66"/>
      <c r="BB78" s="66"/>
      <c r="BC78" s="66"/>
      <c r="BD78" s="66"/>
      <c r="BE78" s="66"/>
      <c r="BF78" s="66"/>
      <c r="BG78" s="66"/>
      <c r="BH78" s="66"/>
      <c r="BI78" s="66"/>
      <c r="BJ78" s="65"/>
    </row>
    <row r="79" spans="1:62" hidden="1" x14ac:dyDescent="0.25">
      <c r="A79" s="72" t="str">
        <f>LOWER(_xlfn.CONCAT(IF(COUNT(FIND(" ", $Y79))=0, $Y79, TRIM(SUBSTITUTE(SUBSTITUTE(SUBSTITUTE(_xlfn.CONCAT(LEFT($Y79, FIND(" ", $Y79)-1), REPLACE(LEFT($Y79, FIND(" ", $Y79&amp;" ", FIND(" ", $Y79, 1)+1)), 1, FIND(" ", $Y79), "")),"(",""),")",""),"and",""))), "-", SUBSTITUTE(DHAC_TestProviders_combined!$I64,"'",""),"-",DHAC_TestProviders_combined!$J64))</f>
        <v>surgeongeneral-guthrie-daine</v>
      </c>
      <c r="B79" s="72"/>
      <c r="C79" s="66"/>
      <c r="D79" s="65" t="str">
        <f>IF(DHAC_TestProviders_combined!V64&lt;&gt;"","UPIN","")</f>
        <v>UPIN</v>
      </c>
      <c r="E79" s="66"/>
      <c r="F79" s="65" t="str">
        <f>IF(DHAC_TestProviders_combined!V64&lt;&gt;"","Medicare Provider Number","")</f>
        <v>Medicare Provider Number</v>
      </c>
      <c r="G79" s="32" t="str">
        <f>IF(DHAC_TestProviders_combined!V64&lt;&gt;"","http://ns.electronichealth.net.au/id/medicare-provider-number","")</f>
        <v>http://ns.electronichealth.net.au/id/medicare-provider-number</v>
      </c>
      <c r="H79" s="32" t="str">
        <f>IF(DHAC_TestProviders_combined!$V64&lt;&gt;"",DHAC_TestProviders_combined!$V64,"")</f>
        <v>2448881A</v>
      </c>
      <c r="I79" s="66"/>
      <c r="J79" s="66"/>
      <c r="K79" s="66"/>
      <c r="L79" s="66"/>
      <c r="M79" s="66"/>
      <c r="N79" s="66"/>
      <c r="O79" s="66"/>
      <c r="P79" s="66"/>
      <c r="Q79" s="66"/>
      <c r="R79" s="66"/>
      <c r="S79" s="32" t="str">
        <f>LOWER(_xlfn.CONCAT(SUBSTITUTE(DHAC_TestProviders_combined!I64,"'",""),"-",DHAC_TestProviders_combined!J64))</f>
        <v>guthrie-daine</v>
      </c>
      <c r="T79" s="66"/>
      <c r="V79" s="9" t="str">
        <f>IF(DHAC_TestProviders_combined!U64&lt;&gt;"", LOWER(SUBSTITUTE(_xlfn.XLOOKUP(TRIM(DHAC_TestProviders_combined!U64),DHAC_TestOrgs_combined!$B$2:$B$86,DHAC_TestOrgs_combined!$C$2:$C$86)," ","-")),"")</f>
        <v>mount-mitchell-private-hospital</v>
      </c>
      <c r="W79" s="66" t="s">
        <v>1432</v>
      </c>
      <c r="X79" s="66">
        <f>DHAC_TestProviders_combined!E64</f>
        <v>253511</v>
      </c>
      <c r="Y79" s="72" t="str">
        <f>_xlfn.XLOOKUP(DHAC_TestProviders_combined!E64, CodeMaps!B$25:B$32,CodeMaps!C$25:C$32,DHAC_TestProviders_combined!F64)</f>
        <v>Surgeon (General)</v>
      </c>
      <c r="Z79" s="66" t="str">
        <f t="shared" ref="Z79" si="18">IF(AA79&lt;&gt;"","http://snomed.info/sct","")</f>
        <v>http://snomed.info/sct</v>
      </c>
      <c r="AA79" s="120" t="str">
        <f>IF(DHAC_TestProviders_combined!G64&lt;&gt;"",_xlfn.XLOOKUP(DHAC_TestProviders_combined!G64,CodeMaps!$B$70:$B$74,CodeMaps!$D$70:$D$74,""),TRIM(_xlfn.XLOOKUP(X79,CodeMaps!$B$25:$B$64,CodeMaps!$D$25:$D$64,"")))</f>
        <v>78703002</v>
      </c>
      <c r="AB79" s="120" t="str">
        <f>_xlfn.XLOOKUP(AA79,CodeMaps!$D$25:$D$74,CodeMaps!$E$25:$E$74,"")</f>
        <v>General surgeon</v>
      </c>
      <c r="AC79" s="120"/>
      <c r="AD79" s="66"/>
      <c r="AE79" s="66"/>
      <c r="AF79" s="66" t="str">
        <f>IF(DHAC_TestProviders_combined!H64&lt;&gt;"",DHAC_TestProviders_combined!H64,"")</f>
        <v/>
      </c>
      <c r="AG79" s="66" t="str">
        <f t="shared" si="3"/>
        <v>http://snomed.info/sct</v>
      </c>
      <c r="AH79" s="66" t="str">
        <f>TRIM(IF(AA79&lt;&gt;"", _xlfn.XLOOKUP(AA79,CodeMaps!$D$25:$D$74,CodeMaps!$F$25:$F$74,""),IF(DHAC_TestProviders_combined!G64&lt;&gt;"",_xlfn.XLOOKUP(DHAC_TestProviders_combined!G64,CodeMaps!$B$70:$B$74,CodeMaps!$F$70:$F$74,""), _xlfn.XLOOKUP(X79,CodeMaps!$B$25:$B$64,CodeMaps!$F$25:$F$64,""))))</f>
        <v>394609007</v>
      </c>
      <c r="AI79" s="66" t="str">
        <f>IF(AH79&lt;&gt;"",_xlfn.XLOOKUP(AH79,CodeMaps!$F$25:$F$74,CodeMaps!$G$25:$G$74,""),"")</f>
        <v>General surgery</v>
      </c>
      <c r="AJ79" s="66"/>
      <c r="AK79" s="66"/>
      <c r="AL79" s="66"/>
      <c r="AM79" s="66"/>
      <c r="AN79" s="66"/>
      <c r="AO79" s="66" t="str">
        <f>IF(DHAC_TestProviders_combined!U64&lt;&gt;"", LOWER(SUBSTITUTE(_xlfn.XLOOKUP(TRIM(DHAC_TestProviders_combined!U64),DHAC_TestOrgs_combined!$B$2:$B$86,DHAC_TestOrgs_combined!$C$2:$C$86)," ","-")),"")</f>
        <v>mount-mitchell-private-hospital</v>
      </c>
      <c r="AP79" s="66"/>
      <c r="AQ79" s="66"/>
      <c r="AR79" s="66" t="s">
        <v>252</v>
      </c>
      <c r="AS79" s="65" t="str">
        <f>DHAC_TestProviders_combined!Q64</f>
        <v>0270101609</v>
      </c>
      <c r="AT79" s="66" t="s">
        <v>1321</v>
      </c>
      <c r="AU79" s="66" t="s">
        <v>282</v>
      </c>
      <c r="AV79" s="65" t="str">
        <f>DHAC_TestProviders_combined!S64</f>
        <v>daine.guthrie@mountmitchellph.example.com.au</v>
      </c>
      <c r="AW79" s="66" t="s">
        <v>1321</v>
      </c>
      <c r="AX79" s="66"/>
      <c r="AY79" s="66"/>
      <c r="AZ79" s="66"/>
      <c r="BA79" s="66"/>
      <c r="BB79" s="66"/>
      <c r="BC79" s="66"/>
      <c r="BD79" s="66"/>
      <c r="BE79" s="66"/>
      <c r="BF79" s="66"/>
      <c r="BG79" s="66"/>
      <c r="BH79" s="66"/>
      <c r="BI79" s="66"/>
      <c r="BJ79" s="65"/>
    </row>
    <row r="80" spans="1:62" hidden="1" x14ac:dyDescent="0.25">
      <c r="A80" s="72" t="str">
        <f>LOWER(_xlfn.CONCAT(IF(COUNT(FIND(" ", $Y80))=0, $Y80, TRIM(SUBSTITUTE(SUBSTITUTE(SUBSTITUTE(_xlfn.CONCAT(LEFT($Y80, FIND(" ", $Y80)-1), REPLACE(LEFT($Y80, FIND(" ", $Y80&amp;" ", FIND(" ", $Y80, 1)+1)), 1, FIND(" ", $Y80), "")),"(",""),")",""),"and",""))), "-", SUBSTITUTE(DHAC_TestProviders_combined!$I65,"'",""),"-",DHAC_TestProviders_combined!$J65))</f>
        <v>counsellorsnec-gorton-dante</v>
      </c>
      <c r="B80" s="72"/>
      <c r="C80" s="66"/>
      <c r="D80" s="65" t="str">
        <f>IF(DHAC_TestProviders_combined!V65&lt;&gt;"","UPIN","")</f>
        <v>UPIN</v>
      </c>
      <c r="E80" s="66"/>
      <c r="F80" s="65" t="str">
        <f>IF(DHAC_TestProviders_combined!V65&lt;&gt;"","Medicare Provider Number","")</f>
        <v>Medicare Provider Number</v>
      </c>
      <c r="G80" s="32" t="str">
        <f>IF(DHAC_TestProviders_combined!V65&lt;&gt;"","http://ns.electronichealth.net.au/id/medicare-provider-number","")</f>
        <v>http://ns.electronichealth.net.au/id/medicare-provider-number</v>
      </c>
      <c r="H80" s="32" t="str">
        <f>IF(DHAC_TestProviders_combined!$V65&lt;&gt;"",DHAC_TestProviders_combined!$V65,"")</f>
        <v>2448891Y</v>
      </c>
      <c r="I80" s="66"/>
      <c r="J80" s="66"/>
      <c r="K80" s="66"/>
      <c r="L80" s="66"/>
      <c r="M80" s="66"/>
      <c r="N80" s="66"/>
      <c r="O80" s="66"/>
      <c r="P80" s="66"/>
      <c r="Q80" s="66"/>
      <c r="R80" s="66"/>
      <c r="S80" s="32" t="str">
        <f>LOWER(_xlfn.CONCAT(SUBSTITUTE(DHAC_TestProviders_combined!I65,"'",""),"-",DHAC_TestProviders_combined!J65))</f>
        <v>gorton-dante</v>
      </c>
      <c r="T80" s="66"/>
      <c r="V80" s="9" t="str">
        <f>IF(DHAC_TestProviders_combined!U65&lt;&gt;"", LOWER(SUBSTITUTE(_xlfn.XLOOKUP(TRIM(DHAC_TestProviders_combined!U65),DHAC_TestOrgs_combined!$B$2:$B$86,DHAC_TestOrgs_combined!$C$2:$C$86)," ","-")),"")</f>
        <v/>
      </c>
      <c r="W80" s="66" t="s">
        <v>1432</v>
      </c>
      <c r="X80" s="66">
        <f>DHAC_TestProviders_combined!E65</f>
        <v>272199</v>
      </c>
      <c r="Y80" s="72" t="str">
        <f>_xlfn.XLOOKUP(DHAC_TestProviders_combined!E65, CodeMaps!B$25:B$32,CodeMaps!C$25:C$32,DHAC_TestProviders_combined!F65)</f>
        <v>Counsellors nec</v>
      </c>
      <c r="Z80" s="66" t="str">
        <f t="shared" si="0"/>
        <v>http://snomed.info/sct</v>
      </c>
      <c r="AA80" s="120" t="str">
        <f>IF(DHAC_TestProviders_combined!G65&lt;&gt;"",_xlfn.XLOOKUP(DHAC_TestProviders_combined!G65,CodeMaps!$B$70:$B$74,CodeMaps!$D$70:$D$74,""),TRIM(_xlfn.XLOOKUP(X80,CodeMaps!$B$25:$B$64,CodeMaps!$D$25:$D$64,"")))</f>
        <v>224595007</v>
      </c>
      <c r="AB80" s="120" t="str">
        <f>_xlfn.XLOOKUP(AA80,CodeMaps!$D$25:$D$74,CodeMaps!$E$25:$E$74,"")</f>
        <v>Professional counsellor</v>
      </c>
      <c r="AC80" s="66"/>
      <c r="AD80" s="66"/>
      <c r="AE80" s="66"/>
      <c r="AF80" s="66" t="str">
        <f>IF(DHAC_TestProviders_combined!H65&lt;&gt;"",DHAC_TestProviders_combined!H65,"")</f>
        <v/>
      </c>
      <c r="AG80" s="66" t="str">
        <f t="shared" si="3"/>
        <v/>
      </c>
      <c r="AH80" s="66" t="str">
        <f>TRIM(IF(AA80&lt;&gt;"", _xlfn.XLOOKUP(AA80,CodeMaps!$D$25:$D$74,CodeMaps!$F$25:$F$74,""),IF(DHAC_TestProviders_combined!G65&lt;&gt;"",_xlfn.XLOOKUP(DHAC_TestProviders_combined!G65,CodeMaps!$B$70:$B$74,CodeMaps!$F$70:$F$74,""), _xlfn.XLOOKUP(X80,CodeMaps!$B$25:$B$64,CodeMaps!$F$25:$F$64,""))))</f>
        <v/>
      </c>
      <c r="AI80" s="66" t="str">
        <f>IF(AH80&lt;&gt;"",_xlfn.XLOOKUP(AH80,CodeMaps!$F$25:$F$74,CodeMaps!$G$25:$G$74,""),"")</f>
        <v/>
      </c>
      <c r="AJ80" s="66"/>
      <c r="AK80" s="66"/>
      <c r="AL80" s="66"/>
      <c r="AM80" s="66"/>
      <c r="AN80" s="66"/>
      <c r="AO80" s="66" t="str">
        <f>IF(DHAC_TestProviders_combined!U65&lt;&gt;"", LOWER(SUBSTITUTE(_xlfn.XLOOKUP(TRIM(DHAC_TestProviders_combined!U65),DHAC_TestOrgs_combined!$B$2:$B$86,DHAC_TestOrgs_combined!$C$2:$C$86)," ","-")),"")</f>
        <v/>
      </c>
      <c r="AP80" s="66"/>
      <c r="AQ80" s="66"/>
      <c r="AR80" s="66" t="s">
        <v>252</v>
      </c>
      <c r="AS80" s="65" t="str">
        <f>DHAC_TestProviders_combined!Q65</f>
        <v>0270103284</v>
      </c>
      <c r="AT80" s="66" t="s">
        <v>1321</v>
      </c>
      <c r="AU80" s="66" t="s">
        <v>282</v>
      </c>
      <c r="AV80" s="65" t="str">
        <f>DHAC_TestProviders_combined!S65</f>
        <v>dante.gorton@example.com</v>
      </c>
      <c r="AW80" s="66" t="s">
        <v>1321</v>
      </c>
      <c r="AX80" s="66"/>
      <c r="AY80" s="66"/>
      <c r="AZ80" s="66"/>
      <c r="BA80" s="66"/>
      <c r="BB80" s="66"/>
      <c r="BC80" s="66"/>
      <c r="BD80" s="66"/>
      <c r="BE80" s="66"/>
      <c r="BF80" s="66"/>
      <c r="BG80" s="66"/>
      <c r="BH80" s="66"/>
      <c r="BI80" s="66"/>
      <c r="BJ80" s="65"/>
    </row>
    <row r="81" spans="1:62" hidden="1" x14ac:dyDescent="0.25">
      <c r="A81" s="72" t="str">
        <f>LOWER(_xlfn.CONCAT(IF(COUNT(FIND(" ", $Y81))=0, $Y81, TRIM(SUBSTITUTE(SUBSTITUTE(SUBSTITUTE(_xlfn.CONCAT(LEFT($Y81, FIND(" ", $Y81)-1), REPLACE(LEFT($Y81, FIND(" ", $Y81&amp;" ", FIND(" ", $Y81, 1)+1)), 1, FIND(" ", $Y81), "")),"(",""),")",""),"and",""))), "-", SUBSTITUTE(DHAC_TestProviders_combined!$I66,"'",""),"-",DHAC_TestProviders_combined!$J66))</f>
        <v>dentaltherapist-street-dorian</v>
      </c>
      <c r="B81" s="72"/>
      <c r="C81" s="66"/>
      <c r="D81" s="65" t="str">
        <f>IF(DHAC_TestProviders_combined!V66&lt;&gt;"","UPIN","")</f>
        <v>UPIN</v>
      </c>
      <c r="E81" s="66"/>
      <c r="F81" s="65" t="str">
        <f>IF(DHAC_TestProviders_combined!V66&lt;&gt;"","Medicare Provider Number","")</f>
        <v>Medicare Provider Number</v>
      </c>
      <c r="G81" s="32" t="str">
        <f>IF(DHAC_TestProviders_combined!V66&lt;&gt;"","http://ns.electronichealth.net.au/id/medicare-provider-number","")</f>
        <v>http://ns.electronichealth.net.au/id/medicare-provider-number</v>
      </c>
      <c r="H81" s="32" t="str">
        <f>IF(DHAC_TestProviders_combined!$V66&lt;&gt;"",DHAC_TestProviders_combined!$V66,"")</f>
        <v>2448901L</v>
      </c>
      <c r="I81" s="66"/>
      <c r="J81" s="66"/>
      <c r="K81" s="66"/>
      <c r="L81" s="66"/>
      <c r="M81" s="66"/>
      <c r="N81" s="66"/>
      <c r="O81" s="66"/>
      <c r="P81" s="66"/>
      <c r="Q81" s="66"/>
      <c r="R81" s="66"/>
      <c r="S81" s="32" t="str">
        <f>LOWER(_xlfn.CONCAT(SUBSTITUTE(DHAC_TestProviders_combined!I66,"'",""),"-",DHAC_TestProviders_combined!J66))</f>
        <v>street-dorian</v>
      </c>
      <c r="T81" s="66"/>
      <c r="V81" s="9" t="str">
        <f>IF(DHAC_TestProviders_combined!U66&lt;&gt;"", LOWER(SUBSTITUTE(_xlfn.XLOOKUP(TRIM(DHAC_TestProviders_combined!U66),DHAC_TestOrgs_combined!$B$2:$B$86,DHAC_TestOrgs_combined!$C$2:$C$86)," ","-")),"")</f>
        <v/>
      </c>
      <c r="W81" s="66" t="s">
        <v>1432</v>
      </c>
      <c r="X81" s="66">
        <f>DHAC_TestProviders_combined!E66</f>
        <v>411214</v>
      </c>
      <c r="Y81" s="72" t="str">
        <f>_xlfn.XLOOKUP(DHAC_TestProviders_combined!E66, CodeMaps!B$25:B$32,CodeMaps!C$25:C$32,DHAC_TestProviders_combined!F66)</f>
        <v>Dental Therapist</v>
      </c>
      <c r="Z81" s="66" t="str">
        <f t="shared" ref="Z81:Z143" si="19">IF(AA81&lt;&gt;"","http://snomed.info/sct","")</f>
        <v>http://snomed.info/sct</v>
      </c>
      <c r="AA81" s="120" t="str">
        <f>IF(DHAC_TestProviders_combined!G66&lt;&gt;"",_xlfn.XLOOKUP(DHAC_TestProviders_combined!G66,CodeMaps!$B$70:$B$74,CodeMaps!$D$70:$D$74,""),TRIM(_xlfn.XLOOKUP(X81,CodeMaps!$B$25:$B$64,CodeMaps!$D$25:$D$64,"")))</f>
        <v>1032061000168104</v>
      </c>
      <c r="AB81" s="120" t="str">
        <f>_xlfn.XLOOKUP(AA81,CodeMaps!$D$25:$D$74,CodeMaps!$E$25:$E$74,"")</f>
        <v>Dental therapist</v>
      </c>
      <c r="AC81" s="66"/>
      <c r="AD81" s="66"/>
      <c r="AE81" s="66"/>
      <c r="AF81" s="66" t="str">
        <f>IF(DHAC_TestProviders_combined!H66&lt;&gt;"",DHAC_TestProviders_combined!H66,"")</f>
        <v/>
      </c>
      <c r="AG81" s="66" t="str">
        <f t="shared" ref="AG81:AG82" si="20">IF(AH81&lt;&gt;"","http://snomed.info/sct","")</f>
        <v/>
      </c>
      <c r="AH81" s="66" t="str">
        <f>TRIM(IF(AA81&lt;&gt;"", _xlfn.XLOOKUP(AA81,CodeMaps!$D$25:$D$74,CodeMaps!$F$25:$F$74,""),IF(DHAC_TestProviders_combined!G66&lt;&gt;"",_xlfn.XLOOKUP(DHAC_TestProviders_combined!G66,CodeMaps!$B$70:$B$74,CodeMaps!$F$70:$F$74,""), _xlfn.XLOOKUP(X81,CodeMaps!$B$25:$B$64,CodeMaps!$F$25:$F$64,""))))</f>
        <v/>
      </c>
      <c r="AI81" s="66" t="str">
        <f>IF(AH81&lt;&gt;"",_xlfn.XLOOKUP(AH81,CodeMaps!$F$25:$F$74,CodeMaps!$G$25:$G$74,""),"")</f>
        <v/>
      </c>
      <c r="AJ81" s="66"/>
      <c r="AK81" s="66"/>
      <c r="AL81" s="66"/>
      <c r="AM81" s="66"/>
      <c r="AN81" s="66"/>
      <c r="AO81" s="66" t="str">
        <f>IF(DHAC_TestProviders_combined!U66&lt;&gt;"", LOWER(SUBSTITUTE(_xlfn.XLOOKUP(TRIM(DHAC_TestProviders_combined!U66),DHAC_TestOrgs_combined!$B$2:$B$86,DHAC_TestOrgs_combined!$C$2:$C$86)," ","-")),"")</f>
        <v/>
      </c>
      <c r="AP81" s="66"/>
      <c r="AQ81" s="66"/>
      <c r="AR81" s="66" t="s">
        <v>252</v>
      </c>
      <c r="AS81" s="65" t="str">
        <f>DHAC_TestProviders_combined!Q66</f>
        <v>0270109572</v>
      </c>
      <c r="AT81" s="66" t="s">
        <v>1321</v>
      </c>
      <c r="AU81" s="66" t="s">
        <v>282</v>
      </c>
      <c r="AV81" s="65" t="str">
        <f>DHAC_TestProviders_combined!S66</f>
        <v>dorian.street@example.com.au</v>
      </c>
      <c r="AW81" s="66" t="s">
        <v>1321</v>
      </c>
      <c r="AX81" s="66"/>
      <c r="AY81" s="66"/>
      <c r="AZ81" s="66"/>
      <c r="BA81" s="66"/>
      <c r="BB81" s="66"/>
      <c r="BC81" s="66"/>
      <c r="BD81" s="66"/>
      <c r="BE81" s="66"/>
      <c r="BF81" s="66"/>
      <c r="BG81" s="66"/>
      <c r="BH81" s="66"/>
      <c r="BI81" s="66"/>
      <c r="BJ81" s="65"/>
    </row>
    <row r="82" spans="1:62" hidden="1" x14ac:dyDescent="0.25">
      <c r="A82" s="72" t="str">
        <f>LOWER(_xlfn.CONCAT(IF(COUNT(FIND(" ", $Y82))=0, $Y82, TRIM(SUBSTITUTE(SUBSTITUTE(SUBSTITUTE(_xlfn.CONCAT(LEFT($Y82, FIND(" ", $Y82)-1), REPLACE(LEFT($Y82, FIND(" ", $Y82&amp;" ", FIND(" ", $Y82, 1)+1)), 1, FIND(" ", $Y82), "")),"(",""),")",""),"and",""))), "-", SUBSTITUTE(DHAC_TestProviders_combined!$I67,"'",""),"-",DHAC_TestProviders_combined!$J67))</f>
        <v>medicaldiagnostic-gates-glenda</v>
      </c>
      <c r="B82" s="72"/>
      <c r="C82" s="66"/>
      <c r="D82" s="65" t="str">
        <f>IF(DHAC_TestProviders_combined!V67&lt;&gt;"","UPIN","")</f>
        <v>UPIN</v>
      </c>
      <c r="E82" s="66"/>
      <c r="F82" s="65" t="str">
        <f>IF(DHAC_TestProviders_combined!V67&lt;&gt;"","Medicare Provider Number","")</f>
        <v>Medicare Provider Number</v>
      </c>
      <c r="G82" s="32" t="str">
        <f>IF(DHAC_TestProviders_combined!V67&lt;&gt;"","http://ns.electronichealth.net.au/id/medicare-provider-number","")</f>
        <v>http://ns.electronichealth.net.au/id/medicare-provider-number</v>
      </c>
      <c r="H82" s="32" t="str">
        <f>IF(DHAC_TestProviders_combined!$V67&lt;&gt;"",DHAC_TestProviders_combined!$V67,"")</f>
        <v>2448911K</v>
      </c>
      <c r="I82" s="66"/>
      <c r="J82" s="66"/>
      <c r="K82" s="66"/>
      <c r="L82" s="66"/>
      <c r="M82" s="66"/>
      <c r="N82" s="66"/>
      <c r="O82" s="66"/>
      <c r="P82" s="66"/>
      <c r="Q82" s="66"/>
      <c r="R82" s="66"/>
      <c r="S82" s="32" t="str">
        <f>LOWER(_xlfn.CONCAT(SUBSTITUTE(DHAC_TestProviders_combined!I67,"'",""),"-",DHAC_TestProviders_combined!J67))</f>
        <v>gates-glenda</v>
      </c>
      <c r="T82" s="66"/>
      <c r="V82" s="9" t="str">
        <f>IF(DHAC_TestProviders_combined!U67&lt;&gt;"", LOWER(SUBSTITUTE(_xlfn.XLOOKUP(TRIM(DHAC_TestProviders_combined!U67),DHAC_TestOrgs_combined!$B$2:$B$86,DHAC_TestOrgs_combined!$C$2:$C$86)," ","-")),"")</f>
        <v/>
      </c>
      <c r="W82" s="66" t="s">
        <v>1432</v>
      </c>
      <c r="X82" s="66">
        <f>DHAC_TestProviders_combined!E67</f>
        <v>251211</v>
      </c>
      <c r="Y82" s="72" t="str">
        <f>_xlfn.XLOOKUP(DHAC_TestProviders_combined!E67, CodeMaps!B$25:B$32,CodeMaps!C$25:C$32,DHAC_TestProviders_combined!F67)</f>
        <v>Medical Diagnostic Radiographer</v>
      </c>
      <c r="Z82" s="66" t="str">
        <f t="shared" si="19"/>
        <v>http://snomed.info/sct</v>
      </c>
      <c r="AA82" s="120" t="str">
        <f>IF(DHAC_TestProviders_combined!G67&lt;&gt;"",_xlfn.XLOOKUP(DHAC_TestProviders_combined!G67,CodeMaps!$B$70:$B$74,CodeMaps!$D$70:$D$74,""),TRIM(_xlfn.XLOOKUP(X82,CodeMaps!$B$25:$B$64,CodeMaps!$D$25:$D$64,"")))</f>
        <v>159017007</v>
      </c>
      <c r="AB82" s="120" t="str">
        <f>_xlfn.XLOOKUP(AA82,CodeMaps!$D$25:$D$74,CodeMaps!$E$25:$E$74,"")</f>
        <v>Diagnostic radiographer</v>
      </c>
      <c r="AC82" s="66"/>
      <c r="AD82" s="66"/>
      <c r="AE82" s="66"/>
      <c r="AF82" s="66" t="str">
        <f>IF(DHAC_TestProviders_combined!H67&lt;&gt;"",DHAC_TestProviders_combined!H67,"")</f>
        <v/>
      </c>
      <c r="AG82" s="66" t="str">
        <f t="shared" si="20"/>
        <v/>
      </c>
      <c r="AH82" s="66" t="str">
        <f>TRIM(IF(AA82&lt;&gt;"", _xlfn.XLOOKUP(AA82,CodeMaps!$D$25:$D$74,CodeMaps!$F$25:$F$74,""),IF(DHAC_TestProviders_combined!G67&lt;&gt;"",_xlfn.XLOOKUP(DHAC_TestProviders_combined!G67,CodeMaps!$B$70:$B$74,CodeMaps!$F$70:$F$74,""), _xlfn.XLOOKUP(X82,CodeMaps!$B$25:$B$64,CodeMaps!$F$25:$F$64,""))))</f>
        <v/>
      </c>
      <c r="AI82" s="66" t="str">
        <f>IF(AH82&lt;&gt;"",_xlfn.XLOOKUP(AH82,CodeMaps!$F$25:$F$74,CodeMaps!$G$25:$G$74,""),"")</f>
        <v/>
      </c>
      <c r="AJ82" s="66"/>
      <c r="AK82" s="66"/>
      <c r="AL82" s="66"/>
      <c r="AM82" s="66"/>
      <c r="AN82" s="66"/>
      <c r="AO82" s="66" t="str">
        <f>IF(DHAC_TestProviders_combined!U67&lt;&gt;"", LOWER(SUBSTITUTE(_xlfn.XLOOKUP(TRIM(DHAC_TestProviders_combined!U67),DHAC_TestOrgs_combined!$B$2:$B$86,DHAC_TestOrgs_combined!$C$2:$C$86)," ","-")),"")</f>
        <v/>
      </c>
      <c r="AP82" s="66"/>
      <c r="AQ82" s="66"/>
      <c r="AR82" s="66" t="s">
        <v>252</v>
      </c>
      <c r="AS82" s="65" t="str">
        <f>DHAC_TestProviders_combined!Q67</f>
        <v>0270107263</v>
      </c>
      <c r="AT82" s="66" t="s">
        <v>1321</v>
      </c>
      <c r="AU82" s="66" t="s">
        <v>282</v>
      </c>
      <c r="AV82" s="65" t="str">
        <f>DHAC_TestProviders_combined!S67</f>
        <v>glenda.gates@example.net</v>
      </c>
      <c r="AW82" s="66" t="s">
        <v>1321</v>
      </c>
      <c r="AX82" s="66"/>
      <c r="AY82" s="66"/>
      <c r="AZ82" s="66"/>
      <c r="BA82" s="66"/>
      <c r="BB82" s="66"/>
      <c r="BC82" s="66"/>
      <c r="BD82" s="66"/>
      <c r="BE82" s="66"/>
      <c r="BF82" s="66"/>
      <c r="BG82" s="66"/>
      <c r="BH82" s="66"/>
      <c r="BI82" s="66"/>
      <c r="BJ82" s="65"/>
    </row>
    <row r="83" spans="1:62" hidden="1" x14ac:dyDescent="0.25">
      <c r="A83" s="72" t="str">
        <f>LOWER(_xlfn.CONCAT(IF(COUNT(FIND(" ", $Y83))=0, $Y83, TRIM(SUBSTITUTE(SUBSTITUTE(SUBSTITUTE(_xlfn.CONCAT(LEFT($Y83, FIND(" ", $Y83)-1), REPLACE(LEFT($Y83, FIND(" ", $Y83&amp;" ", FIND(" ", $Y83, 1)+1)), 1, FIND(" ", $Y83), "")),"(",""),")",""),"and",""))), "-", SUBSTITUTE(DHAC_TestProviders_combined!$I68,"'",""),"-",DHAC_TestProviders_combined!$J68))</f>
        <v>complementaryhealth-gordon-tad</v>
      </c>
      <c r="B83" s="72"/>
      <c r="C83" s="66"/>
      <c r="D83" s="65" t="str">
        <f>IF(DHAC_TestProviders_combined!V68&lt;&gt;"","UPIN","")</f>
        <v>UPIN</v>
      </c>
      <c r="E83" s="66"/>
      <c r="F83" s="65" t="str">
        <f>IF(DHAC_TestProviders_combined!V68&lt;&gt;"","Medicare Provider Number","")</f>
        <v>Medicare Provider Number</v>
      </c>
      <c r="G83" s="32" t="str">
        <f>IF(DHAC_TestProviders_combined!V68&lt;&gt;"","http://ns.electronichealth.net.au/id/medicare-provider-number","")</f>
        <v>http://ns.electronichealth.net.au/id/medicare-provider-number</v>
      </c>
      <c r="H83" s="32" t="str">
        <f>IF(DHAC_TestProviders_combined!$V68&lt;&gt;"",DHAC_TestProviders_combined!$V68,"")</f>
        <v>2448921J</v>
      </c>
      <c r="I83" s="66"/>
      <c r="J83" s="66"/>
      <c r="K83" s="66"/>
      <c r="L83" s="66"/>
      <c r="M83" s="66"/>
      <c r="N83" s="66"/>
      <c r="O83" s="66"/>
      <c r="P83" s="66"/>
      <c r="Q83" s="66"/>
      <c r="R83" s="66"/>
      <c r="S83" s="32" t="str">
        <f>LOWER(_xlfn.CONCAT(SUBSTITUTE(DHAC_TestProviders_combined!I68,"'",""),"-",DHAC_TestProviders_combined!J68))</f>
        <v>gordon-tad</v>
      </c>
      <c r="T83" s="66"/>
      <c r="V83" s="9" t="str">
        <f>IF(DHAC_TestProviders_combined!U68&lt;&gt;"", LOWER(SUBSTITUTE(_xlfn.XLOOKUP(TRIM(DHAC_TestProviders_combined!U68),DHAC_TestOrgs_combined!$B$2:$B$86,DHAC_TestOrgs_combined!$C$2:$C$86)," ","-")),"")</f>
        <v/>
      </c>
      <c r="W83" s="66" t="s">
        <v>1432</v>
      </c>
      <c r="X83" s="66">
        <f>DHAC_TestProviders_combined!E68</f>
        <v>252299</v>
      </c>
      <c r="Y83" s="72" t="str">
        <f>_xlfn.XLOOKUP(DHAC_TestProviders_combined!E68, CodeMaps!B$25:B$32,CodeMaps!C$25:C$32,DHAC_TestProviders_combined!F68)</f>
        <v>Complementary Health Therapists nec</v>
      </c>
      <c r="Z83" s="137"/>
      <c r="AA83" s="137"/>
      <c r="AB83" s="137"/>
      <c r="AC83" s="66"/>
      <c r="AD83" s="66"/>
      <c r="AE83" s="66"/>
      <c r="AF83" s="134" t="str">
        <f>IF(DHAC_TestProviders_combined!H68&lt;&gt;"",DHAC_TestProviders_combined!H68,"")</f>
        <v>Exercise Physiologist</v>
      </c>
      <c r="AG83" s="134" t="str">
        <f t="shared" ref="AG83:AG144" si="21">IF(AH83&lt;&gt;"","http://snomed.info/sct","")</f>
        <v>http://snomed.info/sct</v>
      </c>
      <c r="AH83" s="134" t="str">
        <f>TRIM(IF(AA83&lt;&gt;"", _xlfn.XLOOKUP(AA83,CodeMaps!$D$25:$D$74,CodeMaps!$F$25:$F$74,""),IF(DHAC_TestProviders_combined!G68&lt;&gt;"",_xlfn.XLOOKUP(DHAC_TestProviders_combined!G68,CodeMaps!$B$70:$B$74,CodeMaps!$F$70:$F$74,""), _xlfn.XLOOKUP(X83,CodeMaps!$B$25:$B$64,CodeMaps!$F$25:$F$64,""))))</f>
        <v>1240761000168106</v>
      </c>
      <c r="AI83" s="134" t="str">
        <f>IF(AH83&lt;&gt;"",_xlfn.XLOOKUP(AH83,CodeMaps!$F$25:$F$74,CodeMaps!$G$25:$G$74,""),"")</f>
        <v>Exercise physiology service</v>
      </c>
      <c r="AJ83" s="66"/>
      <c r="AK83" s="66"/>
      <c r="AL83" s="66"/>
      <c r="AM83" s="66"/>
      <c r="AN83" s="66"/>
      <c r="AO83" s="66" t="str">
        <f>IF(DHAC_TestProviders_combined!U68&lt;&gt;"", LOWER(SUBSTITUTE(_xlfn.XLOOKUP(TRIM(DHAC_TestProviders_combined!U68),DHAC_TestOrgs_combined!$B$2:$B$86,DHAC_TestOrgs_combined!$C$2:$C$86)," ","-")),"")</f>
        <v/>
      </c>
      <c r="AP83" s="66"/>
      <c r="AQ83" s="66"/>
      <c r="AR83" s="66" t="s">
        <v>252</v>
      </c>
      <c r="AS83" s="65" t="str">
        <f>DHAC_TestProviders_combined!Q68</f>
        <v>0270106132</v>
      </c>
      <c r="AT83" s="66" t="s">
        <v>1321</v>
      </c>
      <c r="AU83" s="66" t="s">
        <v>282</v>
      </c>
      <c r="AV83" s="65" t="str">
        <f>DHAC_TestProviders_combined!S68</f>
        <v>tad.gordon@example.com</v>
      </c>
      <c r="AW83" s="66" t="s">
        <v>1321</v>
      </c>
      <c r="AX83" s="66"/>
      <c r="AY83" s="66"/>
      <c r="AZ83" s="66"/>
      <c r="BA83" s="66"/>
      <c r="BB83" s="66"/>
      <c r="BC83" s="66"/>
      <c r="BD83" s="66"/>
      <c r="BE83" s="66"/>
      <c r="BF83" s="66"/>
      <c r="BG83" s="66"/>
      <c r="BH83" s="66"/>
      <c r="BI83" s="66"/>
      <c r="BJ83" s="65"/>
    </row>
    <row r="84" spans="1:62" hidden="1" x14ac:dyDescent="0.25">
      <c r="A84" s="72" t="str">
        <f>LOWER(_xlfn.CONCAT(IF(COUNT(FIND(" ", $Y84))=0, $Y84, TRIM(SUBSTITUTE(SUBSTITUTE(SUBSTITUTE(_xlfn.CONCAT(LEFT($Y84, FIND(" ", $Y84)-1), REPLACE(LEFT($Y84, FIND(" ", $Y84&amp;" ", FIND(" ", $Y84, 1)+1)), 1, FIND(" ", $Y84), "")),"(",""),")",""),"and",""))), "-", SUBSTITUTE(DHAC_TestProviders_combined!$I69,"'",""),"-",DHAC_TestProviders_combined!$J69))</f>
        <v>obstetrician-losch-sallie</v>
      </c>
      <c r="B84" s="72"/>
      <c r="C84" s="66"/>
      <c r="D84" s="65" t="str">
        <f>IF(DHAC_TestProviders_combined!V69&lt;&gt;"","UPIN","")</f>
        <v>UPIN</v>
      </c>
      <c r="E84" s="66"/>
      <c r="F84" s="65" t="str">
        <f>IF(DHAC_TestProviders_combined!V69&lt;&gt;"","Medicare Provider Number","")</f>
        <v>Medicare Provider Number</v>
      </c>
      <c r="G84" s="32" t="str">
        <f>IF(DHAC_TestProviders_combined!V69&lt;&gt;"","http://ns.electronichealth.net.au/id/medicare-provider-number","")</f>
        <v>http://ns.electronichealth.net.au/id/medicare-provider-number</v>
      </c>
      <c r="H84" s="32" t="str">
        <f>IF(DHAC_TestProviders_combined!$V69&lt;&gt;"",DHAC_TestProviders_combined!$V69,"")</f>
        <v>2448931H</v>
      </c>
      <c r="I84" s="66"/>
      <c r="J84" s="66"/>
      <c r="K84" s="66"/>
      <c r="L84" s="66"/>
      <c r="M84" s="66"/>
      <c r="N84" s="66"/>
      <c r="O84" s="66"/>
      <c r="P84" s="66"/>
      <c r="Q84" s="66"/>
      <c r="R84" s="66"/>
      <c r="S84" s="32" t="str">
        <f>LOWER(_xlfn.CONCAT(SUBSTITUTE(DHAC_TestProviders_combined!I69,"'",""),"-",DHAC_TestProviders_combined!J69))</f>
        <v>losch-sallie</v>
      </c>
      <c r="T84" s="66"/>
      <c r="V84" s="9" t="str">
        <f>IF(DHAC_TestProviders_combined!U69&lt;&gt;"", LOWER(SUBSTITUTE(_xlfn.XLOOKUP(TRIM(DHAC_TestProviders_combined!U69),DHAC_TestOrgs_combined!$B$2:$B$86,DHAC_TestOrgs_combined!$C$2:$C$86)," ","-")),"")</f>
        <v/>
      </c>
      <c r="W84" s="66" t="s">
        <v>1432</v>
      </c>
      <c r="X84" s="66">
        <f>DHAC_TestProviders_combined!E69</f>
        <v>253913</v>
      </c>
      <c r="Y84" s="72" t="str">
        <f>_xlfn.XLOOKUP(DHAC_TestProviders_combined!E69, CodeMaps!B$25:B$32,CodeMaps!C$25:C$32,DHAC_TestProviders_combined!F69)</f>
        <v>Obstetrician and Gynaecologist</v>
      </c>
      <c r="Z84" s="66" t="str">
        <f t="shared" si="19"/>
        <v>http://snomed.info/sct</v>
      </c>
      <c r="AA84" s="120" t="str">
        <f>IF(DHAC_TestProviders_combined!G69&lt;&gt;"",_xlfn.XLOOKUP(DHAC_TestProviders_combined!G69,CodeMaps!$B$70:$B$74,CodeMaps!$D$70:$D$74,""),TRIM(_xlfn.XLOOKUP(X84,CodeMaps!$B$25:$B$64,CodeMaps!$D$25:$D$64,"")))</f>
        <v>309367003</v>
      </c>
      <c r="AB84" s="120" t="str">
        <f>_xlfn.XLOOKUP(AA84,CodeMaps!$D$25:$D$74,CodeMaps!$E$25:$E$74,"")</f>
        <v>Obstetrician and gynaecologist</v>
      </c>
      <c r="AC84" s="66"/>
      <c r="AD84" s="66"/>
      <c r="AE84" s="66"/>
      <c r="AF84" s="66" t="str">
        <f>IF(DHAC_TestProviders_combined!H69&lt;&gt;"",DHAC_TestProviders_combined!H69,"")</f>
        <v/>
      </c>
      <c r="AG84" s="66" t="str">
        <f t="shared" si="21"/>
        <v>http://snomed.info/sct</v>
      </c>
      <c r="AH84" s="66" t="str">
        <f>TRIM(IF(AA84&lt;&gt;"", _xlfn.XLOOKUP(AA84,CodeMaps!$D$25:$D$74,CodeMaps!$F$25:$F$74,""),IF(DHAC_TestProviders_combined!G69&lt;&gt;"",_xlfn.XLOOKUP(DHAC_TestProviders_combined!G69,CodeMaps!$B$70:$B$74,CodeMaps!$F$70:$F$74,""), _xlfn.XLOOKUP(X84,CodeMaps!$B$25:$B$64,CodeMaps!$F$25:$F$64,""))))</f>
        <v>394585009</v>
      </c>
      <c r="AI84" s="66" t="str">
        <f>IF(AH84&lt;&gt;"",_xlfn.XLOOKUP(AH84,CodeMaps!$F$25:$F$74,CodeMaps!$G$25:$G$74,""),"")</f>
        <v>Obstetrics and gynaecology</v>
      </c>
      <c r="AJ84" s="66"/>
      <c r="AK84" s="66"/>
      <c r="AL84" s="66"/>
      <c r="AM84" s="66"/>
      <c r="AN84" s="66"/>
      <c r="AO84" s="66" t="str">
        <f>IF(DHAC_TestProviders_combined!U69&lt;&gt;"", LOWER(SUBSTITUTE(_xlfn.XLOOKUP(TRIM(DHAC_TestProviders_combined!U69),DHAC_TestOrgs_combined!$B$2:$B$86,DHAC_TestOrgs_combined!$C$2:$C$86)," ","-")),"")</f>
        <v/>
      </c>
      <c r="AP84" s="66"/>
      <c r="AQ84" s="66"/>
      <c r="AR84" s="66" t="s">
        <v>252</v>
      </c>
      <c r="AS84" s="65" t="str">
        <f>DHAC_TestProviders_combined!Q69</f>
        <v>0270104128</v>
      </c>
      <c r="AT84" s="66" t="s">
        <v>1321</v>
      </c>
      <c r="AU84" s="66" t="s">
        <v>282</v>
      </c>
      <c r="AV84" s="65" t="str">
        <f>DHAC_TestProviders_combined!S69</f>
        <v>sallie.losch@example.com.au</v>
      </c>
      <c r="AW84" s="66" t="s">
        <v>1321</v>
      </c>
      <c r="AX84" s="66"/>
      <c r="AY84" s="66"/>
      <c r="AZ84" s="66"/>
      <c r="BA84" s="66"/>
      <c r="BB84" s="66"/>
      <c r="BC84" s="66"/>
      <c r="BD84" s="66"/>
      <c r="BE84" s="66"/>
      <c r="BF84" s="66"/>
      <c r="BG84" s="66"/>
      <c r="BH84" s="66"/>
      <c r="BI84" s="66"/>
      <c r="BJ84" s="65"/>
    </row>
    <row r="85" spans="1:62" hidden="1" x14ac:dyDescent="0.25">
      <c r="A85" s="72" t="str">
        <f>LOWER(_xlfn.CONCAT(IF(COUNT(FIND(" ", $Y85))=0, $Y85, TRIM(SUBSTITUTE(SUBSTITUTE(SUBSTITUTE(_xlfn.CONCAT(LEFT($Y85, FIND(" ", $Y85)-1), REPLACE(LEFT($Y85, FIND(" ", $Y85&amp;" ", FIND(" ", $Y85, 1)+1)), 1, FIND(" ", $Y85), "")),"(",""),")",""),"and",""))), "-", SUBSTITUTE(DHAC_TestProviders_combined!$I70,"'",""),"-",DHAC_TestProviders_combined!$J70))</f>
        <v>complementaryhealth-gilchrist-daniel</v>
      </c>
      <c r="B85" s="72"/>
      <c r="C85" s="66"/>
      <c r="D85" s="65" t="str">
        <f>IF(DHAC_TestProviders_combined!V70&lt;&gt;"","UPIN","")</f>
        <v>UPIN</v>
      </c>
      <c r="E85" s="66"/>
      <c r="F85" s="65" t="str">
        <f>IF(DHAC_TestProviders_combined!V70&lt;&gt;"","Medicare Provider Number","")</f>
        <v>Medicare Provider Number</v>
      </c>
      <c r="G85" s="32" t="str">
        <f>IF(DHAC_TestProviders_combined!V70&lt;&gt;"","http://ns.electronichealth.net.au/id/medicare-provider-number","")</f>
        <v>http://ns.electronichealth.net.au/id/medicare-provider-number</v>
      </c>
      <c r="H85" s="32" t="str">
        <f>IF(DHAC_TestProviders_combined!$V70&lt;&gt;"",DHAC_TestProviders_combined!$V70,"")</f>
        <v>2448941F</v>
      </c>
      <c r="I85" s="66"/>
      <c r="J85" s="66"/>
      <c r="K85" s="66"/>
      <c r="L85" s="66"/>
      <c r="M85" s="66"/>
      <c r="N85" s="66"/>
      <c r="O85" s="66"/>
      <c r="P85" s="66"/>
      <c r="Q85" s="66"/>
      <c r="R85" s="66"/>
      <c r="S85" s="32" t="str">
        <f>LOWER(_xlfn.CONCAT(SUBSTITUTE(DHAC_TestProviders_combined!I70,"'",""),"-",DHAC_TestProviders_combined!J70))</f>
        <v>gilchrist-daniel</v>
      </c>
      <c r="T85" s="66"/>
      <c r="V85" s="9" t="str">
        <f>IF(DHAC_TestProviders_combined!U70&lt;&gt;"", LOWER(SUBSTITUTE(_xlfn.XLOOKUP(TRIM(DHAC_TestProviders_combined!U70),DHAC_TestOrgs_combined!$B$2:$B$86,DHAC_TestOrgs_combined!$C$2:$C$86)," ","-")),"")</f>
        <v/>
      </c>
      <c r="W85" s="66" t="s">
        <v>1432</v>
      </c>
      <c r="X85" s="66">
        <f>DHAC_TestProviders_combined!E70</f>
        <v>252299</v>
      </c>
      <c r="Y85" s="72" t="str">
        <f>_xlfn.XLOOKUP(DHAC_TestProviders_combined!E70, CodeMaps!B$25:B$32,CodeMaps!C$25:C$32,DHAC_TestProviders_combined!F70)</f>
        <v>Complementary Health Therapists nec</v>
      </c>
      <c r="Z85" s="137"/>
      <c r="AA85" s="137"/>
      <c r="AB85" s="137"/>
      <c r="AC85" s="66"/>
      <c r="AD85" s="66"/>
      <c r="AE85" s="66"/>
      <c r="AF85" s="134" t="str">
        <f>IF(DHAC_TestProviders_combined!H70&lt;&gt;"",DHAC_TestProviders_combined!H70,"")</f>
        <v>Myotherapist</v>
      </c>
      <c r="AG85" s="134" t="str">
        <f t="shared" si="21"/>
        <v>http://snomed.info/sct</v>
      </c>
      <c r="AH85" s="134" t="str">
        <f>TRIM(IF(AA85&lt;&gt;"", _xlfn.XLOOKUP(AA85,CodeMaps!$D$25:$D$74,CodeMaps!$F$25:$F$74,""),IF(DHAC_TestProviders_combined!G70&lt;&gt;"",_xlfn.XLOOKUP(DHAC_TestProviders_combined!G70,CodeMaps!$B$70:$B$74,CodeMaps!$F$70:$F$74,""), _xlfn.XLOOKUP(X85,CodeMaps!$B$25:$B$64,CodeMaps!$F$25:$F$64,""))))</f>
        <v>1240771000168100</v>
      </c>
      <c r="AI85" s="134" t="str">
        <f>IF(AH85&lt;&gt;"",_xlfn.XLOOKUP(AH85,CodeMaps!$F$25:$F$74,CodeMaps!$G$25:$G$74,""),"")</f>
        <v>Myotherapy service</v>
      </c>
      <c r="AJ85" s="66"/>
      <c r="AK85" s="66"/>
      <c r="AL85" s="66"/>
      <c r="AM85" s="66"/>
      <c r="AN85" s="66"/>
      <c r="AO85" s="66" t="str">
        <f>IF(DHAC_TestProviders_combined!U70&lt;&gt;"", LOWER(SUBSTITUTE(_xlfn.XLOOKUP(TRIM(DHAC_TestProviders_combined!U70),DHAC_TestOrgs_combined!$B$2:$B$86,DHAC_TestOrgs_combined!$C$2:$C$86)," ","-")),"")</f>
        <v/>
      </c>
      <c r="AP85" s="66"/>
      <c r="AQ85" s="66"/>
      <c r="AR85" s="66" t="s">
        <v>252</v>
      </c>
      <c r="AS85" s="65" t="str">
        <f>DHAC_TestProviders_combined!Q70</f>
        <v>0270108522</v>
      </c>
      <c r="AT85" s="66" t="s">
        <v>1321</v>
      </c>
      <c r="AU85" s="66" t="s">
        <v>282</v>
      </c>
      <c r="AV85" s="65" t="str">
        <f>DHAC_TestProviders_combined!S70</f>
        <v>daniel.gilchrist@example.net</v>
      </c>
      <c r="AW85" s="66" t="s">
        <v>1321</v>
      </c>
      <c r="AX85" s="66"/>
      <c r="AY85" s="66"/>
      <c r="AZ85" s="66"/>
      <c r="BA85" s="66"/>
      <c r="BB85" s="66"/>
      <c r="BC85" s="66"/>
      <c r="BD85" s="66"/>
      <c r="BE85" s="66"/>
      <c r="BF85" s="66"/>
      <c r="BG85" s="66"/>
      <c r="BH85" s="66"/>
      <c r="BI85" s="66"/>
      <c r="BJ85" s="65"/>
    </row>
    <row r="86" spans="1:62" hidden="1" x14ac:dyDescent="0.25">
      <c r="A86" s="72" t="str">
        <f>LOWER(_xlfn.CONCAT(IF(COUNT(FIND(" ", $Y86))=0, $Y86, TRIM(SUBSTITUTE(SUBSTITUTE(SUBSTITUTE(_xlfn.CONCAT(LEFT($Y86, FIND(" ", $Y86)-1), REPLACE(LEFT($Y86, FIND(" ", $Y86&amp;" ", FIND(" ", $Y86, 1)+1)), 1, FIND(" ", $Y86), "")),"(",""),")",""),"and",""))), "-", SUBSTITUTE(DHAC_TestProviders_combined!$I71,"'",""),"-",DHAC_TestProviders_combined!$J71))</f>
        <v>nuclearmedicine-thorn-tonya</v>
      </c>
      <c r="B86" s="72"/>
      <c r="C86" s="66"/>
      <c r="D86" s="65" t="str">
        <f>IF(DHAC_TestProviders_combined!V71&lt;&gt;"","UPIN","")</f>
        <v>UPIN</v>
      </c>
      <c r="E86" s="66"/>
      <c r="F86" s="65" t="str">
        <f>IF(DHAC_TestProviders_combined!V71&lt;&gt;"","Medicare Provider Number","")</f>
        <v>Medicare Provider Number</v>
      </c>
      <c r="G86" s="32" t="str">
        <f>IF(DHAC_TestProviders_combined!V71&lt;&gt;"","http://ns.electronichealth.net.au/id/medicare-provider-number","")</f>
        <v>http://ns.electronichealth.net.au/id/medicare-provider-number</v>
      </c>
      <c r="H86" s="32" t="str">
        <f>IF(DHAC_TestProviders_combined!$V71&lt;&gt;"",DHAC_TestProviders_combined!$V71,"")</f>
        <v>2448951B</v>
      </c>
      <c r="I86" s="66"/>
      <c r="J86" s="66"/>
      <c r="K86" s="66"/>
      <c r="L86" s="66"/>
      <c r="M86" s="66"/>
      <c r="N86" s="66"/>
      <c r="O86" s="66"/>
      <c r="P86" s="66"/>
      <c r="Q86" s="66"/>
      <c r="R86" s="66"/>
      <c r="S86" s="32" t="str">
        <f>LOWER(_xlfn.CONCAT(SUBSTITUTE(DHAC_TestProviders_combined!I71,"'",""),"-",DHAC_TestProviders_combined!J71))</f>
        <v>thorn-tonya</v>
      </c>
      <c r="T86" s="66"/>
      <c r="V86" s="9" t="str">
        <f>IF(DHAC_TestProviders_combined!U71&lt;&gt;"", LOWER(SUBSTITUTE(_xlfn.XLOOKUP(TRIM(DHAC_TestProviders_combined!U71),DHAC_TestOrgs_combined!$B$2:$B$86,DHAC_TestOrgs_combined!$C$2:$C$86)," ","-")),"")</f>
        <v/>
      </c>
      <c r="W86" s="66" t="s">
        <v>1432</v>
      </c>
      <c r="X86" s="66">
        <f>DHAC_TestProviders_combined!E71</f>
        <v>251213</v>
      </c>
      <c r="Y86" s="72" t="str">
        <f>_xlfn.XLOOKUP(DHAC_TestProviders_combined!E71, CodeMaps!B$25:B$32,CodeMaps!C$25:C$32,DHAC_TestProviders_combined!F71)</f>
        <v>Nuclear Medicine Technologist</v>
      </c>
      <c r="Z86" s="66" t="str">
        <f t="shared" si="19"/>
        <v>http://snomed.info/sct</v>
      </c>
      <c r="AA86" s="120" t="str">
        <f>IF(DHAC_TestProviders_combined!G71&lt;&gt;"",_xlfn.XLOOKUP(DHAC_TestProviders_combined!G71,CodeMaps!$B$70:$B$74,CodeMaps!$D$70:$D$74,""),TRIM(_xlfn.XLOOKUP(X86,CodeMaps!$B$25:$B$64,CodeMaps!$D$25:$D$64,"")))</f>
        <v>1256114007</v>
      </c>
      <c r="AB86" s="120" t="str">
        <f>_xlfn.XLOOKUP(AA86,CodeMaps!$D$25:$D$74,CodeMaps!$E$25:$E$74,"")</f>
        <v>Nuclear medicine technologist</v>
      </c>
      <c r="AC86" s="66"/>
      <c r="AD86" s="66"/>
      <c r="AE86" s="66"/>
      <c r="AF86" s="66" t="str">
        <f>IF(DHAC_TestProviders_combined!H71&lt;&gt;"",DHAC_TestProviders_combined!H71,"")</f>
        <v/>
      </c>
      <c r="AG86" s="66" t="str">
        <f t="shared" si="21"/>
        <v/>
      </c>
      <c r="AH86" s="66" t="str">
        <f>TRIM(IF(AA86&lt;&gt;"", _xlfn.XLOOKUP(AA86,CodeMaps!$D$25:$D$74,CodeMaps!$F$25:$F$74,""),IF(DHAC_TestProviders_combined!G71&lt;&gt;"",_xlfn.XLOOKUP(DHAC_TestProviders_combined!G71,CodeMaps!$B$70:$B$74,CodeMaps!$F$70:$F$74,""), _xlfn.XLOOKUP(X86,CodeMaps!$B$25:$B$64,CodeMaps!$F$25:$F$64,""))))</f>
        <v/>
      </c>
      <c r="AI86" s="66" t="str">
        <f>IF(AH86&lt;&gt;"",_xlfn.XLOOKUP(AH86,CodeMaps!$F$25:$F$74,CodeMaps!$G$25:$G$74,""),"")</f>
        <v/>
      </c>
      <c r="AJ86" s="66"/>
      <c r="AK86" s="66"/>
      <c r="AL86" s="66"/>
      <c r="AM86" s="66"/>
      <c r="AN86" s="66"/>
      <c r="AO86" s="66" t="str">
        <f>IF(DHAC_TestProviders_combined!U71&lt;&gt;"", LOWER(SUBSTITUTE(_xlfn.XLOOKUP(TRIM(DHAC_TestProviders_combined!U71),DHAC_TestOrgs_combined!$B$2:$B$86,DHAC_TestOrgs_combined!$C$2:$C$86)," ","-")),"")</f>
        <v/>
      </c>
      <c r="AP86" s="66"/>
      <c r="AQ86" s="66"/>
      <c r="AR86" s="66" t="s">
        <v>252</v>
      </c>
      <c r="AS86" s="65" t="str">
        <f>DHAC_TestProviders_combined!Q71</f>
        <v>0270101851</v>
      </c>
      <c r="AT86" s="66" t="s">
        <v>1321</v>
      </c>
      <c r="AU86" s="66" t="s">
        <v>282</v>
      </c>
      <c r="AV86" s="65" t="str">
        <f>DHAC_TestProviders_combined!S71</f>
        <v>tonya.thorn@example.com</v>
      </c>
      <c r="AW86" s="66" t="s">
        <v>1321</v>
      </c>
      <c r="AX86" s="66"/>
      <c r="AY86" s="66"/>
      <c r="AZ86" s="66"/>
      <c r="BA86" s="66"/>
      <c r="BB86" s="66"/>
      <c r="BC86" s="66"/>
      <c r="BD86" s="66"/>
      <c r="BE86" s="66"/>
      <c r="BF86" s="66"/>
      <c r="BG86" s="66"/>
      <c r="BH86" s="66"/>
      <c r="BI86" s="66"/>
      <c r="BJ86" s="65"/>
    </row>
    <row r="87" spans="1:62" hidden="1" x14ac:dyDescent="0.25">
      <c r="A87" s="72" t="str">
        <f>LOWER(_xlfn.CONCAT(IF(COUNT(FIND(" ", $Y87))=0, $Y87, TRIM(SUBSTITUTE(SUBSTITUTE(SUBSTITUTE(_xlfn.CONCAT(LEFT($Y87, FIND(" ", $Y87)-1), REPLACE(LEFT($Y87, FIND(" ", $Y87&amp;" ", FIND(" ", $Y87, 1)+1)), 1, FIND(" ", $Y87), "")),"(",""),")",""),"and",""))), "-", SUBSTITUTE(DHAC_TestProviders_combined!$I72,"'",""),"-",DHAC_TestProviders_combined!$J72))</f>
        <v>physiotherapist-parker-elijah</v>
      </c>
      <c r="B87" s="72"/>
      <c r="C87" s="66"/>
      <c r="D87" s="65" t="str">
        <f>IF(DHAC_TestProviders_combined!V72&lt;&gt;"","UPIN","")</f>
        <v>UPIN</v>
      </c>
      <c r="E87" s="66"/>
      <c r="F87" s="65" t="str">
        <f>IF(DHAC_TestProviders_combined!V72&lt;&gt;"","Medicare Provider Number","")</f>
        <v>Medicare Provider Number</v>
      </c>
      <c r="G87" s="32" t="str">
        <f>IF(DHAC_TestProviders_combined!V72&lt;&gt;"","http://ns.electronichealth.net.au/id/medicare-provider-number","")</f>
        <v>http://ns.electronichealth.net.au/id/medicare-provider-number</v>
      </c>
      <c r="H87" s="32" t="str">
        <f>IF(DHAC_TestProviders_combined!$V72&lt;&gt;"",DHAC_TestProviders_combined!$V72,"")</f>
        <v>2448961A</v>
      </c>
      <c r="I87" s="66"/>
      <c r="J87" s="66"/>
      <c r="K87" s="66"/>
      <c r="L87" s="66"/>
      <c r="M87" s="66"/>
      <c r="N87" s="66"/>
      <c r="O87" s="66"/>
      <c r="P87" s="66"/>
      <c r="Q87" s="66"/>
      <c r="R87" s="66"/>
      <c r="S87" s="32" t="str">
        <f>LOWER(_xlfn.CONCAT(SUBSTITUTE(DHAC_TestProviders_combined!I72,"'",""),"-",DHAC_TestProviders_combined!J72))</f>
        <v>parker-elijah</v>
      </c>
      <c r="T87" s="66"/>
      <c r="V87" s="9" t="str">
        <f>IF(DHAC_TestProviders_combined!U72&lt;&gt;"", LOWER(SUBSTITUTE(_xlfn.XLOOKUP(TRIM(DHAC_TestProviders_combined!U72),DHAC_TestOrgs_combined!$B$2:$B$86,DHAC_TestOrgs_combined!$C$2:$C$86)," ","-")),"")</f>
        <v/>
      </c>
      <c r="W87" s="66" t="s">
        <v>1432</v>
      </c>
      <c r="X87" s="66">
        <f>DHAC_TestProviders_combined!E72</f>
        <v>252511</v>
      </c>
      <c r="Y87" s="72" t="str">
        <f>_xlfn.XLOOKUP(DHAC_TestProviders_combined!E72, CodeMaps!B$25:B$32,CodeMaps!C$25:C$32,DHAC_TestProviders_combined!F72)</f>
        <v>Physiotherapist</v>
      </c>
      <c r="Z87" s="66" t="str">
        <f t="shared" si="19"/>
        <v>http://snomed.info/sct</v>
      </c>
      <c r="AA87" s="120" t="str">
        <f>IF(DHAC_TestProviders_combined!G72&lt;&gt;"",_xlfn.XLOOKUP(DHAC_TestProviders_combined!G72,CodeMaps!$B$70:$B$74,CodeMaps!$D$70:$D$74,""),TRIM(_xlfn.XLOOKUP(X87,CodeMaps!$B$25:$B$64,CodeMaps!$D$25:$D$64,"")))</f>
        <v>36682004</v>
      </c>
      <c r="AB87" s="120" t="str">
        <f>_xlfn.XLOOKUP(AA87,CodeMaps!$D$25:$D$74,CodeMaps!$E$25:$E$74,"")</f>
        <v>Physiotherapist</v>
      </c>
      <c r="AC87" s="66"/>
      <c r="AD87" s="66"/>
      <c r="AE87" s="66"/>
      <c r="AF87" s="66" t="str">
        <f>IF(DHAC_TestProviders_combined!H72&lt;&gt;"",DHAC_TestProviders_combined!H72,"")</f>
        <v/>
      </c>
      <c r="AG87" s="66" t="str">
        <f t="shared" si="21"/>
        <v>http://snomed.info/sct</v>
      </c>
      <c r="AH87" s="66" t="str">
        <f>TRIM(IF(AA87&lt;&gt;"", _xlfn.XLOOKUP(AA87,CodeMaps!$D$25:$D$74,CodeMaps!$F$25:$F$74,""),IF(DHAC_TestProviders_combined!G72&lt;&gt;"",_xlfn.XLOOKUP(DHAC_TestProviders_combined!G72,CodeMaps!$B$70:$B$74,CodeMaps!$F$70:$F$74,""), _xlfn.XLOOKUP(X87,CodeMaps!$B$25:$B$64,CodeMaps!$F$25:$F$64,""))))</f>
        <v>722138006</v>
      </c>
      <c r="AI87" s="66" t="str">
        <f>IF(AH87&lt;&gt;"",_xlfn.XLOOKUP(AH87,CodeMaps!$F$25:$F$74,CodeMaps!$G$25:$G$74,""),"")</f>
        <v>Physiotherapy</v>
      </c>
      <c r="AJ87" s="66"/>
      <c r="AK87" s="66"/>
      <c r="AL87" s="66"/>
      <c r="AM87" s="66"/>
      <c r="AN87" s="66"/>
      <c r="AO87" s="66" t="str">
        <f>IF(DHAC_TestProviders_combined!U72&lt;&gt;"", LOWER(SUBSTITUTE(_xlfn.XLOOKUP(TRIM(DHAC_TestProviders_combined!U72),DHAC_TestOrgs_combined!$B$2:$B$86,DHAC_TestOrgs_combined!$C$2:$C$86)," ","-")),"")</f>
        <v/>
      </c>
      <c r="AP87" s="66"/>
      <c r="AQ87" s="66"/>
      <c r="AR87" s="66" t="s">
        <v>252</v>
      </c>
      <c r="AS87" s="65" t="str">
        <f>DHAC_TestProviders_combined!Q72</f>
        <v>0270107993</v>
      </c>
      <c r="AT87" s="66" t="s">
        <v>1321</v>
      </c>
      <c r="AU87" s="66" t="s">
        <v>282</v>
      </c>
      <c r="AV87" s="65" t="str">
        <f>DHAC_TestProviders_combined!S72</f>
        <v>elijah.parker@example.com.au</v>
      </c>
      <c r="AW87" s="66" t="s">
        <v>1321</v>
      </c>
      <c r="AX87" s="66"/>
      <c r="AY87" s="66"/>
      <c r="AZ87" s="66"/>
      <c r="BA87" s="66"/>
      <c r="BB87" s="66"/>
      <c r="BC87" s="66"/>
      <c r="BD87" s="66"/>
      <c r="BE87" s="66"/>
      <c r="BF87" s="66"/>
      <c r="BG87" s="66"/>
      <c r="BH87" s="66"/>
      <c r="BI87" s="66"/>
      <c r="BJ87" s="65"/>
    </row>
    <row r="88" spans="1:62" hidden="1" x14ac:dyDescent="0.25">
      <c r="A88" s="72" t="str">
        <f>LOWER(_xlfn.CONCAT(IF(COUNT(FIND(" ", $Y88))=0, $Y88, TRIM(SUBSTITUTE(SUBSTITUTE(SUBSTITUTE(_xlfn.CONCAT(LEFT($Y88, FIND(" ", $Y88)-1), REPLACE(LEFT($Y88, FIND(" ", $Y88&amp;" ", FIND(" ", $Y88, 1)+1)), 1, FIND(" ", $Y88), "")),"(",""),")",""),"and",""))), "-", SUBSTITUTE(DHAC_TestProviders_combined!$I73,"'",""),"-",DHAC_TestProviders_combined!$J73))</f>
        <v>ophthalmologist-jenkins-miranda</v>
      </c>
      <c r="B88" s="72"/>
      <c r="C88" s="66"/>
      <c r="D88" s="65" t="str">
        <f>IF(DHAC_TestProviders_combined!V73&lt;&gt;"","UPIN","")</f>
        <v>UPIN</v>
      </c>
      <c r="E88" s="66"/>
      <c r="F88" s="65" t="str">
        <f>IF(DHAC_TestProviders_combined!V73&lt;&gt;"","Medicare Provider Number","")</f>
        <v>Medicare Provider Number</v>
      </c>
      <c r="G88" s="32" t="str">
        <f>IF(DHAC_TestProviders_combined!V73&lt;&gt;"","http://ns.electronichealth.net.au/id/medicare-provider-number","")</f>
        <v>http://ns.electronichealth.net.au/id/medicare-provider-number</v>
      </c>
      <c r="H88" s="32" t="str">
        <f>IF(DHAC_TestProviders_combined!$V73&lt;&gt;"",DHAC_TestProviders_combined!$V73,"")</f>
        <v>2448971Y</v>
      </c>
      <c r="I88" s="66"/>
      <c r="J88" s="66"/>
      <c r="K88" s="66"/>
      <c r="L88" s="66"/>
      <c r="M88" s="66"/>
      <c r="N88" s="66"/>
      <c r="O88" s="66"/>
      <c r="P88" s="66"/>
      <c r="Q88" s="66"/>
      <c r="R88" s="66"/>
      <c r="S88" s="32" t="str">
        <f>LOWER(_xlfn.CONCAT(SUBSTITUTE(DHAC_TestProviders_combined!I73,"'",""),"-",DHAC_TestProviders_combined!J73))</f>
        <v>jenkins-miranda</v>
      </c>
      <c r="T88" s="66"/>
      <c r="V88" s="9" t="str">
        <f>IF(DHAC_TestProviders_combined!U73&lt;&gt;"", LOWER(SUBSTITUTE(_xlfn.XLOOKUP(TRIM(DHAC_TestProviders_combined!U73),DHAC_TestOrgs_combined!$B$2:$B$86,DHAC_TestOrgs_combined!$C$2:$C$86)," ","-")),"")</f>
        <v/>
      </c>
      <c r="W88" s="66" t="s">
        <v>1432</v>
      </c>
      <c r="X88" s="66">
        <f>DHAC_TestProviders_combined!E73</f>
        <v>253914</v>
      </c>
      <c r="Y88" s="72" t="str">
        <f>_xlfn.XLOOKUP(DHAC_TestProviders_combined!E73, CodeMaps!B$25:B$32,CodeMaps!C$25:C$32,DHAC_TestProviders_combined!F73)</f>
        <v>Ophthalmologist</v>
      </c>
      <c r="Z88" s="66" t="str">
        <f t="shared" si="19"/>
        <v>http://snomed.info/sct</v>
      </c>
      <c r="AA88" s="120" t="str">
        <f>IF(DHAC_TestProviders_combined!G73&lt;&gt;"",_xlfn.XLOOKUP(DHAC_TestProviders_combined!G73,CodeMaps!$B$70:$B$74,CodeMaps!$D$70:$D$74,""),TRIM(_xlfn.XLOOKUP(X88,CodeMaps!$B$25:$B$64,CodeMaps!$D$25:$D$64,"")))</f>
        <v>422234006</v>
      </c>
      <c r="AB88" s="120" t="str">
        <f>_xlfn.XLOOKUP(AA88,CodeMaps!$D$25:$D$74,CodeMaps!$E$25:$E$74,"")</f>
        <v>Ophthalmologist</v>
      </c>
      <c r="AC88" s="66"/>
      <c r="AD88" s="66"/>
      <c r="AE88" s="66"/>
      <c r="AF88" s="66" t="str">
        <f>IF(DHAC_TestProviders_combined!H73&lt;&gt;"",DHAC_TestProviders_combined!H73,"")</f>
        <v/>
      </c>
      <c r="AG88" s="66" t="str">
        <f t="shared" si="21"/>
        <v>http://snomed.info/sct</v>
      </c>
      <c r="AH88" s="66" t="str">
        <f>TRIM(IF(AA88&lt;&gt;"", _xlfn.XLOOKUP(AA88,CodeMaps!$D$25:$D$74,CodeMaps!$F$25:$F$74,""),IF(DHAC_TestProviders_combined!G73&lt;&gt;"",_xlfn.XLOOKUP(DHAC_TestProviders_combined!G73,CodeMaps!$B$70:$B$74,CodeMaps!$F$70:$F$74,""), _xlfn.XLOOKUP(X88,CodeMaps!$B$25:$B$64,CodeMaps!$F$25:$F$64,""))))</f>
        <v>394594003</v>
      </c>
      <c r="AI88" s="66" t="str">
        <f>IF(AH88&lt;&gt;"",_xlfn.XLOOKUP(AH88,CodeMaps!$F$25:$F$74,CodeMaps!$G$25:$G$74,""),"")</f>
        <v>Ophthalmology</v>
      </c>
      <c r="AJ88" s="66"/>
      <c r="AK88" s="66"/>
      <c r="AL88" s="66"/>
      <c r="AM88" s="66"/>
      <c r="AN88" s="66"/>
      <c r="AO88" s="66" t="str">
        <f>IF(DHAC_TestProviders_combined!U73&lt;&gt;"", LOWER(SUBSTITUTE(_xlfn.XLOOKUP(TRIM(DHAC_TestProviders_combined!U73),DHAC_TestOrgs_combined!$B$2:$B$86,DHAC_TestOrgs_combined!$C$2:$C$86)," ","-")),"")</f>
        <v/>
      </c>
      <c r="AP88" s="66"/>
      <c r="AQ88" s="66"/>
      <c r="AR88" s="66" t="s">
        <v>252</v>
      </c>
      <c r="AS88" s="65" t="str">
        <f>DHAC_TestProviders_combined!Q73</f>
        <v>0270109536</v>
      </c>
      <c r="AT88" s="66" t="s">
        <v>1321</v>
      </c>
      <c r="AU88" s="66" t="s">
        <v>282</v>
      </c>
      <c r="AV88" s="65" t="str">
        <f>DHAC_TestProviders_combined!S73</f>
        <v>miranda.jenkins@example.net</v>
      </c>
      <c r="AW88" s="66" t="s">
        <v>1321</v>
      </c>
      <c r="AX88" s="66"/>
      <c r="AY88" s="66"/>
      <c r="AZ88" s="66"/>
      <c r="BA88" s="66"/>
      <c r="BB88" s="66"/>
      <c r="BC88" s="66"/>
      <c r="BD88" s="66"/>
      <c r="BE88" s="66"/>
      <c r="BF88" s="66"/>
      <c r="BG88" s="66"/>
      <c r="BH88" s="66"/>
      <c r="BI88" s="66"/>
      <c r="BJ88" s="65"/>
    </row>
    <row r="89" spans="1:62" hidden="1" x14ac:dyDescent="0.25">
      <c r="A89" s="72" t="str">
        <f>LOWER(_xlfn.CONCAT(IF(COUNT(FIND(" ", $Y89))=0, $Y89, TRIM(SUBSTITUTE(SUBSTITUTE(SUBSTITUTE(_xlfn.CONCAT(LEFT($Y89, FIND(" ", $Y89)-1), REPLACE(LEFT($Y89, FIND(" ", $Y89&amp;" ", FIND(" ", $Y89, 1)+1)), 1, FIND(" ", $Y89), "")),"(",""),")",""),"and",""))), "-", SUBSTITUTE(DHAC_TestProviders_combined!$I74,"'",""),"-",DHAC_TestProviders_combined!$J74))</f>
        <v>medicalradiation-fowler-christy</v>
      </c>
      <c r="B89" s="72"/>
      <c r="C89" s="66"/>
      <c r="D89" s="65" t="str">
        <f>IF(DHAC_TestProviders_combined!V74&lt;&gt;"","UPIN","")</f>
        <v>UPIN</v>
      </c>
      <c r="E89" s="66"/>
      <c r="F89" s="65" t="str">
        <f>IF(DHAC_TestProviders_combined!V74&lt;&gt;"","Medicare Provider Number","")</f>
        <v>Medicare Provider Number</v>
      </c>
      <c r="G89" s="32" t="str">
        <f>IF(DHAC_TestProviders_combined!V74&lt;&gt;"","http://ns.electronichealth.net.au/id/medicare-provider-number","")</f>
        <v>http://ns.electronichealth.net.au/id/medicare-provider-number</v>
      </c>
      <c r="H89" s="32" t="str">
        <f>IF(DHAC_TestProviders_combined!$V74&lt;&gt;"",DHAC_TestProviders_combined!$V74,"")</f>
        <v>2448981X</v>
      </c>
      <c r="I89" s="66"/>
      <c r="J89" s="66"/>
      <c r="K89" s="66"/>
      <c r="L89" s="66"/>
      <c r="M89" s="66"/>
      <c r="N89" s="66"/>
      <c r="O89" s="66"/>
      <c r="P89" s="66"/>
      <c r="Q89" s="66"/>
      <c r="R89" s="66"/>
      <c r="S89" s="32" t="str">
        <f>LOWER(_xlfn.CONCAT(SUBSTITUTE(DHAC_TestProviders_combined!I74,"'",""),"-",DHAC_TestProviders_combined!J74))</f>
        <v>fowler-christy</v>
      </c>
      <c r="T89" s="66"/>
      <c r="V89" s="9" t="str">
        <f>IF(DHAC_TestProviders_combined!U74&lt;&gt;"", LOWER(SUBSTITUTE(_xlfn.XLOOKUP(TRIM(DHAC_TestProviders_combined!U74),DHAC_TestOrgs_combined!$B$2:$B$86,DHAC_TestOrgs_combined!$C$2:$C$86)," ","-")),"")</f>
        <v/>
      </c>
      <c r="W89" s="66" t="s">
        <v>1432</v>
      </c>
      <c r="X89" s="66">
        <f>DHAC_TestProviders_combined!E74</f>
        <v>251212</v>
      </c>
      <c r="Y89" s="72" t="str">
        <f>_xlfn.XLOOKUP(DHAC_TestProviders_combined!E74, CodeMaps!B$25:B$32,CodeMaps!C$25:C$32,DHAC_TestProviders_combined!F74)</f>
        <v>Medical Radiation Therapist</v>
      </c>
      <c r="Z89" s="66" t="str">
        <f t="shared" si="19"/>
        <v>http://snomed.info/sct</v>
      </c>
      <c r="AA89" s="120" t="str">
        <f>IF(DHAC_TestProviders_combined!G74&lt;&gt;"",_xlfn.XLOOKUP(DHAC_TestProviders_combined!G74,CodeMaps!$B$70:$B$74,CodeMaps!$D$70:$D$74,""),TRIM(_xlfn.XLOOKUP(X89,CodeMaps!$B$25:$B$64,CodeMaps!$D$25:$D$64,"")))</f>
        <v>159018002</v>
      </c>
      <c r="AB89" s="120" t="str">
        <f>_xlfn.XLOOKUP(AA89,CodeMaps!$D$25:$D$74,CodeMaps!$E$25:$E$74,"")</f>
        <v>Radiotherapist</v>
      </c>
      <c r="AC89" s="66"/>
      <c r="AD89" s="66"/>
      <c r="AE89" s="66"/>
      <c r="AF89" s="66" t="str">
        <f>IF(DHAC_TestProviders_combined!H74&lt;&gt;"",DHAC_TestProviders_combined!H74,"")</f>
        <v/>
      </c>
      <c r="AG89" s="66" t="str">
        <f t="shared" si="21"/>
        <v>http://snomed.info/sct</v>
      </c>
      <c r="AH89" s="66" t="str">
        <f>TRIM(IF(AA89&lt;&gt;"", _xlfn.XLOOKUP(AA89,CodeMaps!$D$25:$D$74,CodeMaps!$F$25:$F$74,""),IF(DHAC_TestProviders_combined!G74&lt;&gt;"",_xlfn.XLOOKUP(DHAC_TestProviders_combined!G74,CodeMaps!$B$70:$B$74,CodeMaps!$F$70:$F$74,""), _xlfn.XLOOKUP(X89,CodeMaps!$B$25:$B$64,CodeMaps!$F$25:$F$64,""))))</f>
        <v>419815003</v>
      </c>
      <c r="AI89" s="66" t="str">
        <f>IF(AH89&lt;&gt;"",_xlfn.XLOOKUP(AH89,CodeMaps!$F$25:$F$74,CodeMaps!$G$25:$G$74,""),"")</f>
        <v>Radiation oncology</v>
      </c>
      <c r="AJ89" s="66"/>
      <c r="AK89" s="66"/>
      <c r="AL89" s="66"/>
      <c r="AM89" s="66"/>
      <c r="AN89" s="66"/>
      <c r="AO89" s="66" t="str">
        <f>IF(DHAC_TestProviders_combined!U74&lt;&gt;"", LOWER(SUBSTITUTE(_xlfn.XLOOKUP(TRIM(DHAC_TestProviders_combined!U74),DHAC_TestOrgs_combined!$B$2:$B$86,DHAC_TestOrgs_combined!$C$2:$C$86)," ","-")),"")</f>
        <v/>
      </c>
      <c r="AP89" s="66"/>
      <c r="AQ89" s="66"/>
      <c r="AR89" s="66" t="s">
        <v>252</v>
      </c>
      <c r="AS89" s="65" t="str">
        <f>DHAC_TestProviders_combined!Q74</f>
        <v>0270101357</v>
      </c>
      <c r="AT89" s="66" t="s">
        <v>1321</v>
      </c>
      <c r="AU89" s="66" t="s">
        <v>282</v>
      </c>
      <c r="AV89" s="65" t="str">
        <f>DHAC_TestProviders_combined!S74</f>
        <v>christy.fowler@example.com</v>
      </c>
      <c r="AW89" s="66" t="s">
        <v>1321</v>
      </c>
      <c r="AX89" s="66"/>
      <c r="AY89" s="66"/>
      <c r="AZ89" s="66"/>
      <c r="BA89" s="66"/>
      <c r="BB89" s="66"/>
      <c r="BC89" s="66"/>
      <c r="BD89" s="66"/>
      <c r="BE89" s="66"/>
      <c r="BF89" s="66"/>
      <c r="BG89" s="66"/>
      <c r="BH89" s="66"/>
      <c r="BI89" s="66"/>
      <c r="BJ89" s="65"/>
    </row>
    <row r="90" spans="1:62" hidden="1" x14ac:dyDescent="0.25">
      <c r="A90" s="72" t="str">
        <f>LOWER(_xlfn.CONCAT(IF(COUNT(FIND(" ", $Y90))=0, $Y90, TRIM(SUBSTITUTE(SUBSTITUTE(SUBSTITUTE(_xlfn.CONCAT(LEFT($Y90, FIND(" ", $Y90)-1), REPLACE(LEFT($Y90, FIND(" ", $Y90&amp;" ", FIND(" ", $Y90, 1)+1)), 1, FIND(" ", $Y90), "")),"(",""),")",""),"and",""))), "-", SUBSTITUTE(DHAC_TestProviders_combined!$I75,"'",""),"-",DHAC_TestProviders_combined!$J75))</f>
        <v>registerednurses-ross-moses</v>
      </c>
      <c r="B90" s="72"/>
      <c r="C90" s="66"/>
      <c r="D90" s="65" t="str">
        <f>IF(DHAC_TestProviders_combined!V75&lt;&gt;"","UPIN","")</f>
        <v>UPIN</v>
      </c>
      <c r="E90" s="66"/>
      <c r="F90" s="65" t="str">
        <f>IF(DHAC_TestProviders_combined!V75&lt;&gt;"","Medicare Provider Number","")</f>
        <v>Medicare Provider Number</v>
      </c>
      <c r="G90" s="32" t="str">
        <f>IF(DHAC_TestProviders_combined!V75&lt;&gt;"","http://ns.electronichealth.net.au/id/medicare-provider-number","")</f>
        <v>http://ns.electronichealth.net.au/id/medicare-provider-number</v>
      </c>
      <c r="H90" s="32" t="str">
        <f>IF(DHAC_TestProviders_combined!$V75&lt;&gt;"",DHAC_TestProviders_combined!$V75,"")</f>
        <v>2448991W</v>
      </c>
      <c r="I90" s="66"/>
      <c r="J90" s="66"/>
      <c r="K90" s="66"/>
      <c r="L90" s="66"/>
      <c r="M90" s="66"/>
      <c r="N90" s="66"/>
      <c r="O90" s="66"/>
      <c r="P90" s="66"/>
      <c r="Q90" s="66"/>
      <c r="R90" s="66"/>
      <c r="S90" s="32" t="str">
        <f>LOWER(_xlfn.CONCAT(SUBSTITUTE(DHAC_TestProviders_combined!I75,"'",""),"-",DHAC_TestProviders_combined!J75))</f>
        <v>ross-moses</v>
      </c>
      <c r="T90" s="66"/>
      <c r="V90" s="9" t="str">
        <f>IF(DHAC_TestProviders_combined!U75&lt;&gt;"", LOWER(SUBSTITUTE(_xlfn.XLOOKUP(TRIM(DHAC_TestProviders_combined!U75),DHAC_TestOrgs_combined!$B$2:$B$86,DHAC_TestOrgs_combined!$C$2:$C$86)," ","-")),"")</f>
        <v>rowsley-aged-care</v>
      </c>
      <c r="W90" s="66" t="s">
        <v>1432</v>
      </c>
      <c r="X90" s="66">
        <f>DHAC_TestProviders_combined!E75</f>
        <v>254499</v>
      </c>
      <c r="Y90" s="72" t="str">
        <f>_xlfn.XLOOKUP(DHAC_TestProviders_combined!E75, CodeMaps!B$25:B$32,CodeMaps!C$25:C$32,DHAC_TestProviders_combined!F75)</f>
        <v>Registered Nurses nec</v>
      </c>
      <c r="Z90" s="132"/>
      <c r="AA90" s="133"/>
      <c r="AB90" s="133"/>
      <c r="AC90" s="66"/>
      <c r="AD90" s="66"/>
      <c r="AE90" s="66"/>
      <c r="AF90" s="66" t="str">
        <f>IF(DHAC_TestProviders_combined!H75&lt;&gt;"",DHAC_TestProviders_combined!H75,"")</f>
        <v/>
      </c>
      <c r="AG90" s="66" t="str">
        <f t="shared" si="21"/>
        <v>http://snomed.info/sct</v>
      </c>
      <c r="AH90" s="66" t="str">
        <f>TRIM(IF(AA90&lt;&gt;"", _xlfn.XLOOKUP(AA90,CodeMaps!$D$25:$D$74,CodeMaps!$F$25:$F$74,""),IF(DHAC_TestProviders_combined!G75&lt;&gt;"",_xlfn.XLOOKUP(DHAC_TestProviders_combined!G75,CodeMaps!$B$70:$B$74,CodeMaps!$F$70:$F$74,""), _xlfn.XLOOKUP(X90,CodeMaps!$B$25:$B$64,CodeMaps!$F$25:$F$64,""))))</f>
        <v>722165004</v>
      </c>
      <c r="AI90" s="66" t="str">
        <f>IF(AH90&lt;&gt;"",_xlfn.XLOOKUP(AH90,CodeMaps!$F$25:$F$74,CodeMaps!$G$25:$G$74,""),"")</f>
        <v>Nursing</v>
      </c>
      <c r="AJ90" s="66"/>
      <c r="AK90" s="66"/>
      <c r="AL90" s="66"/>
      <c r="AM90" s="66"/>
      <c r="AN90" s="66"/>
      <c r="AO90" s="66" t="str">
        <f>IF(DHAC_TestProviders_combined!U75&lt;&gt;"", LOWER(SUBSTITUTE(_xlfn.XLOOKUP(TRIM(DHAC_TestProviders_combined!U75),DHAC_TestOrgs_combined!$B$2:$B$86,DHAC_TestOrgs_combined!$C$2:$C$86)," ","-")),"")</f>
        <v>rowsley-aged-care</v>
      </c>
      <c r="AP90" s="66"/>
      <c r="AQ90" s="66"/>
      <c r="AR90" s="66" t="s">
        <v>252</v>
      </c>
      <c r="AS90" s="65" t="str">
        <f>DHAC_TestProviders_combined!Q75</f>
        <v>0370106439</v>
      </c>
      <c r="AT90" s="66" t="s">
        <v>1321</v>
      </c>
      <c r="AU90" s="66" t="s">
        <v>282</v>
      </c>
      <c r="AV90" s="65" t="str">
        <f>DHAC_TestProviders_combined!S75</f>
        <v>moses.ross@rowsleyagedcare.example.com.au</v>
      </c>
      <c r="AW90" s="66" t="s">
        <v>1321</v>
      </c>
      <c r="AX90" s="66"/>
      <c r="AY90" s="66"/>
      <c r="AZ90" s="66"/>
      <c r="BA90" s="66"/>
      <c r="BB90" s="66"/>
      <c r="BC90" s="66"/>
      <c r="BD90" s="66"/>
      <c r="BE90" s="66"/>
      <c r="BF90" s="66"/>
      <c r="BG90" s="66"/>
      <c r="BH90" s="66"/>
      <c r="BI90" s="66"/>
      <c r="BJ90" s="65"/>
    </row>
    <row r="91" spans="1:62" hidden="1" x14ac:dyDescent="0.25">
      <c r="A91" s="101" t="str">
        <f>LOWER(_xlfn.CONCAT(IF(COUNT(FIND(" ", $Y91))=0, $Y91, TRIM(SUBSTITUTE(SUBSTITUTE(SUBSTITUTE(_xlfn.CONCAT(LEFT($Y91, FIND(" ", $Y91)-1), REPLACE(LEFT($Y91, FIND(" ", $Y91&amp;" ", FIND(" ", $Y91, 1)+1)), 1, FIND(" ", $Y91), "")),"(",""),")",""),"and",""))), "-", SUBSTITUTE(DHAC_TestProviders_combined!$I76,"'",""),"-",DHAC_TestProviders_combined!$J76))</f>
        <v>cardiologist-sutherland-sallie</v>
      </c>
      <c r="B91" s="72"/>
      <c r="C91" s="66"/>
      <c r="D91" s="65" t="str">
        <f>IF(DHAC_TestProviders_combined!V76&lt;&gt;"","UPIN","")</f>
        <v>UPIN</v>
      </c>
      <c r="E91" s="66"/>
      <c r="F91" s="65" t="str">
        <f>IF(DHAC_TestProviders_combined!V76&lt;&gt;"","Medicare Provider Number","")</f>
        <v>Medicare Provider Number</v>
      </c>
      <c r="G91" s="32" t="str">
        <f>IF(DHAC_TestProviders_combined!V76&lt;&gt;"","http://ns.electronichealth.net.au/id/medicare-provider-number","")</f>
        <v>http://ns.electronichealth.net.au/id/medicare-provider-number</v>
      </c>
      <c r="H91" s="32" t="str">
        <f>IF(DHAC_TestProviders_combined!$V76&lt;&gt;"",DHAC_TestProviders_combined!$V76,"")</f>
        <v>2449001X</v>
      </c>
      <c r="I91" s="66"/>
      <c r="J91" s="66"/>
      <c r="K91" s="66"/>
      <c r="L91" s="66"/>
      <c r="M91" s="66"/>
      <c r="N91" s="66"/>
      <c r="O91" s="66"/>
      <c r="P91" s="66"/>
      <c r="Q91" s="66"/>
      <c r="R91" s="66"/>
      <c r="S91" s="32" t="str">
        <f>LOWER(_xlfn.CONCAT(SUBSTITUTE(DHAC_TestProviders_combined!I76,"'",""),"-",DHAC_TestProviders_combined!J76))</f>
        <v>sutherland-sallie</v>
      </c>
      <c r="T91" s="66"/>
      <c r="V91" s="9" t="str">
        <f>IF(DHAC_TestProviders_combined!U76&lt;&gt;"", LOWER(SUBSTITUTE(_xlfn.XLOOKUP(TRIM(DHAC_TestProviders_combined!U76),DHAC_TestOrgs_combined!$B$2:$B$86,DHAC_TestOrgs_combined!$C$2:$C$86)," ","-")),"")</f>
        <v>murrabit-public-hopsital</v>
      </c>
      <c r="W91" s="66" t="s">
        <v>1432</v>
      </c>
      <c r="X91" s="66">
        <f>DHAC_TestProviders_combined!E76</f>
        <v>253312</v>
      </c>
      <c r="Y91" s="72" t="str">
        <f>_xlfn.XLOOKUP(DHAC_TestProviders_combined!E76, CodeMaps!B$25:B$32,CodeMaps!C$25:C$32,DHAC_TestProviders_combined!F76)</f>
        <v>Cardiologist</v>
      </c>
      <c r="Z91" s="132"/>
      <c r="AA91" s="132"/>
      <c r="AB91" s="132"/>
      <c r="AC91" s="66"/>
      <c r="AD91" s="66"/>
      <c r="AE91" s="66"/>
      <c r="AF91" s="66" t="str">
        <f>IF(DHAC_TestProviders_combined!H76&lt;&gt;"",DHAC_TestProviders_combined!H76,"")</f>
        <v/>
      </c>
      <c r="AG91" s="37" t="str">
        <f t="shared" si="21"/>
        <v>http://snomed.info/sct</v>
      </c>
      <c r="AH91" s="37" t="str">
        <f>TRIM(IF(AA91&lt;&gt;"", _xlfn.XLOOKUP(AA91,CodeMaps!$D$25:$D$74,CodeMaps!$F$25:$F$74,""),IF(DHAC_TestProviders_combined!G76&lt;&gt;"",_xlfn.XLOOKUP(DHAC_TestProviders_combined!G76,CodeMaps!$B$70:$B$74,CodeMaps!$F$70:$F$74,""), _xlfn.XLOOKUP(X91,CodeMaps!$B$25:$B$64,CodeMaps!$F$25:$F$64,""))))</f>
        <v>394579002</v>
      </c>
      <c r="AI91" s="135" t="str">
        <f>IF(AH91&lt;&gt;"",_xlfn.XLOOKUP(AH91,CodeMaps!$F$25:$F$74,CodeMaps!$G$25:$G$74,""),"")</f>
        <v>Cardiology</v>
      </c>
      <c r="AJ91" s="66"/>
      <c r="AK91" s="66"/>
      <c r="AL91" s="66"/>
      <c r="AM91" s="66"/>
      <c r="AN91" s="66"/>
      <c r="AO91" s="66" t="str">
        <f>IF(DHAC_TestProviders_combined!U76&lt;&gt;"", LOWER(SUBSTITUTE(_xlfn.XLOOKUP(TRIM(DHAC_TestProviders_combined!U76),DHAC_TestOrgs_combined!$B$2:$B$86,DHAC_TestOrgs_combined!$C$2:$C$86)," ","-")),"")</f>
        <v>murrabit-public-hopsital</v>
      </c>
      <c r="AP91" s="66"/>
      <c r="AQ91" s="66"/>
      <c r="AR91" s="66" t="s">
        <v>252</v>
      </c>
      <c r="AS91" s="65" t="str">
        <f>DHAC_TestProviders_combined!Q76</f>
        <v>0370102880</v>
      </c>
      <c r="AT91" s="66" t="s">
        <v>1321</v>
      </c>
      <c r="AU91" s="66" t="s">
        <v>282</v>
      </c>
      <c r="AV91" s="65" t="str">
        <f>DHAC_TestProviders_combined!S76</f>
        <v>sallie.sutherland@murrabitph.example.com.au</v>
      </c>
      <c r="AW91" s="66" t="s">
        <v>1321</v>
      </c>
      <c r="AX91" s="66"/>
      <c r="AY91" s="66"/>
      <c r="AZ91" s="66"/>
      <c r="BA91" s="66"/>
      <c r="BB91" s="66"/>
      <c r="BC91" s="66"/>
      <c r="BD91" s="66"/>
      <c r="BE91" s="66"/>
      <c r="BF91" s="66"/>
      <c r="BG91" s="66"/>
      <c r="BH91" s="66"/>
      <c r="BI91" s="66"/>
      <c r="BJ91" s="65"/>
    </row>
    <row r="92" spans="1:62" x14ac:dyDescent="0.25">
      <c r="A92" s="72" t="str">
        <f>LOWER(_xlfn.CONCAT(IF(COUNT(FIND(" ", $Y92))=0, $Y92, TRIM(SUBSTITUTE(SUBSTITUTE(SUBSTITUTE(_xlfn.CONCAT(LEFT($Y92, FIND(" ", $Y92)-1), REPLACE(LEFT($Y92, FIND(" ", $Y92&amp;" ", FIND(" ", $Y92, 1)+1)), 1, FIND(" ", $Y92), "")),"(",""),")",""),"and",""))), "-", SUBSTITUTE(DHAC_TestProviders_combined!$I77,"'",""),"-",DHAC_TestProviders_combined!$J77))</f>
        <v>emergencymedicine-hickson-ngoc</v>
      </c>
      <c r="B92" s="72"/>
      <c r="C92" s="66"/>
      <c r="D92" s="65" t="str">
        <f>IF(DHAC_TestProviders_combined!V77&lt;&gt;"","UPIN","")</f>
        <v>UPIN</v>
      </c>
      <c r="E92" s="66"/>
      <c r="F92" s="65" t="str">
        <f>IF(DHAC_TestProviders_combined!V77&lt;&gt;"","Medicare Provider Number","")</f>
        <v>Medicare Provider Number</v>
      </c>
      <c r="G92" s="32" t="str">
        <f>IF(DHAC_TestProviders_combined!V77&lt;&gt;"","http://ns.electronichealth.net.au/id/medicare-provider-number","")</f>
        <v>http://ns.electronichealth.net.au/id/medicare-provider-number</v>
      </c>
      <c r="H92" s="32" t="str">
        <f>IF(DHAC_TestProviders_combined!$V77&lt;&gt;"",DHAC_TestProviders_combined!$V77,"")</f>
        <v>2449011W</v>
      </c>
      <c r="I92" s="66"/>
      <c r="J92" s="66"/>
      <c r="K92" s="66"/>
      <c r="L92" s="66"/>
      <c r="M92" s="66"/>
      <c r="N92" s="66"/>
      <c r="O92" s="66"/>
      <c r="P92" s="66"/>
      <c r="Q92" s="66"/>
      <c r="R92" s="66"/>
      <c r="S92" s="32" t="str">
        <f>LOWER(_xlfn.CONCAT(SUBSTITUTE(DHAC_TestProviders_combined!I77,"'",""),"-",DHAC_TestProviders_combined!J77))</f>
        <v>hickson-ngoc</v>
      </c>
      <c r="T92" s="66"/>
      <c r="V92" s="9" t="str">
        <f>IF(DHAC_TestProviders_combined!U77&lt;&gt;"", LOWER(SUBSTITUTE(_xlfn.XLOOKUP(TRIM(DHAC_TestProviders_combined!U77),DHAC_TestOrgs_combined!$B$2:$B$86,DHAC_TestOrgs_combined!$C$2:$C$86)," ","-")),"")</f>
        <v>mount-glasgow-emergency</v>
      </c>
      <c r="W92" s="66" t="s">
        <v>1432</v>
      </c>
      <c r="X92" s="66">
        <f>DHAC_TestProviders_combined!E77</f>
        <v>253912</v>
      </c>
      <c r="Y92" s="72" t="str">
        <f>_xlfn.XLOOKUP(DHAC_TestProviders_combined!E77, CodeMaps!B$25:B$32,CodeMaps!C$25:C$32,DHAC_TestProviders_combined!F77)</f>
        <v>Emergency Medicine Specialist</v>
      </c>
      <c r="Z92" s="132"/>
      <c r="AA92" s="133"/>
      <c r="AB92" s="133"/>
      <c r="AC92" s="66"/>
      <c r="AD92" s="66"/>
      <c r="AE92" s="66"/>
      <c r="AF92" s="66" t="str">
        <f>IF(DHAC_TestProviders_combined!H77&lt;&gt;"",DHAC_TestProviders_combined!H77,"")</f>
        <v/>
      </c>
      <c r="AG92" s="66" t="str">
        <f t="shared" si="21"/>
        <v>http://snomed.info/sct</v>
      </c>
      <c r="AH92" s="66" t="str">
        <f>TRIM(IF(AA92&lt;&gt;"", _xlfn.XLOOKUP(AA92,CodeMaps!$D$25:$D$74,CodeMaps!$F$25:$F$74,""),IF(DHAC_TestProviders_combined!G77&lt;&gt;"",_xlfn.XLOOKUP(DHAC_TestProviders_combined!G77,CodeMaps!$B$70:$B$74,CodeMaps!$F$70:$F$74,""), _xlfn.XLOOKUP(X92,CodeMaps!$B$25:$B$64,CodeMaps!$F$25:$F$64,""))))</f>
        <v>773568002</v>
      </c>
      <c r="AI92" s="66" t="str">
        <f>IF(AH92&lt;&gt;"",_xlfn.XLOOKUP(AH92,CodeMaps!$F$25:$F$74,CodeMaps!$G$25:$G$74,""),"")</f>
        <v>Emergency medicine</v>
      </c>
      <c r="AJ92" s="66"/>
      <c r="AK92" s="66"/>
      <c r="AL92" s="66"/>
      <c r="AM92" s="66"/>
      <c r="AN92" s="66"/>
      <c r="AO92" s="66" t="str">
        <f>IF(DHAC_TestProviders_combined!U77&lt;&gt;"", LOWER(SUBSTITUTE(_xlfn.XLOOKUP(TRIM(DHAC_TestProviders_combined!U77),DHAC_TestOrgs_combined!$B$2:$B$86,DHAC_TestOrgs_combined!$C$2:$C$86)," ","-")),"")</f>
        <v>mount-glasgow-emergency</v>
      </c>
      <c r="AP92" s="66"/>
      <c r="AQ92" s="66"/>
      <c r="AR92" s="66" t="s">
        <v>252</v>
      </c>
      <c r="AS92" s="65" t="str">
        <f>DHAC_TestProviders_combined!Q77</f>
        <v>0370107540</v>
      </c>
      <c r="AT92" s="66" t="s">
        <v>1321</v>
      </c>
      <c r="AU92" s="66" t="s">
        <v>282</v>
      </c>
      <c r="AV92" s="65" t="str">
        <f>DHAC_TestProviders_combined!S77</f>
        <v>ngoc.hickson@mountglasgowemergency.example.com.au</v>
      </c>
      <c r="AW92" s="66" t="s">
        <v>1321</v>
      </c>
      <c r="AX92" s="66"/>
      <c r="AY92" s="66"/>
      <c r="AZ92" s="66"/>
      <c r="BA92" s="66"/>
      <c r="BB92" s="66"/>
      <c r="BC92" s="66"/>
      <c r="BD92" s="66"/>
      <c r="BE92" s="66"/>
      <c r="BF92" s="66"/>
      <c r="BG92" s="66"/>
      <c r="BH92" s="66"/>
      <c r="BI92" s="66"/>
      <c r="BJ92" s="65"/>
    </row>
    <row r="93" spans="1:62" hidden="1" x14ac:dyDescent="0.25">
      <c r="A93" s="72" t="str">
        <f>LOWER(_xlfn.CONCAT(IF(COUNT(FIND(" ", $Y93))=0, $Y93, TRIM(SUBSTITUTE(SUBSTITUTE(SUBSTITUTE(_xlfn.CONCAT(LEFT($Y93, FIND(" ", $Y93)-1), REPLACE(LEFT($Y93, FIND(" ", $Y93&amp;" ", FIND(" ", $Y93, 1)+1)), 1, FIND(" ", $Y93), "")),"(",""),")",""),"and",""))), "-", SUBSTITUTE(DHAC_TestProviders_combined!$I78,"'",""),"-",DHAC_TestProviders_combined!$J78))</f>
        <v>generalpractitioner-moss-jaime</v>
      </c>
      <c r="B93" s="72"/>
      <c r="C93" s="66"/>
      <c r="D93" s="65" t="str">
        <f>IF(DHAC_TestProviders_combined!V78&lt;&gt;"","UPIN","")</f>
        <v>UPIN</v>
      </c>
      <c r="E93" s="66"/>
      <c r="F93" s="65" t="str">
        <f>IF(DHAC_TestProviders_combined!V78&lt;&gt;"","Medicare Provider Number","")</f>
        <v>Medicare Provider Number</v>
      </c>
      <c r="G93" s="32" t="str">
        <f>IF(DHAC_TestProviders_combined!V78&lt;&gt;"","http://ns.electronichealth.net.au/id/medicare-provider-number","")</f>
        <v>http://ns.electronichealth.net.au/id/medicare-provider-number</v>
      </c>
      <c r="H93" s="32" t="str">
        <f>IF(DHAC_TestProviders_combined!$V78&lt;&gt;"",DHAC_TestProviders_combined!$V78,"")</f>
        <v>2449021T</v>
      </c>
      <c r="I93" s="66"/>
      <c r="J93" s="66"/>
      <c r="K93" s="66"/>
      <c r="L93" s="66"/>
      <c r="M93" s="66"/>
      <c r="N93" s="66"/>
      <c r="O93" s="66"/>
      <c r="P93" s="66"/>
      <c r="Q93" s="66"/>
      <c r="R93" s="66"/>
      <c r="S93" s="32" t="str">
        <f>LOWER(_xlfn.CONCAT(SUBSTITUTE(DHAC_TestProviders_combined!I78,"'",""),"-",DHAC_TestProviders_combined!J78))</f>
        <v>moss-jaime</v>
      </c>
      <c r="T93" s="66"/>
      <c r="V93" s="9" t="str">
        <f>IF(DHAC_TestProviders_combined!U78&lt;&gt;"", LOWER(SUBSTITUTE(_xlfn.XLOOKUP(TRIM(DHAC_TestProviders_combined!U78),DHAC_TestOrgs_combined!$B$2:$B$86,DHAC_TestOrgs_combined!$C$2:$C$86)," ","-")),"")</f>
        <v>milnes-bridge-medical-centre</v>
      </c>
      <c r="W93" s="66" t="s">
        <v>1432</v>
      </c>
      <c r="X93" s="66">
        <f>DHAC_TestProviders_combined!E78</f>
        <v>253111</v>
      </c>
      <c r="Y93" s="72" t="str">
        <f>_xlfn.XLOOKUP(DHAC_TestProviders_combined!E78, CodeMaps!B$25:B$32,CodeMaps!C$25:C$32,DHAC_TestProviders_combined!F78)</f>
        <v>General Practitioner</v>
      </c>
      <c r="Z93" s="132"/>
      <c r="AA93" s="133"/>
      <c r="AB93" s="133"/>
      <c r="AC93" s="66"/>
      <c r="AD93" s="66"/>
      <c r="AE93" s="66"/>
      <c r="AF93" s="66" t="str">
        <f>IF(DHAC_TestProviders_combined!H78&lt;&gt;"",DHAC_TestProviders_combined!H78,"")</f>
        <v/>
      </c>
      <c r="AG93" s="66" t="str">
        <f t="shared" si="21"/>
        <v>http://snomed.info/sct</v>
      </c>
      <c r="AH93" s="66" t="str">
        <f>TRIM(IF(AA93&lt;&gt;"", _xlfn.XLOOKUP(AA93,CodeMaps!$D$25:$D$74,CodeMaps!$F$25:$F$74,""),IF(DHAC_TestProviders_combined!G78&lt;&gt;"",_xlfn.XLOOKUP(DHAC_TestProviders_combined!G78,CodeMaps!$B$70:$B$74,CodeMaps!$F$70:$F$74,""), _xlfn.XLOOKUP(X93,CodeMaps!$B$25:$B$64,CodeMaps!$F$25:$F$64,""))))</f>
        <v>408443003</v>
      </c>
      <c r="AI93" s="66" t="str">
        <f>IF(AH93&lt;&gt;"",_xlfn.XLOOKUP(AH93,CodeMaps!$F$25:$F$74,CodeMaps!$G$25:$G$74,""),"")</f>
        <v>General medical practice</v>
      </c>
      <c r="AJ93" s="66"/>
      <c r="AK93" s="66"/>
      <c r="AL93" s="66"/>
      <c r="AM93" s="66"/>
      <c r="AN93" s="66"/>
      <c r="AO93" s="66" t="str">
        <f>IF(DHAC_TestProviders_combined!U78&lt;&gt;"", LOWER(SUBSTITUTE(_xlfn.XLOOKUP(TRIM(DHAC_TestProviders_combined!U78),DHAC_TestOrgs_combined!$B$2:$B$86,DHAC_TestOrgs_combined!$C$2:$C$86)," ","-")),"")</f>
        <v>milnes-bridge-medical-centre</v>
      </c>
      <c r="AP93" s="66"/>
      <c r="AQ93" s="66"/>
      <c r="AR93" s="66" t="s">
        <v>252</v>
      </c>
      <c r="AS93" s="65" t="str">
        <f>DHAC_TestProviders_combined!Q78</f>
        <v>0370102172</v>
      </c>
      <c r="AT93" s="66" t="s">
        <v>1321</v>
      </c>
      <c r="AU93" s="66" t="s">
        <v>282</v>
      </c>
      <c r="AV93" s="65" t="str">
        <f>DHAC_TestProviders_combined!S78</f>
        <v>jaime.moss@milnesbridgemc.example.com.au</v>
      </c>
      <c r="AW93" s="66" t="s">
        <v>1321</v>
      </c>
      <c r="AX93" s="66"/>
      <c r="AY93" s="66"/>
      <c r="AZ93" s="66"/>
      <c r="BA93" s="66"/>
      <c r="BB93" s="66"/>
      <c r="BC93" s="66"/>
      <c r="BD93" s="66"/>
      <c r="BE93" s="66"/>
      <c r="BF93" s="66"/>
      <c r="BG93" s="66"/>
      <c r="BH93" s="66"/>
      <c r="BI93" s="66"/>
      <c r="BJ93" s="65"/>
    </row>
    <row r="94" spans="1:62" hidden="1" x14ac:dyDescent="0.25">
      <c r="A94" s="72" t="str">
        <f>LOWER(_xlfn.CONCAT(IF(COUNT(FIND(" ", $Y94))=0, $Y94, TRIM(SUBSTITUTE(SUBSTITUTE(SUBSTITUTE(_xlfn.CONCAT(LEFT($Y94, FIND(" ", $Y94)-1), REPLACE(LEFT($Y94, FIND(" ", $Y94&amp;" ", FIND(" ", $Y94, 1)+1)), 1, FIND(" ", $Y94), "")),"(",""),")",""),"and",""))), "-", SUBSTITUTE(DHAC_TestProviders_combined!$I79,"'",""),"-",DHAC_TestProviders_combined!$J79))</f>
        <v>generalpractitioner-lumb-mary</v>
      </c>
      <c r="B94" s="72"/>
      <c r="C94" s="66"/>
      <c r="D94" s="65" t="str">
        <f>IF(DHAC_TestProviders_combined!V79&lt;&gt;"","UPIN","")</f>
        <v>UPIN</v>
      </c>
      <c r="E94" s="66"/>
      <c r="F94" s="65" t="str">
        <f>IF(DHAC_TestProviders_combined!V79&lt;&gt;"","Medicare Provider Number","")</f>
        <v>Medicare Provider Number</v>
      </c>
      <c r="G94" s="32" t="str">
        <f>IF(DHAC_TestProviders_combined!V79&lt;&gt;"","http://ns.electronichealth.net.au/id/medicare-provider-number","")</f>
        <v>http://ns.electronichealth.net.au/id/medicare-provider-number</v>
      </c>
      <c r="H94" s="32" t="str">
        <f>IF(DHAC_TestProviders_combined!$V79&lt;&gt;"",DHAC_TestProviders_combined!$V79,"")</f>
        <v>2449031L</v>
      </c>
      <c r="I94" s="66"/>
      <c r="J94" s="66"/>
      <c r="K94" s="66"/>
      <c r="L94" s="66"/>
      <c r="M94" s="66"/>
      <c r="N94" s="66"/>
      <c r="O94" s="66"/>
      <c r="P94" s="66"/>
      <c r="Q94" s="66"/>
      <c r="R94" s="66"/>
      <c r="S94" s="32" t="str">
        <f>LOWER(_xlfn.CONCAT(SUBSTITUTE(DHAC_TestProviders_combined!I79,"'",""),"-",DHAC_TestProviders_combined!J79))</f>
        <v>lumb-mary</v>
      </c>
      <c r="T94" s="66"/>
      <c r="V94" s="9" t="str">
        <f>IF(DHAC_TestProviders_combined!U79&lt;&gt;"", LOWER(SUBSTITUTE(_xlfn.XLOOKUP(TRIM(DHAC_TestProviders_combined!U79),DHAC_TestOrgs_combined!$B$2:$B$86,DHAC_TestOrgs_combined!$C$2:$C$86)," ","-")),"")</f>
        <v>joyces-creek-medical-clinic</v>
      </c>
      <c r="W94" s="66" t="s">
        <v>1432</v>
      </c>
      <c r="X94" s="66">
        <f>DHAC_TestProviders_combined!E79</f>
        <v>253111</v>
      </c>
      <c r="Y94" s="72" t="str">
        <f>_xlfn.XLOOKUP(DHAC_TestProviders_combined!E79, CodeMaps!B$25:B$32,CodeMaps!C$25:C$32,DHAC_TestProviders_combined!F79)</f>
        <v>General Practitioner</v>
      </c>
      <c r="Z94" s="132"/>
      <c r="AA94" s="133"/>
      <c r="AB94" s="133"/>
      <c r="AC94" s="66"/>
      <c r="AD94" s="66"/>
      <c r="AE94" s="66"/>
      <c r="AF94" s="66" t="str">
        <f>IF(DHAC_TestProviders_combined!H79&lt;&gt;"",DHAC_TestProviders_combined!H79,"")</f>
        <v/>
      </c>
      <c r="AG94" s="66" t="str">
        <f t="shared" si="21"/>
        <v>http://snomed.info/sct</v>
      </c>
      <c r="AH94" s="66" t="str">
        <f>TRIM(IF(AA94&lt;&gt;"", _xlfn.XLOOKUP(AA94,CodeMaps!$D$25:$D$74,CodeMaps!$F$25:$F$74,""),IF(DHAC_TestProviders_combined!G79&lt;&gt;"",_xlfn.XLOOKUP(DHAC_TestProviders_combined!G79,CodeMaps!$B$70:$B$74,CodeMaps!$F$70:$F$74,""), _xlfn.XLOOKUP(X94,CodeMaps!$B$25:$B$64,CodeMaps!$F$25:$F$64,""))))</f>
        <v>408443003</v>
      </c>
      <c r="AI94" s="66" t="str">
        <f>IF(AH94&lt;&gt;"",_xlfn.XLOOKUP(AH94,CodeMaps!$F$25:$F$74,CodeMaps!$G$25:$G$74,""),"")</f>
        <v>General medical practice</v>
      </c>
      <c r="AJ94" s="66"/>
      <c r="AK94" s="66"/>
      <c r="AL94" s="66"/>
      <c r="AM94" s="66"/>
      <c r="AN94" s="66"/>
      <c r="AO94" s="66" t="str">
        <f>IF(DHAC_TestProviders_combined!U79&lt;&gt;"", LOWER(SUBSTITUTE(_xlfn.XLOOKUP(TRIM(DHAC_TestProviders_combined!U79),DHAC_TestOrgs_combined!$B$2:$B$86,DHAC_TestOrgs_combined!$C$2:$C$86)," ","-")),"")</f>
        <v>joyces-creek-medical-clinic</v>
      </c>
      <c r="AP94" s="66"/>
      <c r="AQ94" s="66"/>
      <c r="AR94" s="66" t="s">
        <v>252</v>
      </c>
      <c r="AS94" s="65" t="str">
        <f>DHAC_TestProviders_combined!Q79</f>
        <v>0370105176</v>
      </c>
      <c r="AT94" s="66" t="s">
        <v>1321</v>
      </c>
      <c r="AU94" s="66" t="s">
        <v>282</v>
      </c>
      <c r="AV94" s="65" t="str">
        <f>DHAC_TestProviders_combined!S79</f>
        <v>mary.lumb@joycescreekmc.example.net</v>
      </c>
      <c r="AW94" s="66" t="s">
        <v>1321</v>
      </c>
      <c r="AX94" s="66"/>
      <c r="AY94" s="66"/>
      <c r="AZ94" s="66"/>
      <c r="BA94" s="66"/>
      <c r="BB94" s="66"/>
      <c r="BC94" s="66"/>
      <c r="BD94" s="66"/>
      <c r="BE94" s="66"/>
      <c r="BF94" s="66"/>
      <c r="BG94" s="66"/>
      <c r="BH94" s="66"/>
      <c r="BI94" s="66"/>
      <c r="BJ94" s="65"/>
    </row>
    <row r="95" spans="1:62" hidden="1" x14ac:dyDescent="0.25">
      <c r="A95" s="72" t="str">
        <f>LOWER(_xlfn.CONCAT(IF(COUNT(FIND(" ", $Y95))=0, $Y95, TRIM(SUBSTITUTE(SUBSTITUTE(SUBSTITUTE(_xlfn.CONCAT(LEFT($Y95, FIND(" ", $Y95)-1), REPLACE(LEFT($Y95, FIND(" ", $Y95&amp;" ", FIND(" ", $Y95, 1)+1)), 1, FIND(" ", $Y95), "")),"(",""),")",""),"and",""))), "-", SUBSTITUTE(DHAC_TestProviders_combined!$I80,"'",""),"-",DHAC_TestProviders_combined!$J80))</f>
        <v>midwife-spiers-erich</v>
      </c>
      <c r="B95" s="72"/>
      <c r="C95" s="66"/>
      <c r="D95" s="65" t="str">
        <f>IF(DHAC_TestProviders_combined!V80&lt;&gt;"","UPIN","")</f>
        <v>UPIN</v>
      </c>
      <c r="E95" s="66"/>
      <c r="F95" s="65" t="str">
        <f>IF(DHAC_TestProviders_combined!V80&lt;&gt;"","Medicare Provider Number","")</f>
        <v>Medicare Provider Number</v>
      </c>
      <c r="G95" s="32" t="str">
        <f>IF(DHAC_TestProviders_combined!V80&lt;&gt;"","http://ns.electronichealth.net.au/id/medicare-provider-number","")</f>
        <v>http://ns.electronichealth.net.au/id/medicare-provider-number</v>
      </c>
      <c r="H95" s="32" t="str">
        <f>IF(DHAC_TestProviders_combined!$V80&lt;&gt;"",DHAC_TestProviders_combined!$V80,"")</f>
        <v>2449041K</v>
      </c>
      <c r="I95" s="66"/>
      <c r="J95" s="66"/>
      <c r="K95" s="66"/>
      <c r="L95" s="66"/>
      <c r="M95" s="66"/>
      <c r="N95" s="66"/>
      <c r="O95" s="66"/>
      <c r="P95" s="66"/>
      <c r="Q95" s="66"/>
      <c r="R95" s="66"/>
      <c r="S95" s="32" t="str">
        <f>LOWER(_xlfn.CONCAT(SUBSTITUTE(DHAC_TestProviders_combined!I80,"'",""),"-",DHAC_TestProviders_combined!J80))</f>
        <v>spiers-erich</v>
      </c>
      <c r="T95" s="66"/>
      <c r="V95" s="9" t="str">
        <f>IF(DHAC_TestProviders_combined!U80&lt;&gt;"", LOWER(SUBSTITUTE(_xlfn.XLOOKUP(TRIM(DHAC_TestProviders_combined!U80),DHAC_TestOrgs_combined!$B$2:$B$86,DHAC_TestOrgs_combined!$C$2:$C$86)," ","-")),"")</f>
        <v/>
      </c>
      <c r="W95" s="66" t="s">
        <v>1432</v>
      </c>
      <c r="X95" s="66">
        <f>DHAC_TestProviders_combined!E80</f>
        <v>254111</v>
      </c>
      <c r="Y95" s="72" t="str">
        <f>_xlfn.XLOOKUP(DHAC_TestProviders_combined!E80, CodeMaps!B$25:B$32,CodeMaps!C$25:C$32,DHAC_TestProviders_combined!F80)</f>
        <v>Midwife</v>
      </c>
      <c r="Z95" s="66" t="str">
        <f t="shared" ref="Z95" si="22">IF(AA95&lt;&gt;"","http://snomed.info/sct","")</f>
        <v>http://snomed.info/sct</v>
      </c>
      <c r="AA95" s="120" t="str">
        <f>IF(DHAC_TestProviders_combined!G80&lt;&gt;"",_xlfn.XLOOKUP(DHAC_TestProviders_combined!G80,CodeMaps!$B$70:$B$74,CodeMaps!$D$70:$D$74,""),TRIM(_xlfn.XLOOKUP(X95,CodeMaps!$B$25:$B$64,CodeMaps!$D$25:$D$64,"")))</f>
        <v>309453006</v>
      </c>
      <c r="AB95" s="120" t="str">
        <f>_xlfn.XLOOKUP(AA95,CodeMaps!$D$25:$D$74,CodeMaps!$E$25:$E$74,"")</f>
        <v>Registered midwife</v>
      </c>
      <c r="AC95" s="66"/>
      <c r="AD95" s="66"/>
      <c r="AE95" s="66"/>
      <c r="AF95" s="66" t="str">
        <f>IF(DHAC_TestProviders_combined!H80&lt;&gt;"",DHAC_TestProviders_combined!H80,"")</f>
        <v/>
      </c>
      <c r="AG95" s="66" t="str">
        <f t="shared" si="21"/>
        <v>http://snomed.info/sct</v>
      </c>
      <c r="AH95" s="66" t="str">
        <f>TRIM(IF(AA95&lt;&gt;"", _xlfn.XLOOKUP(AA95,CodeMaps!$D$25:$D$74,CodeMaps!$F$25:$F$74,""),IF(DHAC_TestProviders_combined!G80&lt;&gt;"",_xlfn.XLOOKUP(DHAC_TestProviders_combined!G80,CodeMaps!$B$70:$B$74,CodeMaps!$F$70:$F$74,""), _xlfn.XLOOKUP(X95,CodeMaps!$B$25:$B$64,CodeMaps!$F$25:$F$64,""))))</f>
        <v>1287784006</v>
      </c>
      <c r="AI95" s="66" t="str">
        <f>IF(AH95&lt;&gt;"",_xlfn.XLOOKUP(AH95,CodeMaps!$F$25:$F$74,CodeMaps!$G$25:$G$74,""),"")</f>
        <v>Obstetric nursing</v>
      </c>
      <c r="AJ95" s="66"/>
      <c r="AK95" s="66"/>
      <c r="AL95" s="66"/>
      <c r="AM95" s="66"/>
      <c r="AN95" s="66"/>
      <c r="AO95" s="66" t="str">
        <f>IF(DHAC_TestProviders_combined!U80&lt;&gt;"", LOWER(SUBSTITUTE(_xlfn.XLOOKUP(TRIM(DHAC_TestProviders_combined!U80),DHAC_TestOrgs_combined!$B$2:$B$86,DHAC_TestOrgs_combined!$C$2:$C$86)," ","-")),"")</f>
        <v/>
      </c>
      <c r="AP95" s="66"/>
      <c r="AQ95" s="66"/>
      <c r="AR95" s="66" t="s">
        <v>252</v>
      </c>
      <c r="AS95" s="65" t="str">
        <f>DHAC_TestProviders_combined!Q80</f>
        <v>0370104951</v>
      </c>
      <c r="AT95" s="66" t="s">
        <v>1321</v>
      </c>
      <c r="AU95" s="66" t="s">
        <v>282</v>
      </c>
      <c r="AV95" s="65" t="str">
        <f>DHAC_TestProviders_combined!S80</f>
        <v>erich.spiers@example.net</v>
      </c>
      <c r="AW95" s="66" t="s">
        <v>1321</v>
      </c>
      <c r="AX95" s="66"/>
      <c r="AY95" s="66"/>
      <c r="AZ95" s="66"/>
      <c r="BA95" s="66"/>
      <c r="BB95" s="66"/>
      <c r="BC95" s="66"/>
      <c r="BD95" s="66"/>
      <c r="BE95" s="66"/>
      <c r="BF95" s="66"/>
      <c r="BG95" s="66"/>
      <c r="BH95" s="66"/>
      <c r="BI95" s="66"/>
      <c r="BJ95" s="65"/>
    </row>
    <row r="96" spans="1:62" hidden="1" x14ac:dyDescent="0.25">
      <c r="A96" s="72" t="str">
        <f>LOWER(_xlfn.CONCAT(IF(COUNT(FIND(" ", $Y96))=0, $Y96, TRIM(SUBSTITUTE(SUBSTITUTE(SUBSTITUTE(_xlfn.CONCAT(LEFT($Y96, FIND(" ", $Y96)-1), REPLACE(LEFT($Y96, FIND(" ", $Y96&amp;" ", FIND(" ", $Y96, 1)+1)), 1, FIND(" ", $Y96), "")),"(",""),")",""),"and",""))), "-", SUBSTITUTE(DHAC_TestProviders_combined!$I81,"'",""),"-",DHAC_TestProviders_combined!$J81))</f>
        <v>nursepractitioner-thorpe-mia</v>
      </c>
      <c r="B96" s="72"/>
      <c r="C96" s="66"/>
      <c r="D96" s="65" t="str">
        <f>IF(DHAC_TestProviders_combined!V81&lt;&gt;"","UPIN","")</f>
        <v>UPIN</v>
      </c>
      <c r="E96" s="66"/>
      <c r="F96" s="65" t="str">
        <f>IF(DHAC_TestProviders_combined!V81&lt;&gt;"","Medicare Provider Number","")</f>
        <v>Medicare Provider Number</v>
      </c>
      <c r="G96" s="32" t="str">
        <f>IF(DHAC_TestProviders_combined!V81&lt;&gt;"","http://ns.electronichealth.net.au/id/medicare-provider-number","")</f>
        <v>http://ns.electronichealth.net.au/id/medicare-provider-number</v>
      </c>
      <c r="H96" s="32" t="str">
        <f>IF(DHAC_TestProviders_combined!$V81&lt;&gt;"",DHAC_TestProviders_combined!$V81,"")</f>
        <v>2449051J</v>
      </c>
      <c r="I96" s="66"/>
      <c r="J96" s="66"/>
      <c r="K96" s="66"/>
      <c r="L96" s="66"/>
      <c r="M96" s="66"/>
      <c r="N96" s="66"/>
      <c r="O96" s="66"/>
      <c r="P96" s="66"/>
      <c r="Q96" s="66"/>
      <c r="R96" s="66"/>
      <c r="S96" s="32" t="str">
        <f>LOWER(_xlfn.CONCAT(SUBSTITUTE(DHAC_TestProviders_combined!I81,"'",""),"-",DHAC_TestProviders_combined!J81))</f>
        <v>thorpe-mia</v>
      </c>
      <c r="T96" s="66"/>
      <c r="V96" s="9" t="str">
        <f>IF(DHAC_TestProviders_combined!U81&lt;&gt;"", LOWER(SUBSTITUTE(_xlfn.XLOOKUP(TRIM(DHAC_TestProviders_combined!U81),DHAC_TestOrgs_combined!$B$2:$B$86,DHAC_TestOrgs_combined!$C$2:$C$86)," ","-")),"")</f>
        <v>rowsley-aged-care</v>
      </c>
      <c r="W96" s="66" t="s">
        <v>1432</v>
      </c>
      <c r="X96" s="66">
        <f>DHAC_TestProviders_combined!E81</f>
        <v>254411</v>
      </c>
      <c r="Y96" s="72" t="str">
        <f>_xlfn.XLOOKUP(DHAC_TestProviders_combined!E81, CodeMaps!B$25:B$32,CodeMaps!C$25:C$32,DHAC_TestProviders_combined!F81)</f>
        <v>Nurse Practitioner</v>
      </c>
      <c r="Z96" s="132"/>
      <c r="AA96" s="133"/>
      <c r="AB96" s="133"/>
      <c r="AC96" s="66"/>
      <c r="AD96" s="66"/>
      <c r="AE96" s="66"/>
      <c r="AF96" s="66" t="str">
        <f>IF(DHAC_TestProviders_combined!H81&lt;&gt;"",DHAC_TestProviders_combined!H81,"")</f>
        <v/>
      </c>
      <c r="AG96" s="66" t="str">
        <f t="shared" si="21"/>
        <v>http://snomed.info/sct</v>
      </c>
      <c r="AH96" s="66" t="str">
        <f>TRIM(IF(AA96&lt;&gt;"", _xlfn.XLOOKUP(AA96,CodeMaps!$D$25:$D$74,CodeMaps!$F$25:$F$74,""),IF(DHAC_TestProviders_combined!G81&lt;&gt;"",_xlfn.XLOOKUP(DHAC_TestProviders_combined!G81,CodeMaps!$B$70:$B$74,CodeMaps!$F$70:$F$74,""), _xlfn.XLOOKUP(X96,CodeMaps!$B$25:$B$64,CodeMaps!$F$25:$F$64,""))))</f>
        <v>722165004</v>
      </c>
      <c r="AI96" s="66" t="str">
        <f>IF(AH96&lt;&gt;"",_xlfn.XLOOKUP(AH96,CodeMaps!$F$25:$F$74,CodeMaps!$G$25:$G$74,""),"")</f>
        <v>Nursing</v>
      </c>
      <c r="AJ96" s="66"/>
      <c r="AK96" s="66"/>
      <c r="AL96" s="66"/>
      <c r="AM96" s="66"/>
      <c r="AN96" s="66"/>
      <c r="AO96" s="66" t="str">
        <f>IF(DHAC_TestProviders_combined!U81&lt;&gt;"", LOWER(SUBSTITUTE(_xlfn.XLOOKUP(TRIM(DHAC_TestProviders_combined!U81),DHAC_TestOrgs_combined!$B$2:$B$86,DHAC_TestOrgs_combined!$C$2:$C$86)," ","-")),"")</f>
        <v>rowsley-aged-care</v>
      </c>
      <c r="AP96" s="66"/>
      <c r="AQ96" s="66"/>
      <c r="AR96" s="66" t="s">
        <v>252</v>
      </c>
      <c r="AS96" s="65" t="str">
        <f>DHAC_TestProviders_combined!Q81</f>
        <v>0370102785</v>
      </c>
      <c r="AT96" s="66" t="s">
        <v>1321</v>
      </c>
      <c r="AU96" s="66" t="s">
        <v>282</v>
      </c>
      <c r="AV96" s="65" t="str">
        <f>DHAC_TestProviders_combined!S81</f>
        <v>mia.thorpe@rowsleyagedcare.example.com.au</v>
      </c>
      <c r="AW96" s="66" t="s">
        <v>1321</v>
      </c>
      <c r="AX96" s="66"/>
      <c r="AY96" s="66"/>
      <c r="AZ96" s="66"/>
      <c r="BA96" s="66"/>
      <c r="BB96" s="66"/>
      <c r="BC96" s="66"/>
      <c r="BD96" s="66"/>
      <c r="BE96" s="66"/>
      <c r="BF96" s="66"/>
      <c r="BG96" s="66"/>
      <c r="BH96" s="66"/>
      <c r="BI96" s="66"/>
      <c r="BJ96" s="65"/>
    </row>
    <row r="97" spans="1:62" hidden="1" x14ac:dyDescent="0.25">
      <c r="A97" s="72" t="str">
        <f>LOWER(_xlfn.CONCAT(IF(COUNT(FIND(" ", $Y97))=0, $Y97, TRIM(SUBSTITUTE(SUBSTITUTE(SUBSTITUTE(_xlfn.CONCAT(LEFT($Y97, FIND(" ", $Y97)-1), REPLACE(LEFT($Y97, FIND(" ", $Y97&amp;" ", FIND(" ", $Y97, 1)+1)), 1, FIND(" ", $Y97), "")),"(",""),")",""),"and",""))), "-", SUBSTITUTE(DHAC_TestProviders_combined!$I82,"'",""),"-",DHAC_TestProviders_combined!$J82))</f>
        <v>nursepractitioner-hilton-jaclyn</v>
      </c>
      <c r="B97" s="72"/>
      <c r="C97" s="66"/>
      <c r="D97" s="65" t="str">
        <f>IF(DHAC_TestProviders_combined!V82&lt;&gt;"","UPIN","")</f>
        <v>UPIN</v>
      </c>
      <c r="E97" s="66"/>
      <c r="F97" s="65" t="str">
        <f>IF(DHAC_TestProviders_combined!V82&lt;&gt;"","Medicare Provider Number","")</f>
        <v>Medicare Provider Number</v>
      </c>
      <c r="G97" s="32" t="str">
        <f>IF(DHAC_TestProviders_combined!V82&lt;&gt;"","http://ns.electronichealth.net.au/id/medicare-provider-number","")</f>
        <v>http://ns.electronichealth.net.au/id/medicare-provider-number</v>
      </c>
      <c r="H97" s="32" t="str">
        <f>IF(DHAC_TestProviders_combined!$V82&lt;&gt;"",DHAC_TestProviders_combined!$V82,"")</f>
        <v>2449061H</v>
      </c>
      <c r="I97" s="66"/>
      <c r="J97" s="66"/>
      <c r="K97" s="66"/>
      <c r="L97" s="66"/>
      <c r="M97" s="66"/>
      <c r="N97" s="66"/>
      <c r="O97" s="66"/>
      <c r="P97" s="66"/>
      <c r="Q97" s="66"/>
      <c r="R97" s="66"/>
      <c r="S97" s="32" t="str">
        <f>LOWER(_xlfn.CONCAT(SUBSTITUTE(DHAC_TestProviders_combined!I82,"'",""),"-",DHAC_TestProviders_combined!J82))</f>
        <v>hilton-jaclyn</v>
      </c>
      <c r="T97" s="66"/>
      <c r="V97" s="9" t="str">
        <f>IF(DHAC_TestProviders_combined!U82&lt;&gt;"", LOWER(SUBSTITUTE(_xlfn.XLOOKUP(TRIM(DHAC_TestProviders_combined!U82),DHAC_TestOrgs_combined!$B$2:$B$86,DHAC_TestOrgs_combined!$C$2:$C$86)," ","-")),"")</f>
        <v>murrabit-public-hopsital</v>
      </c>
      <c r="W97" s="66" t="s">
        <v>1432</v>
      </c>
      <c r="X97" s="66">
        <f>DHAC_TestProviders_combined!E82</f>
        <v>254411</v>
      </c>
      <c r="Y97" s="72" t="str">
        <f>_xlfn.XLOOKUP(DHAC_TestProviders_combined!E82, CodeMaps!B$25:B$32,CodeMaps!C$25:C$32,DHAC_TestProviders_combined!F82)</f>
        <v>Nurse Practitioner</v>
      </c>
      <c r="Z97" s="132"/>
      <c r="AA97" s="133"/>
      <c r="AB97" s="133"/>
      <c r="AC97" s="66"/>
      <c r="AD97" s="66"/>
      <c r="AE97" s="66"/>
      <c r="AF97" s="66" t="str">
        <f>IF(DHAC_TestProviders_combined!H82&lt;&gt;"",DHAC_TestProviders_combined!H82,"")</f>
        <v/>
      </c>
      <c r="AG97" s="66" t="str">
        <f t="shared" si="21"/>
        <v>http://snomed.info/sct</v>
      </c>
      <c r="AH97" s="66" t="str">
        <f>TRIM(IF(AA97&lt;&gt;"", _xlfn.XLOOKUP(AA97,CodeMaps!$D$25:$D$74,CodeMaps!$F$25:$F$74,""),IF(DHAC_TestProviders_combined!G82&lt;&gt;"",_xlfn.XLOOKUP(DHAC_TestProviders_combined!G82,CodeMaps!$B$70:$B$74,CodeMaps!$F$70:$F$74,""), _xlfn.XLOOKUP(X97,CodeMaps!$B$25:$B$64,CodeMaps!$F$25:$F$64,""))))</f>
        <v>722165004</v>
      </c>
      <c r="AI97" s="66" t="str">
        <f>IF(AH97&lt;&gt;"",_xlfn.XLOOKUP(AH97,CodeMaps!$F$25:$F$74,CodeMaps!$G$25:$G$74,""),"")</f>
        <v>Nursing</v>
      </c>
      <c r="AJ97" s="66"/>
      <c r="AK97" s="66"/>
      <c r="AL97" s="66"/>
      <c r="AM97" s="66"/>
      <c r="AN97" s="66"/>
      <c r="AO97" s="66" t="str">
        <f>IF(DHAC_TestProviders_combined!U82&lt;&gt;"", LOWER(SUBSTITUTE(_xlfn.XLOOKUP(TRIM(DHAC_TestProviders_combined!U82),DHAC_TestOrgs_combined!$B$2:$B$86,DHAC_TestOrgs_combined!$C$2:$C$86)," ","-")),"")</f>
        <v>murrabit-public-hopsital</v>
      </c>
      <c r="AP97" s="66"/>
      <c r="AQ97" s="66"/>
      <c r="AR97" s="66" t="s">
        <v>252</v>
      </c>
      <c r="AS97" s="65" t="str">
        <f>DHAC_TestProviders_combined!Q82</f>
        <v>0370105916</v>
      </c>
      <c r="AT97" s="66" t="s">
        <v>1321</v>
      </c>
      <c r="AU97" s="66" t="s">
        <v>282</v>
      </c>
      <c r="AV97" s="65" t="str">
        <f>DHAC_TestProviders_combined!S82</f>
        <v>jaclyn.hilton@murrabitph.example.com.au</v>
      </c>
      <c r="AW97" s="66" t="s">
        <v>1321</v>
      </c>
      <c r="AX97" s="66"/>
      <c r="AY97" s="66"/>
      <c r="AZ97" s="66"/>
      <c r="BA97" s="66"/>
      <c r="BB97" s="66"/>
      <c r="BC97" s="66"/>
      <c r="BD97" s="66"/>
      <c r="BE97" s="66"/>
      <c r="BF97" s="66"/>
      <c r="BG97" s="66"/>
      <c r="BH97" s="66"/>
      <c r="BI97" s="66"/>
      <c r="BJ97" s="65"/>
    </row>
    <row r="98" spans="1:62" hidden="1" x14ac:dyDescent="0.25">
      <c r="A98" s="72" t="str">
        <f>LOWER(_xlfn.CONCAT(IF(COUNT(FIND(" ", $Y98))=0, $Y98, TRIM(SUBSTITUTE(SUBSTITUTE(SUBSTITUTE(_xlfn.CONCAT(LEFT($Y98, FIND(" ", $Y98)-1), REPLACE(LEFT($Y98, FIND(" ", $Y98&amp;" ", FIND(" ", $Y98, 1)+1)), 1, FIND(" ", $Y98), "")),"(",""),")",""),"and",""))), "-", SUBSTITUTE(DHAC_TestProviders_combined!$I83,"'",""),"-",DHAC_TestProviders_combined!$J83))</f>
        <v>nursepractitioner-healy-damian</v>
      </c>
      <c r="B98" s="72"/>
      <c r="C98" s="66"/>
      <c r="D98" s="65" t="str">
        <f>IF(DHAC_TestProviders_combined!V83&lt;&gt;"","UPIN","")</f>
        <v>UPIN</v>
      </c>
      <c r="E98" s="66"/>
      <c r="F98" s="65" t="str">
        <f>IF(DHAC_TestProviders_combined!V83&lt;&gt;"","Medicare Provider Number","")</f>
        <v>Medicare Provider Number</v>
      </c>
      <c r="G98" s="32" t="str">
        <f>IF(DHAC_TestProviders_combined!V83&lt;&gt;"","http://ns.electronichealth.net.au/id/medicare-provider-number","")</f>
        <v>http://ns.electronichealth.net.au/id/medicare-provider-number</v>
      </c>
      <c r="H98" s="32" t="str">
        <f>IF(DHAC_TestProviders_combined!$V83&lt;&gt;"",DHAC_TestProviders_combined!$V83,"")</f>
        <v>2449071F</v>
      </c>
      <c r="I98" s="66"/>
      <c r="J98" s="66"/>
      <c r="K98" s="66"/>
      <c r="L98" s="66"/>
      <c r="M98" s="66"/>
      <c r="N98" s="66"/>
      <c r="O98" s="66"/>
      <c r="P98" s="66"/>
      <c r="Q98" s="66"/>
      <c r="R98" s="66"/>
      <c r="S98" s="32" t="str">
        <f>LOWER(_xlfn.CONCAT(SUBSTITUTE(DHAC_TestProviders_combined!I83,"'",""),"-",DHAC_TestProviders_combined!J83))</f>
        <v>healy-damian</v>
      </c>
      <c r="T98" s="66"/>
      <c r="V98" s="9" t="str">
        <f>IF(DHAC_TestProviders_combined!U83&lt;&gt;"", LOWER(SUBSTITUTE(_xlfn.XLOOKUP(TRIM(DHAC_TestProviders_combined!U83),DHAC_TestOrgs_combined!$B$2:$B$86,DHAC_TestOrgs_combined!$C$2:$C$86)," ","-")),"")</f>
        <v>wannon-private-hospital</v>
      </c>
      <c r="W98" s="66" t="s">
        <v>1432</v>
      </c>
      <c r="X98" s="66">
        <f>DHAC_TestProviders_combined!E83</f>
        <v>254411</v>
      </c>
      <c r="Y98" s="72" t="str">
        <f>_xlfn.XLOOKUP(DHAC_TestProviders_combined!E83, CodeMaps!B$25:B$32,CodeMaps!C$25:C$32,DHAC_TestProviders_combined!F83)</f>
        <v>Nurse Practitioner</v>
      </c>
      <c r="Z98" s="132"/>
      <c r="AA98" s="133"/>
      <c r="AB98" s="133"/>
      <c r="AC98" s="66"/>
      <c r="AD98" s="66"/>
      <c r="AE98" s="66"/>
      <c r="AF98" s="66" t="str">
        <f>IF(DHAC_TestProviders_combined!H83&lt;&gt;"",DHAC_TestProviders_combined!H83,"")</f>
        <v/>
      </c>
      <c r="AG98" s="66" t="str">
        <f t="shared" si="21"/>
        <v>http://snomed.info/sct</v>
      </c>
      <c r="AH98" s="66" t="str">
        <f>TRIM(IF(AA98&lt;&gt;"", _xlfn.XLOOKUP(AA98,CodeMaps!$D$25:$D$74,CodeMaps!$F$25:$F$74,""),IF(DHAC_TestProviders_combined!G83&lt;&gt;"",_xlfn.XLOOKUP(DHAC_TestProviders_combined!G83,CodeMaps!$B$70:$B$74,CodeMaps!$F$70:$F$74,""), _xlfn.XLOOKUP(X98,CodeMaps!$B$25:$B$64,CodeMaps!$F$25:$F$64,""))))</f>
        <v>722165004</v>
      </c>
      <c r="AI98" s="66" t="str">
        <f>IF(AH98&lt;&gt;"",_xlfn.XLOOKUP(AH98,CodeMaps!$F$25:$F$74,CodeMaps!$G$25:$G$74,""),"")</f>
        <v>Nursing</v>
      </c>
      <c r="AJ98" s="66"/>
      <c r="AK98" s="66"/>
      <c r="AL98" s="66"/>
      <c r="AM98" s="66"/>
      <c r="AN98" s="66"/>
      <c r="AO98" s="66" t="str">
        <f>IF(DHAC_TestProviders_combined!U83&lt;&gt;"", LOWER(SUBSTITUTE(_xlfn.XLOOKUP(TRIM(DHAC_TestProviders_combined!U83),DHAC_TestOrgs_combined!$B$2:$B$86,DHAC_TestOrgs_combined!$C$2:$C$86)," ","-")),"")</f>
        <v>wannon-private-hospital</v>
      </c>
      <c r="AP98" s="66"/>
      <c r="AQ98" s="66"/>
      <c r="AR98" s="66" t="s">
        <v>252</v>
      </c>
      <c r="AS98" s="65" t="str">
        <f>DHAC_TestProviders_combined!Q83</f>
        <v>0370105863</v>
      </c>
      <c r="AT98" s="66" t="s">
        <v>1321</v>
      </c>
      <c r="AU98" s="66" t="s">
        <v>282</v>
      </c>
      <c r="AV98" s="65" t="str">
        <f>DHAC_TestProviders_combined!S83</f>
        <v>damian.healy@wannonph.example.net</v>
      </c>
      <c r="AW98" s="66" t="s">
        <v>1321</v>
      </c>
      <c r="AX98" s="66"/>
      <c r="AY98" s="66"/>
      <c r="AZ98" s="66"/>
      <c r="BA98" s="66"/>
      <c r="BB98" s="66"/>
      <c r="BC98" s="66"/>
      <c r="BD98" s="66"/>
      <c r="BE98" s="66"/>
      <c r="BF98" s="66"/>
      <c r="BG98" s="66"/>
      <c r="BH98" s="66"/>
      <c r="BI98" s="66"/>
      <c r="BJ98" s="65"/>
    </row>
    <row r="99" spans="1:62" hidden="1" x14ac:dyDescent="0.25">
      <c r="A99" s="72" t="str">
        <f>LOWER(_xlfn.CONCAT(IF(COUNT(FIND(" ", $Y99))=0, $Y99, TRIM(SUBSTITUTE(SUBSTITUTE(SUBSTITUTE(_xlfn.CONCAT(LEFT($Y99, FIND(" ", $Y99)-1), REPLACE(LEFT($Y99, FIND(" ", $Y99&amp;" ", FIND(" ", $Y99, 1)+1)), 1, FIND(" ", $Y99), "")),"(",""),")",""),"and",""))), "-", SUBSTITUTE(DHAC_TestProviders_combined!$I84,"'",""),"-",DHAC_TestProviders_combined!$J84))</f>
        <v>paediatrician-corbett-clementine</v>
      </c>
      <c r="B99" s="72"/>
      <c r="C99" s="66"/>
      <c r="D99" s="65" t="str">
        <f>IF(DHAC_TestProviders_combined!V84&lt;&gt;"","UPIN","")</f>
        <v>UPIN</v>
      </c>
      <c r="E99" s="66"/>
      <c r="F99" s="65" t="str">
        <f>IF(DHAC_TestProviders_combined!V84&lt;&gt;"","Medicare Provider Number","")</f>
        <v>Medicare Provider Number</v>
      </c>
      <c r="G99" s="32" t="str">
        <f>IF(DHAC_TestProviders_combined!V84&lt;&gt;"","http://ns.electronichealth.net.au/id/medicare-provider-number","")</f>
        <v>http://ns.electronichealth.net.au/id/medicare-provider-number</v>
      </c>
      <c r="H99" s="32" t="str">
        <f>IF(DHAC_TestProviders_combined!$V84&lt;&gt;"",DHAC_TestProviders_combined!$V84,"")</f>
        <v>2449081B</v>
      </c>
      <c r="I99" s="66"/>
      <c r="J99" s="66"/>
      <c r="K99" s="66"/>
      <c r="L99" s="66"/>
      <c r="M99" s="66"/>
      <c r="N99" s="66"/>
      <c r="O99" s="66"/>
      <c r="P99" s="66"/>
      <c r="Q99" s="66"/>
      <c r="R99" s="66"/>
      <c r="S99" s="32" t="str">
        <f>LOWER(_xlfn.CONCAT(SUBSTITUTE(DHAC_TestProviders_combined!I84,"'",""),"-",DHAC_TestProviders_combined!J84))</f>
        <v>corbett-clementine</v>
      </c>
      <c r="T99" s="66"/>
      <c r="V99" s="9" t="str">
        <f>IF(DHAC_TestProviders_combined!U84&lt;&gt;"", LOWER(SUBSTITUTE(_xlfn.XLOOKUP(TRIM(DHAC_TestProviders_combined!U84),DHAC_TestOrgs_combined!$B$2:$B$86,DHAC_TestOrgs_combined!$C$2:$C$86)," ","-")),"")</f>
        <v/>
      </c>
      <c r="W99" s="66" t="s">
        <v>1432</v>
      </c>
      <c r="X99" s="66">
        <f>DHAC_TestProviders_combined!E84</f>
        <v>253321</v>
      </c>
      <c r="Y99" s="72" t="str">
        <f>_xlfn.XLOOKUP(DHAC_TestProviders_combined!E84, CodeMaps!B$25:B$32,CodeMaps!C$25:C$32,DHAC_TestProviders_combined!F84)</f>
        <v>Paediatrician</v>
      </c>
      <c r="Z99" s="132"/>
      <c r="AA99" s="133"/>
      <c r="AB99" s="133"/>
      <c r="AC99" s="66"/>
      <c r="AD99" s="66"/>
      <c r="AE99" s="66"/>
      <c r="AF99" s="66" t="str">
        <f>IF(DHAC_TestProviders_combined!H84&lt;&gt;"",DHAC_TestProviders_combined!H84,"")</f>
        <v/>
      </c>
      <c r="AG99" s="66" t="str">
        <f t="shared" si="21"/>
        <v>http://snomed.info/sct</v>
      </c>
      <c r="AH99" s="66" t="str">
        <f>TRIM(IF(AA99&lt;&gt;"", _xlfn.XLOOKUP(AA99,CodeMaps!$D$25:$D$74,CodeMaps!$F$25:$F$74,""),IF(DHAC_TestProviders_combined!G84&lt;&gt;"",_xlfn.XLOOKUP(DHAC_TestProviders_combined!G84,CodeMaps!$B$70:$B$74,CodeMaps!$F$70:$F$74,""), _xlfn.XLOOKUP(X99,CodeMaps!$B$25:$B$64,CodeMaps!$F$25:$F$64,""))))</f>
        <v>24251000087109</v>
      </c>
      <c r="AI99" s="66" t="str">
        <f>IF(AH99&lt;&gt;"",_xlfn.XLOOKUP(AH99,CodeMaps!$F$25:$F$74,CodeMaps!$G$25:$G$74,""),"")</f>
        <v>General paediatric specialty</v>
      </c>
      <c r="AJ99" s="66"/>
      <c r="AK99" s="66"/>
      <c r="AL99" s="66"/>
      <c r="AM99" s="66"/>
      <c r="AN99" s="66"/>
      <c r="AO99" s="66" t="str">
        <f>IF(DHAC_TestProviders_combined!U84&lt;&gt;"", LOWER(SUBSTITUTE(_xlfn.XLOOKUP(TRIM(DHAC_TestProviders_combined!U84),DHAC_TestOrgs_combined!$B$2:$B$86,DHAC_TestOrgs_combined!$C$2:$C$86)," ","-")),"")</f>
        <v/>
      </c>
      <c r="AP99" s="66"/>
      <c r="AQ99" s="66"/>
      <c r="AR99" s="66" t="s">
        <v>252</v>
      </c>
      <c r="AS99" s="65" t="str">
        <f>DHAC_TestProviders_combined!Q84</f>
        <v>0370107840</v>
      </c>
      <c r="AT99" s="66" t="s">
        <v>1321</v>
      </c>
      <c r="AU99" s="66" t="s">
        <v>282</v>
      </c>
      <c r="AV99" s="65" t="str">
        <f>DHAC_TestProviders_combined!S84</f>
        <v>clementine.corbett@example.com</v>
      </c>
      <c r="AW99" s="66" t="s">
        <v>1321</v>
      </c>
      <c r="AX99" s="66"/>
      <c r="AY99" s="66"/>
      <c r="AZ99" s="66"/>
      <c r="BA99" s="66"/>
      <c r="BB99" s="66"/>
      <c r="BC99" s="66"/>
      <c r="BD99" s="66"/>
      <c r="BE99" s="66"/>
      <c r="BF99" s="66"/>
      <c r="BG99" s="66"/>
      <c r="BH99" s="66"/>
      <c r="BI99" s="66"/>
      <c r="BJ99" s="65"/>
    </row>
    <row r="100" spans="1:62" hidden="1" x14ac:dyDescent="0.25">
      <c r="A100" s="72" t="str">
        <f>LOWER(_xlfn.CONCAT(IF(COUNT(FIND(" ", $Y100))=0, $Y100, TRIM(SUBSTITUTE(SUBSTITUTE(SUBSTITUTE(_xlfn.CONCAT(LEFT($Y100, FIND(" ", $Y100)-1), REPLACE(LEFT($Y100, FIND(" ", $Y100&amp;" ", FIND(" ", $Y100, 1)+1)), 1, FIND(" ", $Y100), "")),"(",""),")",""),"and",""))), "-", SUBSTITUTE(DHAC_TestProviders_combined!$I85,"'",""),"-",DHAC_TestProviders_combined!$J85))</f>
        <v>pathologist-hollands-beryl</v>
      </c>
      <c r="B100" s="72"/>
      <c r="C100" s="66"/>
      <c r="D100" s="65" t="str">
        <f>IF(DHAC_TestProviders_combined!V85&lt;&gt;"","UPIN","")</f>
        <v>UPIN</v>
      </c>
      <c r="E100" s="66"/>
      <c r="F100" s="65" t="str">
        <f>IF(DHAC_TestProviders_combined!V85&lt;&gt;"","Medicare Provider Number","")</f>
        <v>Medicare Provider Number</v>
      </c>
      <c r="G100" s="32" t="str">
        <f>IF(DHAC_TestProviders_combined!V85&lt;&gt;"","http://ns.electronichealth.net.au/id/medicare-provider-number","")</f>
        <v>http://ns.electronichealth.net.au/id/medicare-provider-number</v>
      </c>
      <c r="H100" s="32" t="str">
        <f>IF(DHAC_TestProviders_combined!$V85&lt;&gt;"",DHAC_TestProviders_combined!$V85,"")</f>
        <v>2449091A</v>
      </c>
      <c r="I100" s="66"/>
      <c r="J100" s="66"/>
      <c r="K100" s="66"/>
      <c r="L100" s="66"/>
      <c r="M100" s="66"/>
      <c r="N100" s="66"/>
      <c r="O100" s="66"/>
      <c r="P100" s="66"/>
      <c r="Q100" s="66"/>
      <c r="R100" s="66"/>
      <c r="S100" s="32" t="str">
        <f>LOWER(_xlfn.CONCAT(SUBSTITUTE(DHAC_TestProviders_combined!I85,"'",""),"-",DHAC_TestProviders_combined!J85))</f>
        <v>hollands-beryl</v>
      </c>
      <c r="T100" s="66"/>
      <c r="V100" s="9" t="str">
        <f>IF(DHAC_TestProviders_combined!U85&lt;&gt;"", LOWER(SUBSTITUTE(_xlfn.XLOOKUP(TRIM(DHAC_TestProviders_combined!U85),DHAC_TestOrgs_combined!$B$2:$B$86,DHAC_TestOrgs_combined!$C$2:$C$86)," ","-")),"")</f>
        <v>bridgewater-pathology</v>
      </c>
      <c r="W100" s="66" t="s">
        <v>1432</v>
      </c>
      <c r="X100" s="66">
        <f>DHAC_TestProviders_combined!E85</f>
        <v>253915</v>
      </c>
      <c r="Y100" s="72" t="str">
        <f>_xlfn.XLOOKUP(DHAC_TestProviders_combined!E85, CodeMaps!B$25:B$32,CodeMaps!C$25:C$32,DHAC_TestProviders_combined!F85)</f>
        <v>Pathologist</v>
      </c>
      <c r="Z100" s="132"/>
      <c r="AA100" s="133"/>
      <c r="AB100" s="133"/>
      <c r="AC100" s="66"/>
      <c r="AD100" s="66"/>
      <c r="AE100" s="66"/>
      <c r="AF100" s="66" t="str">
        <f>IF(DHAC_TestProviders_combined!H85&lt;&gt;"",DHAC_TestProviders_combined!H85,"")</f>
        <v/>
      </c>
      <c r="AG100" s="66" t="str">
        <f t="shared" si="21"/>
        <v>http://snomed.info/sct</v>
      </c>
      <c r="AH100" s="66" t="str">
        <f>TRIM(IF(AA100&lt;&gt;"", _xlfn.XLOOKUP(AA100,CodeMaps!$D$25:$D$74,CodeMaps!$F$25:$F$74,""),IF(DHAC_TestProviders_combined!G85&lt;&gt;"",_xlfn.XLOOKUP(DHAC_TestProviders_combined!G85,CodeMaps!$B$70:$B$74,CodeMaps!$F$70:$F$74,""), _xlfn.XLOOKUP(X100,CodeMaps!$B$25:$B$64,CodeMaps!$F$25:$F$64,""))))</f>
        <v>394595002</v>
      </c>
      <c r="AI100" s="66" t="str">
        <f>IF(AH100&lt;&gt;"",_xlfn.XLOOKUP(AH100,CodeMaps!$F$25:$F$74,CodeMaps!$G$25:$G$74,""),"")</f>
        <v>Pathology</v>
      </c>
      <c r="AJ100" s="66"/>
      <c r="AK100" s="66"/>
      <c r="AL100" s="66"/>
      <c r="AM100" s="66"/>
      <c r="AN100" s="66"/>
      <c r="AO100" s="66" t="str">
        <f>IF(DHAC_TestProviders_combined!U85&lt;&gt;"", LOWER(SUBSTITUTE(_xlfn.XLOOKUP(TRIM(DHAC_TestProviders_combined!U85),DHAC_TestOrgs_combined!$B$2:$B$86,DHAC_TestOrgs_combined!$C$2:$C$86)," ","-")),"")</f>
        <v>bridgewater-pathology</v>
      </c>
      <c r="AP100" s="66"/>
      <c r="AQ100" s="66"/>
      <c r="AR100" s="66" t="s">
        <v>252</v>
      </c>
      <c r="AS100" s="65" t="str">
        <f>DHAC_TestProviders_combined!Q85</f>
        <v>0370109685</v>
      </c>
      <c r="AT100" s="66" t="s">
        <v>1321</v>
      </c>
      <c r="AU100" s="66" t="s">
        <v>282</v>
      </c>
      <c r="AV100" s="65" t="str">
        <f>DHAC_TestProviders_combined!S85</f>
        <v>beryl.hollands@bridgewaterpathology.example.net</v>
      </c>
      <c r="AW100" s="66" t="s">
        <v>1321</v>
      </c>
      <c r="AX100" s="66"/>
      <c r="AY100" s="66"/>
      <c r="AZ100" s="66"/>
      <c r="BA100" s="66"/>
      <c r="BB100" s="66"/>
      <c r="BC100" s="66"/>
      <c r="BD100" s="66"/>
      <c r="BE100" s="66"/>
      <c r="BF100" s="66"/>
      <c r="BG100" s="66"/>
      <c r="BH100" s="66"/>
      <c r="BI100" s="66"/>
      <c r="BJ100" s="65"/>
    </row>
    <row r="101" spans="1:62" hidden="1" x14ac:dyDescent="0.25">
      <c r="A101" s="72" t="str">
        <f>LOWER(_xlfn.CONCAT(IF(COUNT(FIND(" ", $Y101))=0, $Y101, TRIM(SUBSTITUTE(SUBSTITUTE(SUBSTITUTE(_xlfn.CONCAT(LEFT($Y101, FIND(" ", $Y101)-1), REPLACE(LEFT($Y101, FIND(" ", $Y101&amp;" ", FIND(" ", $Y101, 1)+1)), 1, FIND(" ", $Y101), "")),"(",""),")",""),"and",""))), "-", SUBSTITUTE(DHAC_TestProviders_combined!$I86,"'",""),"-",DHAC_TestProviders_combined!$J86))</f>
        <v>pathologist-hart-clifton</v>
      </c>
      <c r="B101" s="72"/>
      <c r="C101" s="66"/>
      <c r="D101" s="65" t="str">
        <f>IF(DHAC_TestProviders_combined!V86&lt;&gt;"","UPIN","")</f>
        <v>UPIN</v>
      </c>
      <c r="E101" s="66"/>
      <c r="F101" s="65" t="str">
        <f>IF(DHAC_TestProviders_combined!V86&lt;&gt;"","Medicare Provider Number","")</f>
        <v>Medicare Provider Number</v>
      </c>
      <c r="G101" s="32" t="str">
        <f>IF(DHAC_TestProviders_combined!V86&lt;&gt;"","http://ns.electronichealth.net.au/id/medicare-provider-number","")</f>
        <v>http://ns.electronichealth.net.au/id/medicare-provider-number</v>
      </c>
      <c r="H101" s="32" t="str">
        <f>IF(DHAC_TestProviders_combined!$V86&lt;&gt;"",DHAC_TestProviders_combined!$V86,"")</f>
        <v>2449101T</v>
      </c>
      <c r="I101" s="66"/>
      <c r="J101" s="66"/>
      <c r="K101" s="66"/>
      <c r="L101" s="66"/>
      <c r="M101" s="66"/>
      <c r="N101" s="66"/>
      <c r="O101" s="66"/>
      <c r="P101" s="66"/>
      <c r="Q101" s="66"/>
      <c r="R101" s="66"/>
      <c r="S101" s="32" t="str">
        <f>LOWER(_xlfn.CONCAT(SUBSTITUTE(DHAC_TestProviders_combined!I86,"'",""),"-",DHAC_TestProviders_combined!J86))</f>
        <v>hart-clifton</v>
      </c>
      <c r="T101" s="66"/>
      <c r="V101" s="9" t="str">
        <f>IF(DHAC_TestProviders_combined!U86&lt;&gt;"", LOWER(SUBSTITUTE(_xlfn.XLOOKUP(TRIM(DHAC_TestProviders_combined!U86),DHAC_TestOrgs_combined!$B$2:$B$86,DHAC_TestOrgs_combined!$C$2:$C$86)," ","-")),"")</f>
        <v>trentham-pathology</v>
      </c>
      <c r="W101" s="66" t="s">
        <v>1432</v>
      </c>
      <c r="X101" s="66">
        <f>DHAC_TestProviders_combined!E86</f>
        <v>253915</v>
      </c>
      <c r="Y101" s="72" t="str">
        <f>_xlfn.XLOOKUP(DHAC_TestProviders_combined!E86, CodeMaps!B$25:B$32,CodeMaps!C$25:C$32,DHAC_TestProviders_combined!F86)</f>
        <v>Pathologist</v>
      </c>
      <c r="Z101" s="132"/>
      <c r="AA101" s="133"/>
      <c r="AB101" s="133"/>
      <c r="AC101" s="66"/>
      <c r="AD101" s="66"/>
      <c r="AE101" s="66"/>
      <c r="AF101" s="66" t="str">
        <f>IF(DHAC_TestProviders_combined!H86&lt;&gt;"",DHAC_TestProviders_combined!H86,"")</f>
        <v/>
      </c>
      <c r="AG101" s="66" t="str">
        <f t="shared" si="21"/>
        <v>http://snomed.info/sct</v>
      </c>
      <c r="AH101" s="66" t="str">
        <f>TRIM(IF(AA101&lt;&gt;"", _xlfn.XLOOKUP(AA101,CodeMaps!$D$25:$D$74,CodeMaps!$F$25:$F$74,""),IF(DHAC_TestProviders_combined!G86&lt;&gt;"",_xlfn.XLOOKUP(DHAC_TestProviders_combined!G86,CodeMaps!$B$70:$B$74,CodeMaps!$F$70:$F$74,""), _xlfn.XLOOKUP(X101,CodeMaps!$B$25:$B$64,CodeMaps!$F$25:$F$64,""))))</f>
        <v>394595002</v>
      </c>
      <c r="AI101" s="66" t="str">
        <f>IF(AH101&lt;&gt;"",_xlfn.XLOOKUP(AH101,CodeMaps!$F$25:$F$74,CodeMaps!$G$25:$G$74,""),"")</f>
        <v>Pathology</v>
      </c>
      <c r="AJ101" s="66"/>
      <c r="AK101" s="66"/>
      <c r="AL101" s="66"/>
      <c r="AM101" s="66"/>
      <c r="AN101" s="66"/>
      <c r="AO101" s="66" t="str">
        <f>IF(DHAC_TestProviders_combined!U86&lt;&gt;"", LOWER(SUBSTITUTE(_xlfn.XLOOKUP(TRIM(DHAC_TestProviders_combined!U86),DHAC_TestOrgs_combined!$B$2:$B$86,DHAC_TestOrgs_combined!$C$2:$C$86)," ","-")),"")</f>
        <v>trentham-pathology</v>
      </c>
      <c r="AP101" s="66"/>
      <c r="AQ101" s="66"/>
      <c r="AR101" s="66" t="s">
        <v>252</v>
      </c>
      <c r="AS101" s="65" t="str">
        <f>DHAC_TestProviders_combined!Q86</f>
        <v>0370106223</v>
      </c>
      <c r="AT101" s="66" t="s">
        <v>1321</v>
      </c>
      <c r="AU101" s="66" t="s">
        <v>282</v>
      </c>
      <c r="AV101" s="65" t="str">
        <f>DHAC_TestProviders_combined!S86</f>
        <v>clifton.hart@trenthampathology.example.net</v>
      </c>
      <c r="AW101" s="66" t="s">
        <v>1321</v>
      </c>
      <c r="AX101" s="66"/>
      <c r="AY101" s="66"/>
      <c r="AZ101" s="66"/>
      <c r="BA101" s="66"/>
      <c r="BB101" s="66"/>
      <c r="BC101" s="66"/>
      <c r="BD101" s="66"/>
      <c r="BE101" s="66"/>
      <c r="BF101" s="66"/>
      <c r="BG101" s="66"/>
      <c r="BH101" s="66"/>
      <c r="BI101" s="66"/>
      <c r="BJ101" s="65"/>
    </row>
    <row r="102" spans="1:62" hidden="1" x14ac:dyDescent="0.25">
      <c r="A102" s="72" t="str">
        <f>LOWER(_xlfn.CONCAT(IF(COUNT(FIND(" ", $Y102))=0, $Y102, TRIM(SUBSTITUTE(SUBSTITUTE(SUBSTITUTE(_xlfn.CONCAT(LEFT($Y102, FIND(" ", $Y102)-1), REPLACE(LEFT($Y102, FIND(" ", $Y102&amp;" ", FIND(" ", $Y102, 1)+1)), 1, FIND(" ", $Y102), "")),"(",""),")",""),"and",""))), "-", SUBSTITUTE(DHAC_TestProviders_combined!$I87,"'",""),"-",DHAC_TestProviders_combined!$J87))</f>
        <v>retailpharmacist-howell-natalia</v>
      </c>
      <c r="B102" s="72"/>
      <c r="C102" s="66"/>
      <c r="D102" s="65" t="str">
        <f>IF(DHAC_TestProviders_combined!V87&lt;&gt;"","UPIN","")</f>
        <v>UPIN</v>
      </c>
      <c r="E102" s="66"/>
      <c r="F102" s="65" t="str">
        <f>IF(DHAC_TestProviders_combined!V87&lt;&gt;"","Medicare Provider Number","")</f>
        <v>Medicare Provider Number</v>
      </c>
      <c r="G102" s="32" t="str">
        <f>IF(DHAC_TestProviders_combined!V87&lt;&gt;"","http://ns.electronichealth.net.au/id/medicare-provider-number","")</f>
        <v>http://ns.electronichealth.net.au/id/medicare-provider-number</v>
      </c>
      <c r="H102" s="32" t="str">
        <f>IF(DHAC_TestProviders_combined!$V87&lt;&gt;"",DHAC_TestProviders_combined!$V87,"")</f>
        <v>2449111L</v>
      </c>
      <c r="I102" s="66"/>
      <c r="J102" s="66"/>
      <c r="K102" s="66"/>
      <c r="L102" s="66"/>
      <c r="M102" s="66"/>
      <c r="N102" s="66"/>
      <c r="O102" s="66"/>
      <c r="P102" s="66"/>
      <c r="Q102" s="66"/>
      <c r="R102" s="66"/>
      <c r="S102" s="32" t="str">
        <f>LOWER(_xlfn.CONCAT(SUBSTITUTE(DHAC_TestProviders_combined!I87,"'",""),"-",DHAC_TestProviders_combined!J87))</f>
        <v>howell-natalia</v>
      </c>
      <c r="T102" s="66"/>
      <c r="V102" s="9" t="str">
        <f>IF(DHAC_TestProviders_combined!U87&lt;&gt;"", LOWER(SUBSTITUTE(_xlfn.XLOOKUP(TRIM(DHAC_TestProviders_combined!U87),DHAC_TestOrgs_combined!$B$2:$B$86,DHAC_TestOrgs_combined!$C$2:$C$86)," ","-")),"")</f>
        <v>pine-view-pharmacy</v>
      </c>
      <c r="W102" s="66" t="s">
        <v>1432</v>
      </c>
      <c r="X102" s="66">
        <f>DHAC_TestProviders_combined!E87</f>
        <v>251513</v>
      </c>
      <c r="Y102" s="72" t="str">
        <f>_xlfn.XLOOKUP(DHAC_TestProviders_combined!E87, CodeMaps!B$25:B$32,CodeMaps!C$25:C$32,DHAC_TestProviders_combined!F87)</f>
        <v>Retail Pharmacist</v>
      </c>
      <c r="Z102" s="66" t="str">
        <f t="shared" ref="Z102" si="23">IF(AA102&lt;&gt;"","http://snomed.info/sct","")</f>
        <v>http://snomed.info/sct</v>
      </c>
      <c r="AA102" s="120" t="str">
        <f>IF(DHAC_TestProviders_combined!G87&lt;&gt;"",_xlfn.XLOOKUP(DHAC_TestProviders_combined!G87,CodeMaps!$B$70:$B$74,CodeMaps!$D$70:$D$74,""),TRIM(_xlfn.XLOOKUP(X102,CodeMaps!$B$25:$B$64,CodeMaps!$D$25:$D$64,"")))</f>
        <v>159011008</v>
      </c>
      <c r="AB102" s="120" t="str">
        <f>_xlfn.XLOOKUP(AA102,CodeMaps!$D$25:$D$74,CodeMaps!$E$25:$E$74,"")</f>
        <v xml:space="preserve">Community pharmacist	</v>
      </c>
      <c r="AC102" s="66"/>
      <c r="AD102" s="66"/>
      <c r="AE102" s="66"/>
      <c r="AF102" s="66" t="str">
        <f>IF(DHAC_TestProviders_combined!H87&lt;&gt;"",DHAC_TestProviders_combined!H87,"")</f>
        <v/>
      </c>
      <c r="AG102" s="66" t="str">
        <f t="shared" si="21"/>
        <v>http://snomed.info/sct</v>
      </c>
      <c r="AH102" s="66" t="str">
        <f>TRIM(IF(AA102&lt;&gt;"", _xlfn.XLOOKUP(AA102,CodeMaps!$D$25:$D$74,CodeMaps!$F$25:$F$74,""),IF(DHAC_TestProviders_combined!G87&lt;&gt;"",_xlfn.XLOOKUP(DHAC_TestProviders_combined!G87,CodeMaps!$B$70:$B$74,CodeMaps!$F$70:$F$74,""), _xlfn.XLOOKUP(X102,CodeMaps!$B$25:$B$64,CodeMaps!$F$25:$F$64,""))))</f>
        <v>1268907002</v>
      </c>
      <c r="AI102" s="66" t="str">
        <f>IF(AH102&lt;&gt;"",_xlfn.XLOOKUP(AH102,CodeMaps!$F$25:$F$74,CodeMaps!$G$25:$G$74,""),"")</f>
        <v>Community pharmacy</v>
      </c>
      <c r="AJ102" s="66"/>
      <c r="AK102" s="66"/>
      <c r="AL102" s="66"/>
      <c r="AM102" s="66"/>
      <c r="AN102" s="66"/>
      <c r="AO102" s="66" t="str">
        <f>IF(DHAC_TestProviders_combined!U87&lt;&gt;"", LOWER(SUBSTITUTE(_xlfn.XLOOKUP(TRIM(DHAC_TestProviders_combined!U87),DHAC_TestOrgs_combined!$B$2:$B$86,DHAC_TestOrgs_combined!$C$2:$C$86)," ","-")),"")</f>
        <v>pine-view-pharmacy</v>
      </c>
      <c r="AP102" s="66"/>
      <c r="AQ102" s="66"/>
      <c r="AR102" s="66" t="s">
        <v>252</v>
      </c>
      <c r="AS102" s="65" t="str">
        <f>DHAC_TestProviders_combined!Q87</f>
        <v>0370100469</v>
      </c>
      <c r="AT102" s="66" t="s">
        <v>1321</v>
      </c>
      <c r="AU102" s="66" t="s">
        <v>282</v>
      </c>
      <c r="AV102" s="65" t="str">
        <f>DHAC_TestProviders_combined!S87</f>
        <v>natalia.howell@reception.pineviewpharmacy.example.com.au</v>
      </c>
      <c r="AW102" s="66" t="s">
        <v>1321</v>
      </c>
      <c r="AX102" s="66"/>
      <c r="AY102" s="66"/>
      <c r="AZ102" s="66"/>
      <c r="BA102" s="66"/>
      <c r="BB102" s="66"/>
      <c r="BC102" s="66"/>
      <c r="BD102" s="66"/>
      <c r="BE102" s="66"/>
      <c r="BF102" s="66"/>
      <c r="BG102" s="66"/>
      <c r="BH102" s="66"/>
      <c r="BI102" s="66"/>
      <c r="BJ102" s="65"/>
    </row>
    <row r="103" spans="1:62" hidden="1" x14ac:dyDescent="0.25">
      <c r="A103" s="72" t="str">
        <f>LOWER(_xlfn.CONCAT(IF(COUNT(FIND(" ", $Y103))=0, $Y103, TRIM(SUBSTITUTE(SUBSTITUTE(SUBSTITUTE(_xlfn.CONCAT(LEFT($Y103, FIND(" ", $Y103)-1), REPLACE(LEFT($Y103, FIND(" ", $Y103&amp;" ", FIND(" ", $Y103, 1)+1)), 1, FIND(" ", $Y103), "")),"(",""),")",""),"and",""))), "-", SUBSTITUTE(DHAC_TestProviders_combined!$I88,"'",""),"-",DHAC_TestProviders_combined!$J88))</f>
        <v>retailpharmacist-coughlin-tonda</v>
      </c>
      <c r="B103" s="72"/>
      <c r="C103" s="66"/>
      <c r="D103" s="65" t="str">
        <f>IF(DHAC_TestProviders_combined!V88&lt;&gt;"","UPIN","")</f>
        <v>UPIN</v>
      </c>
      <c r="E103" s="66"/>
      <c r="F103" s="65" t="str">
        <f>IF(DHAC_TestProviders_combined!V88&lt;&gt;"","Medicare Provider Number","")</f>
        <v>Medicare Provider Number</v>
      </c>
      <c r="G103" s="32" t="str">
        <f>IF(DHAC_TestProviders_combined!V88&lt;&gt;"","http://ns.electronichealth.net.au/id/medicare-provider-number","")</f>
        <v>http://ns.electronichealth.net.au/id/medicare-provider-number</v>
      </c>
      <c r="H103" s="32" t="str">
        <f>IF(DHAC_TestProviders_combined!$V88&lt;&gt;"",DHAC_TestProviders_combined!$V88,"")</f>
        <v>2449121K</v>
      </c>
      <c r="I103" s="66"/>
      <c r="J103" s="66"/>
      <c r="K103" s="66"/>
      <c r="L103" s="66"/>
      <c r="M103" s="66"/>
      <c r="N103" s="66"/>
      <c r="O103" s="66"/>
      <c r="P103" s="66"/>
      <c r="Q103" s="66"/>
      <c r="R103" s="66"/>
      <c r="S103" s="32" t="str">
        <f>LOWER(_xlfn.CONCAT(SUBSTITUTE(DHAC_TestProviders_combined!I88,"'",""),"-",DHAC_TestProviders_combined!J88))</f>
        <v>coughlin-tonda</v>
      </c>
      <c r="T103" s="66"/>
      <c r="V103" s="9" t="str">
        <f>IF(DHAC_TestProviders_combined!U88&lt;&gt;"", LOWER(SUBSTITUTE(_xlfn.XLOOKUP(TRIM(DHAC_TestProviders_combined!U88),DHAC_TestOrgs_combined!$B$2:$B$86,DHAC_TestOrgs_combined!$C$2:$C$86)," ","-")),"")</f>
        <v>launching-place-pharmacy</v>
      </c>
      <c r="W103" s="66" t="s">
        <v>1432</v>
      </c>
      <c r="X103" s="66">
        <f>DHAC_TestProviders_combined!E88</f>
        <v>251513</v>
      </c>
      <c r="Y103" s="72" t="str">
        <f>_xlfn.XLOOKUP(DHAC_TestProviders_combined!E88, CodeMaps!B$25:B$32,CodeMaps!C$25:C$32,DHAC_TestProviders_combined!F88)</f>
        <v>Retail Pharmacist</v>
      </c>
      <c r="Z103" s="66" t="str">
        <f t="shared" ref="Z103" si="24">IF(AA103&lt;&gt;"","http://snomed.info/sct","")</f>
        <v>http://snomed.info/sct</v>
      </c>
      <c r="AA103" s="120" t="str">
        <f>IF(DHAC_TestProviders_combined!G88&lt;&gt;"",_xlfn.XLOOKUP(DHAC_TestProviders_combined!G88,CodeMaps!$B$70:$B$74,CodeMaps!$D$70:$D$74,""),TRIM(_xlfn.XLOOKUP(X103,CodeMaps!$B$25:$B$64,CodeMaps!$D$25:$D$64,"")))</f>
        <v>159011008</v>
      </c>
      <c r="AB103" s="120" t="str">
        <f>_xlfn.XLOOKUP(AA103,CodeMaps!$D$25:$D$74,CodeMaps!$E$25:$E$74,"")</f>
        <v xml:space="preserve">Community pharmacist	</v>
      </c>
      <c r="AC103" s="66"/>
      <c r="AD103" s="66"/>
      <c r="AE103" s="66"/>
      <c r="AF103" s="66" t="str">
        <f>IF(DHAC_TestProviders_combined!H88&lt;&gt;"",DHAC_TestProviders_combined!H88,"")</f>
        <v/>
      </c>
      <c r="AG103" s="66" t="str">
        <f t="shared" si="21"/>
        <v>http://snomed.info/sct</v>
      </c>
      <c r="AH103" s="66" t="str">
        <f>TRIM(IF(AA103&lt;&gt;"", _xlfn.XLOOKUP(AA103,CodeMaps!$D$25:$D$74,CodeMaps!$F$25:$F$74,""),IF(DHAC_TestProviders_combined!G88&lt;&gt;"",_xlfn.XLOOKUP(DHAC_TestProviders_combined!G88,CodeMaps!$B$70:$B$74,CodeMaps!$F$70:$F$74,""), _xlfn.XLOOKUP(X103,CodeMaps!$B$25:$B$64,CodeMaps!$F$25:$F$64,""))))</f>
        <v>1268907002</v>
      </c>
      <c r="AI103" s="66" t="str">
        <f>IF(AH103&lt;&gt;"",_xlfn.XLOOKUP(AH103,CodeMaps!$F$25:$F$74,CodeMaps!$G$25:$G$74,""),"")</f>
        <v>Community pharmacy</v>
      </c>
      <c r="AJ103" s="66"/>
      <c r="AK103" s="66"/>
      <c r="AL103" s="66"/>
      <c r="AM103" s="66"/>
      <c r="AN103" s="66"/>
      <c r="AO103" s="66" t="str">
        <f>IF(DHAC_TestProviders_combined!U88&lt;&gt;"", LOWER(SUBSTITUTE(_xlfn.XLOOKUP(TRIM(DHAC_TestProviders_combined!U88),DHAC_TestOrgs_combined!$B$2:$B$86,DHAC_TestOrgs_combined!$C$2:$C$86)," ","-")),"")</f>
        <v>launching-place-pharmacy</v>
      </c>
      <c r="AP103" s="66"/>
      <c r="AQ103" s="66"/>
      <c r="AR103" s="66" t="s">
        <v>252</v>
      </c>
      <c r="AS103" s="65" t="str">
        <f>DHAC_TestProviders_combined!Q88</f>
        <v>0370105078</v>
      </c>
      <c r="AT103" s="66" t="s">
        <v>1321</v>
      </c>
      <c r="AU103" s="66" t="s">
        <v>282</v>
      </c>
      <c r="AV103" s="65" t="str">
        <f>DHAC_TestProviders_combined!S88</f>
        <v>tonda.coughlin@launchingplacepharmacy.example.net</v>
      </c>
      <c r="AW103" s="66" t="s">
        <v>1321</v>
      </c>
      <c r="AX103" s="66"/>
      <c r="AY103" s="66"/>
      <c r="AZ103" s="66"/>
      <c r="BA103" s="66"/>
      <c r="BB103" s="66"/>
      <c r="BC103" s="66"/>
      <c r="BD103" s="66"/>
      <c r="BE103" s="66"/>
      <c r="BF103" s="66"/>
      <c r="BG103" s="66"/>
      <c r="BH103" s="66"/>
      <c r="BI103" s="66"/>
      <c r="BJ103" s="65"/>
    </row>
    <row r="104" spans="1:62" hidden="1" x14ac:dyDescent="0.25">
      <c r="A104" s="72" t="str">
        <f>LOWER(_xlfn.CONCAT(IF(COUNT(FIND(" ", $Y104))=0, $Y104, TRIM(SUBSTITUTE(SUBSTITUTE(SUBSTITUTE(_xlfn.CONCAT(LEFT($Y104, FIND(" ", $Y104)-1), REPLACE(LEFT($Y104, FIND(" ", $Y104&amp;" ", FIND(" ", $Y104, 1)+1)), 1, FIND(" ", $Y104), "")),"(",""),")",""),"and",""))), "-", SUBSTITUTE(DHAC_TestProviders_combined!$I89,"'",""),"-",DHAC_TestProviders_combined!$J89))</f>
        <v>registerednurses-goodwin-aida</v>
      </c>
      <c r="B104" s="72"/>
      <c r="C104" s="66"/>
      <c r="D104" s="65" t="str">
        <f>IF(DHAC_TestProviders_combined!V89&lt;&gt;"","UPIN","")</f>
        <v>UPIN</v>
      </c>
      <c r="E104" s="66"/>
      <c r="F104" s="65" t="str">
        <f>IF(DHAC_TestProviders_combined!V89&lt;&gt;"","Medicare Provider Number","")</f>
        <v>Medicare Provider Number</v>
      </c>
      <c r="G104" s="32" t="str">
        <f>IF(DHAC_TestProviders_combined!V89&lt;&gt;"","http://ns.electronichealth.net.au/id/medicare-provider-number","")</f>
        <v>http://ns.electronichealth.net.au/id/medicare-provider-number</v>
      </c>
      <c r="H104" s="32" t="str">
        <f>IF(DHAC_TestProviders_combined!$V89&lt;&gt;"",DHAC_TestProviders_combined!$V89,"")</f>
        <v>2449131J</v>
      </c>
      <c r="I104" s="66"/>
      <c r="J104" s="66"/>
      <c r="K104" s="66"/>
      <c r="L104" s="66"/>
      <c r="M104" s="66"/>
      <c r="N104" s="66"/>
      <c r="O104" s="66"/>
      <c r="P104" s="66"/>
      <c r="Q104" s="66"/>
      <c r="R104" s="66"/>
      <c r="S104" s="32" t="str">
        <f>LOWER(_xlfn.CONCAT(SUBSTITUTE(DHAC_TestProviders_combined!I89,"'",""),"-",DHAC_TestProviders_combined!J89))</f>
        <v>goodwin-aida</v>
      </c>
      <c r="T104" s="66"/>
      <c r="V104" s="9" t="str">
        <f>IF(DHAC_TestProviders_combined!U89&lt;&gt;"", LOWER(SUBSTITUTE(_xlfn.XLOOKUP(TRIM(DHAC_TestProviders_combined!U89),DHAC_TestOrgs_combined!$B$2:$B$86,DHAC_TestOrgs_combined!$C$2:$C$86)," ","-")),"")</f>
        <v>rowsley-aged-care</v>
      </c>
      <c r="W104" s="66" t="s">
        <v>1432</v>
      </c>
      <c r="X104" s="66">
        <f>DHAC_TestProviders_combined!E89</f>
        <v>254499</v>
      </c>
      <c r="Y104" s="72" t="str">
        <f>_xlfn.XLOOKUP(DHAC_TestProviders_combined!E89, CodeMaps!B$25:B$32,CodeMaps!C$25:C$32,DHAC_TestProviders_combined!F89)</f>
        <v>Registered Nurses nec</v>
      </c>
      <c r="Z104" s="132"/>
      <c r="AA104" s="133"/>
      <c r="AB104" s="133"/>
      <c r="AC104" s="66"/>
      <c r="AD104" s="66"/>
      <c r="AE104" s="66"/>
      <c r="AF104" s="66" t="str">
        <f>IF(DHAC_TestProviders_combined!H89&lt;&gt;"",DHAC_TestProviders_combined!H89,"")</f>
        <v/>
      </c>
      <c r="AG104" s="66" t="str">
        <f t="shared" si="21"/>
        <v>http://snomed.info/sct</v>
      </c>
      <c r="AH104" s="66" t="str">
        <f>TRIM(IF(AA104&lt;&gt;"", _xlfn.XLOOKUP(AA104,CodeMaps!$D$25:$D$74,CodeMaps!$F$25:$F$74,""),IF(DHAC_TestProviders_combined!G89&lt;&gt;"",_xlfn.XLOOKUP(DHAC_TestProviders_combined!G89,CodeMaps!$B$70:$B$74,CodeMaps!$F$70:$F$74,""), _xlfn.XLOOKUP(X104,CodeMaps!$B$25:$B$64,CodeMaps!$F$25:$F$64,""))))</f>
        <v>722165004</v>
      </c>
      <c r="AI104" s="66" t="str">
        <f>IF(AH104&lt;&gt;"",_xlfn.XLOOKUP(AH104,CodeMaps!$F$25:$F$74,CodeMaps!$G$25:$G$74,""),"")</f>
        <v>Nursing</v>
      </c>
      <c r="AJ104" s="66"/>
      <c r="AK104" s="66"/>
      <c r="AL104" s="66"/>
      <c r="AM104" s="66"/>
      <c r="AN104" s="66"/>
      <c r="AO104" s="66" t="str">
        <f>IF(DHAC_TestProviders_combined!U89&lt;&gt;"", LOWER(SUBSTITUTE(_xlfn.XLOOKUP(TRIM(DHAC_TestProviders_combined!U89),DHAC_TestOrgs_combined!$B$2:$B$86,DHAC_TestOrgs_combined!$C$2:$C$86)," ","-")),"")</f>
        <v>rowsley-aged-care</v>
      </c>
      <c r="AP104" s="66"/>
      <c r="AQ104" s="66"/>
      <c r="AR104" s="66" t="s">
        <v>252</v>
      </c>
      <c r="AS104" s="65" t="str">
        <f>DHAC_TestProviders_combined!Q89</f>
        <v>0370104445</v>
      </c>
      <c r="AT104" s="66" t="s">
        <v>1321</v>
      </c>
      <c r="AU104" s="66" t="s">
        <v>282</v>
      </c>
      <c r="AV104" s="65" t="str">
        <f>DHAC_TestProviders_combined!S89</f>
        <v>aida.goodwin@rowsleyagedcare.example.com.au</v>
      </c>
      <c r="AW104" s="66" t="s">
        <v>1321</v>
      </c>
      <c r="AX104" s="66"/>
      <c r="AY104" s="66"/>
      <c r="AZ104" s="66"/>
      <c r="BA104" s="66"/>
      <c r="BB104" s="66"/>
      <c r="BC104" s="66"/>
      <c r="BD104" s="66"/>
      <c r="BE104" s="66"/>
      <c r="BF104" s="66"/>
      <c r="BG104" s="66"/>
      <c r="BH104" s="66"/>
      <c r="BI104" s="66"/>
      <c r="BJ104" s="65"/>
    </row>
    <row r="105" spans="1:62" hidden="1" x14ac:dyDescent="0.25">
      <c r="A105" s="72" t="str">
        <f>LOWER(_xlfn.CONCAT(IF(COUNT(FIND(" ", $Y105))=0, $Y105, TRIM(SUBSTITUTE(SUBSTITUTE(SUBSTITUTE(_xlfn.CONCAT(LEFT($Y105, FIND(" ", $Y105)-1), REPLACE(LEFT($Y105, FIND(" ", $Y105&amp;" ", FIND(" ", $Y105, 1)+1)), 1, FIND(" ", $Y105), "")),"(",""),")",""),"and",""))), "-", SUBSTITUTE(DHAC_TestProviders_combined!$I90,"'",""),"-",DHAC_TestProviders_combined!$J90))</f>
        <v>registerednurses-leech-darnell</v>
      </c>
      <c r="B105" s="72"/>
      <c r="C105" s="66"/>
      <c r="D105" s="65" t="str">
        <f>IF(DHAC_TestProviders_combined!V90&lt;&gt;"","UPIN","")</f>
        <v>UPIN</v>
      </c>
      <c r="E105" s="66"/>
      <c r="F105" s="65" t="str">
        <f>IF(DHAC_TestProviders_combined!V90&lt;&gt;"","Medicare Provider Number","")</f>
        <v>Medicare Provider Number</v>
      </c>
      <c r="G105" s="32" t="str">
        <f>IF(DHAC_TestProviders_combined!V90&lt;&gt;"","http://ns.electronichealth.net.au/id/medicare-provider-number","")</f>
        <v>http://ns.electronichealth.net.au/id/medicare-provider-number</v>
      </c>
      <c r="H105" s="32" t="str">
        <f>IF(DHAC_TestProviders_combined!$V90&lt;&gt;"",DHAC_TestProviders_combined!$V90,"")</f>
        <v>2449141H</v>
      </c>
      <c r="I105" s="66"/>
      <c r="J105" s="66"/>
      <c r="K105" s="66"/>
      <c r="L105" s="66"/>
      <c r="M105" s="66"/>
      <c r="N105" s="66"/>
      <c r="O105" s="66"/>
      <c r="P105" s="66"/>
      <c r="Q105" s="66"/>
      <c r="R105" s="66"/>
      <c r="S105" s="32" t="str">
        <f>LOWER(_xlfn.CONCAT(SUBSTITUTE(DHAC_TestProviders_combined!I90,"'",""),"-",DHAC_TestProviders_combined!J90))</f>
        <v>leech-darnell</v>
      </c>
      <c r="T105" s="66"/>
      <c r="V105" s="9" t="str">
        <f>IF(DHAC_TestProviders_combined!U90&lt;&gt;"", LOWER(SUBSTITUTE(_xlfn.XLOOKUP(TRIM(DHAC_TestProviders_combined!U90),DHAC_TestOrgs_combined!$B$2:$B$86,DHAC_TestOrgs_combined!$C$2:$C$86)," ","-")),"")</f>
        <v>murrabit-public-hopsital</v>
      </c>
      <c r="W105" s="66" t="s">
        <v>1432</v>
      </c>
      <c r="X105" s="66">
        <f>DHAC_TestProviders_combined!E90</f>
        <v>254499</v>
      </c>
      <c r="Y105" s="72" t="str">
        <f>_xlfn.XLOOKUP(DHAC_TestProviders_combined!E90, CodeMaps!B$25:B$32,CodeMaps!C$25:C$32,DHAC_TestProviders_combined!F90)</f>
        <v>Registered Nurses nec</v>
      </c>
      <c r="Z105" s="132"/>
      <c r="AA105" s="133"/>
      <c r="AB105" s="133"/>
      <c r="AC105" s="66"/>
      <c r="AD105" s="66"/>
      <c r="AE105" s="66"/>
      <c r="AF105" s="66" t="str">
        <f>IF(DHAC_TestProviders_combined!H90&lt;&gt;"",DHAC_TestProviders_combined!H90,"")</f>
        <v/>
      </c>
      <c r="AG105" s="66" t="str">
        <f t="shared" si="21"/>
        <v>http://snomed.info/sct</v>
      </c>
      <c r="AH105" s="66" t="str">
        <f>TRIM(IF(AA105&lt;&gt;"", _xlfn.XLOOKUP(AA105,CodeMaps!$D$25:$D$74,CodeMaps!$F$25:$F$74,""),IF(DHAC_TestProviders_combined!G90&lt;&gt;"",_xlfn.XLOOKUP(DHAC_TestProviders_combined!G90,CodeMaps!$B$70:$B$74,CodeMaps!$F$70:$F$74,""), _xlfn.XLOOKUP(X105,CodeMaps!$B$25:$B$64,CodeMaps!$F$25:$F$64,""))))</f>
        <v>722165004</v>
      </c>
      <c r="AI105" s="66" t="str">
        <f>IF(AH105&lt;&gt;"",_xlfn.XLOOKUP(AH105,CodeMaps!$F$25:$F$74,CodeMaps!$G$25:$G$74,""),"")</f>
        <v>Nursing</v>
      </c>
      <c r="AJ105" s="66"/>
      <c r="AK105" s="66"/>
      <c r="AL105" s="66"/>
      <c r="AM105" s="66"/>
      <c r="AN105" s="66"/>
      <c r="AO105" s="66" t="str">
        <f>IF(DHAC_TestProviders_combined!U90&lt;&gt;"", LOWER(SUBSTITUTE(_xlfn.XLOOKUP(TRIM(DHAC_TestProviders_combined!U90),DHAC_TestOrgs_combined!$B$2:$B$86,DHAC_TestOrgs_combined!$C$2:$C$86)," ","-")),"")</f>
        <v>murrabit-public-hopsital</v>
      </c>
      <c r="AP105" s="66"/>
      <c r="AQ105" s="66"/>
      <c r="AR105" s="66" t="s">
        <v>252</v>
      </c>
      <c r="AS105" s="65" t="str">
        <f>DHAC_TestProviders_combined!Q90</f>
        <v>0370106250</v>
      </c>
      <c r="AT105" s="66" t="s">
        <v>1321</v>
      </c>
      <c r="AU105" s="66" t="s">
        <v>282</v>
      </c>
      <c r="AV105" s="65" t="str">
        <f>DHAC_TestProviders_combined!S90</f>
        <v>darnell.leech@murrabitph.example.com.au</v>
      </c>
      <c r="AW105" s="66" t="s">
        <v>1321</v>
      </c>
      <c r="AX105" s="66"/>
      <c r="AY105" s="66"/>
      <c r="AZ105" s="66"/>
      <c r="BA105" s="66"/>
      <c r="BB105" s="66"/>
      <c r="BC105" s="66"/>
      <c r="BD105" s="66"/>
      <c r="BE105" s="66"/>
      <c r="BF105" s="66"/>
      <c r="BG105" s="66"/>
      <c r="BH105" s="66"/>
      <c r="BI105" s="66"/>
      <c r="BJ105" s="65"/>
    </row>
    <row r="106" spans="1:62" hidden="1" x14ac:dyDescent="0.25">
      <c r="A106" s="72" t="str">
        <f>LOWER(_xlfn.CONCAT(IF(COUNT(FIND(" ", $Y106))=0, $Y106, TRIM(SUBSTITUTE(SUBSTITUTE(SUBSTITUTE(_xlfn.CONCAT(LEFT($Y106, FIND(" ", $Y106)-1), REPLACE(LEFT($Y106, FIND(" ", $Y106&amp;" ", FIND(" ", $Y106, 1)+1)), 1, FIND(" ", $Y106), "")),"(",""),")",""),"and",""))), "-", SUBSTITUTE(DHAC_TestProviders_combined!$I91,"'",""),"-",DHAC_TestProviders_combined!$J91))</f>
        <v>registerednurses-chambers-greg</v>
      </c>
      <c r="B106" s="72"/>
      <c r="C106" s="66"/>
      <c r="D106" s="65" t="str">
        <f>IF(DHAC_TestProviders_combined!V91&lt;&gt;"","UPIN","")</f>
        <v>UPIN</v>
      </c>
      <c r="E106" s="66"/>
      <c r="F106" s="65" t="str">
        <f>IF(DHAC_TestProviders_combined!V91&lt;&gt;"","Medicare Provider Number","")</f>
        <v>Medicare Provider Number</v>
      </c>
      <c r="G106" s="32" t="str">
        <f>IF(DHAC_TestProviders_combined!V91&lt;&gt;"","http://ns.electronichealth.net.au/id/medicare-provider-number","")</f>
        <v>http://ns.electronichealth.net.au/id/medicare-provider-number</v>
      </c>
      <c r="H106" s="32" t="str">
        <f>IF(DHAC_TestProviders_combined!$V91&lt;&gt;"",DHAC_TestProviders_combined!$V91,"")</f>
        <v>2449151F</v>
      </c>
      <c r="I106" s="66"/>
      <c r="J106" s="66"/>
      <c r="K106" s="66"/>
      <c r="L106" s="66"/>
      <c r="M106" s="66"/>
      <c r="N106" s="66"/>
      <c r="O106" s="66"/>
      <c r="P106" s="66"/>
      <c r="Q106" s="66"/>
      <c r="R106" s="66"/>
      <c r="S106" s="32" t="str">
        <f>LOWER(_xlfn.CONCAT(SUBSTITUTE(DHAC_TestProviders_combined!I91,"'",""),"-",DHAC_TestProviders_combined!J91))</f>
        <v>chambers-greg</v>
      </c>
      <c r="T106" s="66"/>
      <c r="V106" s="9" t="str">
        <f>IF(DHAC_TestProviders_combined!U91&lt;&gt;"", LOWER(SUBSTITUTE(_xlfn.XLOOKUP(TRIM(DHAC_TestProviders_combined!U91),DHAC_TestOrgs_combined!$B$2:$B$86,DHAC_TestOrgs_combined!$C$2:$C$86)," ","-")),"")</f>
        <v>wannon-private-hospital</v>
      </c>
      <c r="W106" s="66" t="s">
        <v>1432</v>
      </c>
      <c r="X106" s="66">
        <f>DHAC_TestProviders_combined!E91</f>
        <v>254499</v>
      </c>
      <c r="Y106" s="72" t="str">
        <f>_xlfn.XLOOKUP(DHAC_TestProviders_combined!E91, CodeMaps!B$25:B$32,CodeMaps!C$25:C$32,DHAC_TestProviders_combined!F91)</f>
        <v>Registered Nurses nec</v>
      </c>
      <c r="Z106" s="132"/>
      <c r="AA106" s="133"/>
      <c r="AB106" s="133"/>
      <c r="AC106" s="66"/>
      <c r="AD106" s="66"/>
      <c r="AE106" s="66"/>
      <c r="AF106" s="66" t="str">
        <f>IF(DHAC_TestProviders_combined!H91&lt;&gt;"",DHAC_TestProviders_combined!H91,"")</f>
        <v/>
      </c>
      <c r="AG106" s="66" t="str">
        <f t="shared" si="21"/>
        <v>http://snomed.info/sct</v>
      </c>
      <c r="AH106" s="66" t="str">
        <f>TRIM(IF(AA106&lt;&gt;"", _xlfn.XLOOKUP(AA106,CodeMaps!$D$25:$D$74,CodeMaps!$F$25:$F$74,""),IF(DHAC_TestProviders_combined!G91&lt;&gt;"",_xlfn.XLOOKUP(DHAC_TestProviders_combined!G91,CodeMaps!$B$70:$B$74,CodeMaps!$F$70:$F$74,""), _xlfn.XLOOKUP(X106,CodeMaps!$B$25:$B$64,CodeMaps!$F$25:$F$64,""))))</f>
        <v>722165004</v>
      </c>
      <c r="AI106" s="66" t="str">
        <f>IF(AH106&lt;&gt;"",_xlfn.XLOOKUP(AH106,CodeMaps!$F$25:$F$74,CodeMaps!$G$25:$G$74,""),"")</f>
        <v>Nursing</v>
      </c>
      <c r="AJ106" s="66"/>
      <c r="AK106" s="66"/>
      <c r="AL106" s="66"/>
      <c r="AM106" s="66"/>
      <c r="AN106" s="66"/>
      <c r="AO106" s="66" t="str">
        <f>IF(DHAC_TestProviders_combined!U91&lt;&gt;"", LOWER(SUBSTITUTE(_xlfn.XLOOKUP(TRIM(DHAC_TestProviders_combined!U91),DHAC_TestOrgs_combined!$B$2:$B$86,DHAC_TestOrgs_combined!$C$2:$C$86)," ","-")),"")</f>
        <v>wannon-private-hospital</v>
      </c>
      <c r="AP106" s="66"/>
      <c r="AQ106" s="66"/>
      <c r="AR106" s="66" t="s">
        <v>252</v>
      </c>
      <c r="AS106" s="65" t="str">
        <f>DHAC_TestProviders_combined!Q91</f>
        <v>0370100833</v>
      </c>
      <c r="AT106" s="66" t="s">
        <v>1321</v>
      </c>
      <c r="AU106" s="66" t="s">
        <v>282</v>
      </c>
      <c r="AV106" s="65" t="str">
        <f>DHAC_TestProviders_combined!S91</f>
        <v>greg.chambers@wannonph.example.net</v>
      </c>
      <c r="AW106" s="66" t="s">
        <v>1321</v>
      </c>
      <c r="AX106" s="66"/>
      <c r="AY106" s="66"/>
      <c r="AZ106" s="66"/>
      <c r="BA106" s="66"/>
      <c r="BB106" s="66"/>
      <c r="BC106" s="66"/>
      <c r="BD106" s="66"/>
      <c r="BE106" s="66"/>
      <c r="BF106" s="66"/>
      <c r="BG106" s="66"/>
      <c r="BH106" s="66"/>
      <c r="BI106" s="66"/>
      <c r="BJ106" s="65"/>
    </row>
    <row r="107" spans="1:62" hidden="1" x14ac:dyDescent="0.25">
      <c r="A107" s="72" t="str">
        <f>LOWER(_xlfn.CONCAT(IF(COUNT(FIND(" ", $Y107))=0, $Y107, TRIM(SUBSTITUTE(SUBSTITUTE(SUBSTITUTE(_xlfn.CONCAT(LEFT($Y107, FIND(" ", $Y107)-1), REPLACE(LEFT($Y107, FIND(" ", $Y107&amp;" ", FIND(" ", $Y107, 1)+1)), 1, FIND(" ", $Y107), "")),"(",""),")",""),"and",""))), "-", SUBSTITUTE(DHAC_TestProviders_combined!$I92,"'",""),"-",DHAC_TestProviders_combined!$J92))</f>
        <v>registerednurses-shea-ingrid</v>
      </c>
      <c r="B107" s="72"/>
      <c r="C107" s="66"/>
      <c r="D107" s="65" t="str">
        <f>IF(DHAC_TestProviders_combined!V92&lt;&gt;"","UPIN","")</f>
        <v>UPIN</v>
      </c>
      <c r="E107" s="66"/>
      <c r="F107" s="65" t="str">
        <f>IF(DHAC_TestProviders_combined!V92&lt;&gt;"","Medicare Provider Number","")</f>
        <v>Medicare Provider Number</v>
      </c>
      <c r="G107" s="32" t="str">
        <f>IF(DHAC_TestProviders_combined!V92&lt;&gt;"","http://ns.electronichealth.net.au/id/medicare-provider-number","")</f>
        <v>http://ns.electronichealth.net.au/id/medicare-provider-number</v>
      </c>
      <c r="H107" s="32" t="str">
        <f>IF(DHAC_TestProviders_combined!$V92&lt;&gt;"",DHAC_TestProviders_combined!$V92,"")</f>
        <v>2449161B</v>
      </c>
      <c r="I107" s="66"/>
      <c r="J107" s="66"/>
      <c r="K107" s="66"/>
      <c r="L107" s="66"/>
      <c r="M107" s="66"/>
      <c r="N107" s="66"/>
      <c r="O107" s="66"/>
      <c r="P107" s="66"/>
      <c r="Q107" s="66"/>
      <c r="R107" s="66"/>
      <c r="S107" s="32" t="str">
        <f>LOWER(_xlfn.CONCAT(SUBSTITUTE(DHAC_TestProviders_combined!I92,"'",""),"-",DHAC_TestProviders_combined!J92))</f>
        <v>shea-ingrid</v>
      </c>
      <c r="T107" s="66"/>
      <c r="V107" s="9" t="str">
        <f>IF(DHAC_TestProviders_combined!U92&lt;&gt;"", LOWER(SUBSTITUTE(_xlfn.XLOOKUP(TRIM(DHAC_TestProviders_combined!U92),DHAC_TestOrgs_combined!$B$2:$B$86,DHAC_TestOrgs_combined!$C$2:$C$86)," ","-")),"")</f>
        <v>milnes-bridge-medical-centre</v>
      </c>
      <c r="W107" s="66" t="s">
        <v>1432</v>
      </c>
      <c r="X107" s="66">
        <f>DHAC_TestProviders_combined!E92</f>
        <v>254499</v>
      </c>
      <c r="Y107" s="72" t="str">
        <f>_xlfn.XLOOKUP(DHAC_TestProviders_combined!E92, CodeMaps!B$25:B$32,CodeMaps!C$25:C$32,DHAC_TestProviders_combined!F92)</f>
        <v>Registered Nurses nec</v>
      </c>
      <c r="Z107" s="132"/>
      <c r="AA107" s="133"/>
      <c r="AB107" s="133"/>
      <c r="AC107" s="66"/>
      <c r="AD107" s="66"/>
      <c r="AE107" s="66"/>
      <c r="AF107" s="66" t="str">
        <f>IF(DHAC_TestProviders_combined!H92&lt;&gt;"",DHAC_TestProviders_combined!H92,"")</f>
        <v/>
      </c>
      <c r="AG107" s="66" t="str">
        <f t="shared" si="21"/>
        <v>http://snomed.info/sct</v>
      </c>
      <c r="AH107" s="66" t="str">
        <f>TRIM(IF(AA107&lt;&gt;"", _xlfn.XLOOKUP(AA107,CodeMaps!$D$25:$D$74,CodeMaps!$F$25:$F$74,""),IF(DHAC_TestProviders_combined!G92&lt;&gt;"",_xlfn.XLOOKUP(DHAC_TestProviders_combined!G92,CodeMaps!$B$70:$B$74,CodeMaps!$F$70:$F$74,""), _xlfn.XLOOKUP(X107,CodeMaps!$B$25:$B$64,CodeMaps!$F$25:$F$64,""))))</f>
        <v>722165004</v>
      </c>
      <c r="AI107" s="66" t="str">
        <f>IF(AH107&lt;&gt;"",_xlfn.XLOOKUP(AH107,CodeMaps!$F$25:$F$74,CodeMaps!$G$25:$G$74,""),"")</f>
        <v>Nursing</v>
      </c>
      <c r="AJ107" s="66"/>
      <c r="AK107" s="66"/>
      <c r="AL107" s="66"/>
      <c r="AM107" s="66"/>
      <c r="AN107" s="66"/>
      <c r="AO107" s="66" t="str">
        <f>IF(DHAC_TestProviders_combined!U92&lt;&gt;"", LOWER(SUBSTITUTE(_xlfn.XLOOKUP(TRIM(DHAC_TestProviders_combined!U92),DHAC_TestOrgs_combined!$B$2:$B$86,DHAC_TestOrgs_combined!$C$2:$C$86)," ","-")),"")</f>
        <v>milnes-bridge-medical-centre</v>
      </c>
      <c r="AP107" s="66"/>
      <c r="AQ107" s="66"/>
      <c r="AR107" s="66" t="s">
        <v>252</v>
      </c>
      <c r="AS107" s="65" t="str">
        <f>DHAC_TestProviders_combined!Q92</f>
        <v>0370106969</v>
      </c>
      <c r="AT107" s="66" t="s">
        <v>1321</v>
      </c>
      <c r="AU107" s="66" t="s">
        <v>282</v>
      </c>
      <c r="AV107" s="65" t="str">
        <f>DHAC_TestProviders_combined!S92</f>
        <v>ingrid.shea@milnesbridgemc.example.com.au</v>
      </c>
      <c r="AW107" s="66" t="s">
        <v>1321</v>
      </c>
      <c r="AX107" s="66"/>
      <c r="AY107" s="66"/>
      <c r="AZ107" s="66"/>
      <c r="BA107" s="66"/>
      <c r="BB107" s="66"/>
      <c r="BC107" s="66"/>
      <c r="BD107" s="66"/>
      <c r="BE107" s="66"/>
      <c r="BF107" s="66"/>
      <c r="BG107" s="66"/>
      <c r="BH107" s="66"/>
      <c r="BI107" s="66"/>
      <c r="BJ107" s="65"/>
    </row>
    <row r="108" spans="1:62" hidden="1" x14ac:dyDescent="0.25">
      <c r="A108" s="72" t="str">
        <f>LOWER(_xlfn.CONCAT(IF(COUNT(FIND(" ", $Y108))=0, $Y108, TRIM(SUBSTITUTE(SUBSTITUTE(SUBSTITUTE(_xlfn.CONCAT(LEFT($Y108, FIND(" ", $Y108)-1), REPLACE(LEFT($Y108, FIND(" ", $Y108&amp;" ", FIND(" ", $Y108, 1)+1)), 1, FIND(" ", $Y108), "")),"(",""),")",""),"and",""))), "-", SUBSTITUTE(DHAC_TestProviders_combined!$I93,"'",""),"-",DHAC_TestProviders_combined!$J93))</f>
        <v>registerednurses-gidley-dee</v>
      </c>
      <c r="B108" s="72"/>
      <c r="C108" s="66"/>
      <c r="D108" s="65" t="str">
        <f>IF(DHAC_TestProviders_combined!V93&lt;&gt;"","UPIN","")</f>
        <v>UPIN</v>
      </c>
      <c r="E108" s="66"/>
      <c r="F108" s="65" t="str">
        <f>IF(DHAC_TestProviders_combined!V93&lt;&gt;"","Medicare Provider Number","")</f>
        <v>Medicare Provider Number</v>
      </c>
      <c r="G108" s="32" t="str">
        <f>IF(DHAC_TestProviders_combined!V93&lt;&gt;"","http://ns.electronichealth.net.au/id/medicare-provider-number","")</f>
        <v>http://ns.electronichealth.net.au/id/medicare-provider-number</v>
      </c>
      <c r="H108" s="32" t="str">
        <f>IF(DHAC_TestProviders_combined!$V93&lt;&gt;"",DHAC_TestProviders_combined!$V93,"")</f>
        <v>2449171A</v>
      </c>
      <c r="I108" s="66"/>
      <c r="J108" s="66"/>
      <c r="K108" s="66"/>
      <c r="L108" s="66"/>
      <c r="M108" s="66"/>
      <c r="N108" s="66"/>
      <c r="O108" s="66"/>
      <c r="P108" s="66"/>
      <c r="Q108" s="66"/>
      <c r="R108" s="66"/>
      <c r="S108" s="32" t="str">
        <f>LOWER(_xlfn.CONCAT(SUBSTITUTE(DHAC_TestProviders_combined!I93,"'",""),"-",DHAC_TestProviders_combined!J93))</f>
        <v>gidley-dee</v>
      </c>
      <c r="T108" s="66"/>
      <c r="V108" s="9" t="str">
        <f>IF(DHAC_TestProviders_combined!U93&lt;&gt;"", LOWER(SUBSTITUTE(_xlfn.XLOOKUP(TRIM(DHAC_TestProviders_combined!U93),DHAC_TestOrgs_combined!$B$2:$B$86,DHAC_TestOrgs_combined!$C$2:$C$86)," ","-")),"")</f>
        <v>joyces-creek-medical-clinic</v>
      </c>
      <c r="W108" s="66" t="s">
        <v>1432</v>
      </c>
      <c r="X108" s="66">
        <f>DHAC_TestProviders_combined!E93</f>
        <v>254499</v>
      </c>
      <c r="Y108" s="72" t="str">
        <f>_xlfn.XLOOKUP(DHAC_TestProviders_combined!E93, CodeMaps!B$25:B$32,CodeMaps!C$25:C$32,DHAC_TestProviders_combined!F93)</f>
        <v>Registered Nurses nec</v>
      </c>
      <c r="Z108" s="132"/>
      <c r="AA108" s="133"/>
      <c r="AB108" s="133"/>
      <c r="AC108" s="66"/>
      <c r="AD108" s="66"/>
      <c r="AE108" s="66"/>
      <c r="AF108" s="66" t="str">
        <f>IF(DHAC_TestProviders_combined!H93&lt;&gt;"",DHAC_TestProviders_combined!H93,"")</f>
        <v/>
      </c>
      <c r="AG108" s="66" t="str">
        <f t="shared" si="21"/>
        <v>http://snomed.info/sct</v>
      </c>
      <c r="AH108" s="66" t="str">
        <f>TRIM(IF(AA108&lt;&gt;"", _xlfn.XLOOKUP(AA108,CodeMaps!$D$25:$D$74,CodeMaps!$F$25:$F$74,""),IF(DHAC_TestProviders_combined!G93&lt;&gt;"",_xlfn.XLOOKUP(DHAC_TestProviders_combined!G93,CodeMaps!$B$70:$B$74,CodeMaps!$F$70:$F$74,""), _xlfn.XLOOKUP(X108,CodeMaps!$B$25:$B$64,CodeMaps!$F$25:$F$64,""))))</f>
        <v>722165004</v>
      </c>
      <c r="AI108" s="66" t="str">
        <f>IF(AH108&lt;&gt;"",_xlfn.XLOOKUP(AH108,CodeMaps!$F$25:$F$74,CodeMaps!$G$25:$G$74,""),"")</f>
        <v>Nursing</v>
      </c>
      <c r="AJ108" s="66"/>
      <c r="AK108" s="66"/>
      <c r="AL108" s="66"/>
      <c r="AM108" s="66"/>
      <c r="AN108" s="66"/>
      <c r="AO108" s="66" t="str">
        <f>IF(DHAC_TestProviders_combined!U93&lt;&gt;"", LOWER(SUBSTITUTE(_xlfn.XLOOKUP(TRIM(DHAC_TestProviders_combined!U93),DHAC_TestOrgs_combined!$B$2:$B$86,DHAC_TestOrgs_combined!$C$2:$C$86)," ","-")),"")</f>
        <v>joyces-creek-medical-clinic</v>
      </c>
      <c r="AP108" s="66"/>
      <c r="AQ108" s="66"/>
      <c r="AR108" s="66" t="s">
        <v>252</v>
      </c>
      <c r="AS108" s="65" t="str">
        <f>DHAC_TestProviders_combined!Q93</f>
        <v>0370105357</v>
      </c>
      <c r="AT108" s="66" t="s">
        <v>1321</v>
      </c>
      <c r="AU108" s="66" t="s">
        <v>282</v>
      </c>
      <c r="AV108" s="65" t="str">
        <f>DHAC_TestProviders_combined!S93</f>
        <v>dee.gidley@joycescreekmc.example.net</v>
      </c>
      <c r="AW108" s="66" t="s">
        <v>1321</v>
      </c>
      <c r="AX108" s="66"/>
      <c r="AY108" s="66"/>
      <c r="AZ108" s="66"/>
      <c r="BA108" s="66"/>
      <c r="BB108" s="66"/>
      <c r="BC108" s="66"/>
      <c r="BD108" s="66"/>
      <c r="BE108" s="66"/>
      <c r="BF108" s="66"/>
      <c r="BG108" s="66"/>
      <c r="BH108" s="66"/>
      <c r="BI108" s="66"/>
      <c r="BJ108" s="65"/>
    </row>
    <row r="109" spans="1:62" hidden="1" x14ac:dyDescent="0.25">
      <c r="A109" s="72" t="str">
        <f>LOWER(_xlfn.CONCAT(IF(COUNT(FIND(" ", $Y109))=0, $Y109, TRIM(SUBSTITUTE(SUBSTITUTE(SUBSTITUTE(_xlfn.CONCAT(LEFT($Y109, FIND(" ", $Y109)-1), REPLACE(LEFT($Y109, FIND(" ", $Y109&amp;" ", FIND(" ", $Y109, 1)+1)), 1, FIND(" ", $Y109), "")),"(",""),")",""),"and",""))), "-", SUBSTITUTE(DHAC_TestProviders_combined!$I94,"'",""),"-",DHAC_TestProviders_combined!$J94))</f>
        <v>medicaldiagnostic-short-miranda</v>
      </c>
      <c r="B109" s="72"/>
      <c r="C109" s="66"/>
      <c r="D109" s="65" t="str">
        <f>IF(DHAC_TestProviders_combined!V94&lt;&gt;"","UPIN","")</f>
        <v>UPIN</v>
      </c>
      <c r="E109" s="66"/>
      <c r="F109" s="65" t="str">
        <f>IF(DHAC_TestProviders_combined!V94&lt;&gt;"","Medicare Provider Number","")</f>
        <v>Medicare Provider Number</v>
      </c>
      <c r="G109" s="32" t="str">
        <f>IF(DHAC_TestProviders_combined!V94&lt;&gt;"","http://ns.electronichealth.net.au/id/medicare-provider-number","")</f>
        <v>http://ns.electronichealth.net.au/id/medicare-provider-number</v>
      </c>
      <c r="H109" s="32" t="str">
        <f>IF(DHAC_TestProviders_combined!$V94&lt;&gt;"",DHAC_TestProviders_combined!$V94,"")</f>
        <v>2449181Y</v>
      </c>
      <c r="I109" s="66"/>
      <c r="J109" s="66"/>
      <c r="K109" s="66"/>
      <c r="L109" s="66"/>
      <c r="M109" s="66"/>
      <c r="N109" s="66"/>
      <c r="O109" s="66"/>
      <c r="P109" s="66"/>
      <c r="Q109" s="66"/>
      <c r="R109" s="66"/>
      <c r="S109" s="32" t="str">
        <f>LOWER(_xlfn.CONCAT(SUBSTITUTE(DHAC_TestProviders_combined!I94,"'",""),"-",DHAC_TestProviders_combined!J94))</f>
        <v>short-miranda</v>
      </c>
      <c r="T109" s="66"/>
      <c r="V109" s="9" t="str">
        <f>IF(DHAC_TestProviders_combined!U94&lt;&gt;"", LOWER(SUBSTITUTE(_xlfn.XLOOKUP(TRIM(DHAC_TestProviders_combined!U94),DHAC_TestOrgs_combined!$B$2:$B$86,DHAC_TestOrgs_combined!$C$2:$C$86)," ","-")),"")</f>
        <v/>
      </c>
      <c r="W109" s="66" t="s">
        <v>1432</v>
      </c>
      <c r="X109" s="66">
        <f>DHAC_TestProviders_combined!E94</f>
        <v>251211</v>
      </c>
      <c r="Y109" s="72" t="str">
        <f>_xlfn.XLOOKUP(DHAC_TestProviders_combined!E94, CodeMaps!B$25:B$32,CodeMaps!C$25:C$32,DHAC_TestProviders_combined!F94)</f>
        <v>Medical Diagnostic Radiographer</v>
      </c>
      <c r="Z109" s="132"/>
      <c r="AA109" s="133"/>
      <c r="AB109" s="133"/>
      <c r="AC109" s="66"/>
      <c r="AD109" s="66"/>
      <c r="AE109" s="66"/>
      <c r="AF109" s="66" t="str">
        <f>IF(DHAC_TestProviders_combined!H94&lt;&gt;"",DHAC_TestProviders_combined!H94,"")</f>
        <v/>
      </c>
      <c r="AG109" s="66" t="str">
        <f t="shared" si="21"/>
        <v/>
      </c>
      <c r="AH109" s="66" t="str">
        <f>TRIM(IF(AA109&lt;&gt;"", _xlfn.XLOOKUP(AA109,CodeMaps!$D$25:$D$74,CodeMaps!$F$25:$F$74,""),IF(DHAC_TestProviders_combined!G94&lt;&gt;"",_xlfn.XLOOKUP(DHAC_TestProviders_combined!G94,CodeMaps!$B$70:$B$74,CodeMaps!$F$70:$F$74,""), _xlfn.XLOOKUP(X109,CodeMaps!$B$25:$B$64,CodeMaps!$F$25:$F$64,""))))</f>
        <v/>
      </c>
      <c r="AI109" s="66" t="str">
        <f>IF(AH109&lt;&gt;"",_xlfn.XLOOKUP(AH109,CodeMaps!$F$25:$F$74,CodeMaps!$G$25:$G$74,""),"")</f>
        <v/>
      </c>
      <c r="AJ109" s="66"/>
      <c r="AK109" s="66"/>
      <c r="AL109" s="66"/>
      <c r="AM109" s="66"/>
      <c r="AN109" s="66"/>
      <c r="AO109" s="66" t="str">
        <f>IF(DHAC_TestProviders_combined!U94&lt;&gt;"", LOWER(SUBSTITUTE(_xlfn.XLOOKUP(TRIM(DHAC_TestProviders_combined!U94),DHAC_TestOrgs_combined!$B$2:$B$86,DHAC_TestOrgs_combined!$C$2:$C$86)," ","-")),"")</f>
        <v/>
      </c>
      <c r="AP109" s="66"/>
      <c r="AQ109" s="66"/>
      <c r="AR109" s="66" t="s">
        <v>252</v>
      </c>
      <c r="AS109" s="65" t="str">
        <f>DHAC_TestProviders_combined!Q94</f>
        <v>0370101194</v>
      </c>
      <c r="AT109" s="66" t="s">
        <v>1321</v>
      </c>
      <c r="AU109" s="66" t="s">
        <v>282</v>
      </c>
      <c r="AV109" s="65" t="str">
        <f>DHAC_TestProviders_combined!S94</f>
        <v>miranda.short@example.com.au</v>
      </c>
      <c r="AW109" s="66" t="s">
        <v>1321</v>
      </c>
      <c r="AX109" s="66"/>
      <c r="AY109" s="66"/>
      <c r="AZ109" s="66"/>
      <c r="BA109" s="66"/>
      <c r="BB109" s="66"/>
      <c r="BC109" s="66"/>
      <c r="BD109" s="66"/>
      <c r="BE109" s="66"/>
      <c r="BF109" s="66"/>
      <c r="BG109" s="66"/>
      <c r="BH109" s="66"/>
      <c r="BI109" s="66"/>
      <c r="BJ109" s="65"/>
    </row>
    <row r="110" spans="1:62" hidden="1" x14ac:dyDescent="0.25">
      <c r="A110" s="72" t="str">
        <f>LOWER(_xlfn.CONCAT(IF(COUNT(FIND(" ", $Y110))=0, $Y110, TRIM(SUBSTITUTE(SUBSTITUTE(SUBSTITUTE(_xlfn.CONCAT(LEFT($Y110, FIND(" ", $Y110)-1), REPLACE(LEFT($Y110, FIND(" ", $Y110&amp;" ", FIND(" ", $Y110, 1)+1)), 1, FIND(" ", $Y110), "")),"(",""),")",""),"and",""))), "-", SUBSTITUTE(DHAC_TestProviders_combined!$I95,"'",""),"-",DHAC_TestProviders_combined!$J95))</f>
        <v>diagnostic-burdett-palmer</v>
      </c>
      <c r="B110" s="72"/>
      <c r="C110" s="66"/>
      <c r="D110" s="65" t="str">
        <f>IF(DHAC_TestProviders_combined!V95&lt;&gt;"","UPIN","")</f>
        <v>UPIN</v>
      </c>
      <c r="E110" s="66"/>
      <c r="F110" s="65" t="str">
        <f>IF(DHAC_TestProviders_combined!V95&lt;&gt;"","Medicare Provider Number","")</f>
        <v>Medicare Provider Number</v>
      </c>
      <c r="G110" s="32" t="str">
        <f>IF(DHAC_TestProviders_combined!V95&lt;&gt;"","http://ns.electronichealth.net.au/id/medicare-provider-number","")</f>
        <v>http://ns.electronichealth.net.au/id/medicare-provider-number</v>
      </c>
      <c r="H110" s="32" t="str">
        <f>IF(DHAC_TestProviders_combined!$V95&lt;&gt;"",DHAC_TestProviders_combined!$V95,"")</f>
        <v>2449191X</v>
      </c>
      <c r="I110" s="66"/>
      <c r="J110" s="66"/>
      <c r="K110" s="66"/>
      <c r="L110" s="66"/>
      <c r="M110" s="66"/>
      <c r="N110" s="66"/>
      <c r="O110" s="66"/>
      <c r="P110" s="66"/>
      <c r="Q110" s="66"/>
      <c r="R110" s="66"/>
      <c r="S110" s="32" t="str">
        <f>LOWER(_xlfn.CONCAT(SUBSTITUTE(DHAC_TestProviders_combined!I95,"'",""),"-",DHAC_TestProviders_combined!J95))</f>
        <v>burdett-palmer</v>
      </c>
      <c r="T110" s="66"/>
      <c r="V110" s="9" t="str">
        <f>IF(DHAC_TestProviders_combined!U95&lt;&gt;"", LOWER(SUBSTITUTE(_xlfn.XLOOKUP(TRIM(DHAC_TestProviders_combined!U95),DHAC_TestOrgs_combined!$B$2:$B$86,DHAC_TestOrgs_combined!$C$2:$C$86)," ","-")),"")</f>
        <v>douglas-radiology</v>
      </c>
      <c r="W110" s="66" t="s">
        <v>1432</v>
      </c>
      <c r="X110" s="66">
        <f>DHAC_TestProviders_combined!E95</f>
        <v>253917</v>
      </c>
      <c r="Y110" s="72" t="str">
        <f>_xlfn.XLOOKUP(DHAC_TestProviders_combined!E95, CodeMaps!B$25:B$32,CodeMaps!C$25:C$32,DHAC_TestProviders_combined!F95)</f>
        <v>Diagnostic and Interventional Radiologist</v>
      </c>
      <c r="Z110" s="132"/>
      <c r="AA110" s="133"/>
      <c r="AB110" s="133"/>
      <c r="AC110" s="66"/>
      <c r="AD110" s="66"/>
      <c r="AE110" s="66"/>
      <c r="AF110" s="66" t="str">
        <f>IF(DHAC_TestProviders_combined!H95&lt;&gt;"",DHAC_TestProviders_combined!H95,"")</f>
        <v/>
      </c>
      <c r="AG110" s="66" t="str">
        <f t="shared" si="21"/>
        <v>http://snomed.info/sct</v>
      </c>
      <c r="AH110" s="66" t="str">
        <f>TRIM(IF(AA110&lt;&gt;"", _xlfn.XLOOKUP(AA110,CodeMaps!$D$25:$D$74,CodeMaps!$F$25:$F$74,""),IF(DHAC_TestProviders_combined!G95&lt;&gt;"",_xlfn.XLOOKUP(DHAC_TestProviders_combined!G95,CodeMaps!$B$70:$B$74,CodeMaps!$F$70:$F$74,""), _xlfn.XLOOKUP(X110,CodeMaps!$B$25:$B$64,CodeMaps!$F$25:$F$64,""))))</f>
        <v>408455009</v>
      </c>
      <c r="AI110" s="66" t="str">
        <f>IF(AH110&lt;&gt;"",_xlfn.XLOOKUP(AH110,CodeMaps!$F$25:$F$74,CodeMaps!$G$25:$G$74,""),"")</f>
        <v>Interventional radiology - speciality</v>
      </c>
      <c r="AJ110" s="66"/>
      <c r="AK110" s="66"/>
      <c r="AL110" s="66"/>
      <c r="AM110" s="66"/>
      <c r="AN110" s="66"/>
      <c r="AO110" s="66" t="str">
        <f>IF(DHAC_TestProviders_combined!U95&lt;&gt;"", LOWER(SUBSTITUTE(_xlfn.XLOOKUP(TRIM(DHAC_TestProviders_combined!U95),DHAC_TestOrgs_combined!$B$2:$B$86,DHAC_TestOrgs_combined!$C$2:$C$86)," ","-")),"")</f>
        <v>douglas-radiology</v>
      </c>
      <c r="AP110" s="66"/>
      <c r="AQ110" s="66"/>
      <c r="AR110" s="66" t="s">
        <v>252</v>
      </c>
      <c r="AS110" s="65" t="str">
        <f>DHAC_TestProviders_combined!Q95</f>
        <v>0370101180</v>
      </c>
      <c r="AT110" s="66" t="s">
        <v>1321</v>
      </c>
      <c r="AU110" s="66" t="s">
        <v>282</v>
      </c>
      <c r="AV110" s="65" t="str">
        <f>DHAC_TestProviders_combined!S95</f>
        <v>palmer.burdett@douglasradiology.example.com.au</v>
      </c>
      <c r="AW110" s="66" t="s">
        <v>1321</v>
      </c>
      <c r="AX110" s="66"/>
      <c r="AY110" s="66"/>
      <c r="AZ110" s="66"/>
      <c r="BA110" s="66"/>
      <c r="BB110" s="66"/>
      <c r="BC110" s="66"/>
      <c r="BD110" s="66"/>
      <c r="BE110" s="66"/>
      <c r="BF110" s="66"/>
      <c r="BG110" s="66"/>
      <c r="BH110" s="66"/>
      <c r="BI110" s="66"/>
      <c r="BJ110" s="65"/>
    </row>
    <row r="111" spans="1:62" hidden="1" x14ac:dyDescent="0.25">
      <c r="A111" s="72" t="str">
        <f>LOWER(_xlfn.CONCAT(IF(COUNT(FIND(" ", $Y111))=0, $Y111, TRIM(SUBSTITUTE(SUBSTITUTE(SUBSTITUTE(_xlfn.CONCAT(LEFT($Y111, FIND(" ", $Y111)-1), REPLACE(LEFT($Y111, FIND(" ", $Y111&amp;" ", FIND(" ", $Y111, 1)+1)), 1, FIND(" ", $Y111), "")),"(",""),")",""),"and",""))), "-", SUBSTITUTE(DHAC_TestProviders_combined!$I96,"'",""),"-",DHAC_TestProviders_combined!$J96))</f>
        <v>diagnostic-mccarthy-kate</v>
      </c>
      <c r="B111" s="72"/>
      <c r="C111" s="66"/>
      <c r="D111" s="65" t="str">
        <f>IF(DHAC_TestProviders_combined!V96&lt;&gt;"","UPIN","")</f>
        <v>UPIN</v>
      </c>
      <c r="E111" s="66"/>
      <c r="F111" s="65" t="str">
        <f>IF(DHAC_TestProviders_combined!V96&lt;&gt;"","Medicare Provider Number","")</f>
        <v>Medicare Provider Number</v>
      </c>
      <c r="G111" s="32" t="str">
        <f>IF(DHAC_TestProviders_combined!V96&lt;&gt;"","http://ns.electronichealth.net.au/id/medicare-provider-number","")</f>
        <v>http://ns.electronichealth.net.au/id/medicare-provider-number</v>
      </c>
      <c r="H111" s="32" t="str">
        <f>IF(DHAC_TestProviders_combined!$V96&lt;&gt;"",DHAC_TestProviders_combined!$V96,"")</f>
        <v>2449201K</v>
      </c>
      <c r="I111" s="66"/>
      <c r="J111" s="66"/>
      <c r="K111" s="66"/>
      <c r="L111" s="66"/>
      <c r="M111" s="66"/>
      <c r="N111" s="66"/>
      <c r="O111" s="66"/>
      <c r="P111" s="66"/>
      <c r="Q111" s="66"/>
      <c r="R111" s="66"/>
      <c r="S111" s="32" t="str">
        <f>LOWER(_xlfn.CONCAT(SUBSTITUTE(DHAC_TestProviders_combined!I96,"'",""),"-",DHAC_TestProviders_combined!J96))</f>
        <v>mccarthy-kate</v>
      </c>
      <c r="T111" s="66"/>
      <c r="V111" s="9" t="str">
        <f>IF(DHAC_TestProviders_combined!U96&lt;&gt;"", LOWER(SUBSTITUTE(_xlfn.XLOOKUP(TRIM(DHAC_TestProviders_combined!U96),DHAC_TestOrgs_combined!$B$2:$B$86,DHAC_TestOrgs_combined!$C$2:$C$86)," ","-")),"")</f>
        <v>mckenzie-creek-radiology</v>
      </c>
      <c r="W111" s="66" t="s">
        <v>1432</v>
      </c>
      <c r="X111" s="66">
        <f>DHAC_TestProviders_combined!E96</f>
        <v>253917</v>
      </c>
      <c r="Y111" s="72" t="str">
        <f>_xlfn.XLOOKUP(DHAC_TestProviders_combined!E96, CodeMaps!B$25:B$32,CodeMaps!C$25:C$32,DHAC_TestProviders_combined!F96)</f>
        <v>Diagnostic and Interventional Radiologist</v>
      </c>
      <c r="Z111" s="132"/>
      <c r="AA111" s="133"/>
      <c r="AB111" s="133"/>
      <c r="AC111" s="66"/>
      <c r="AD111" s="66"/>
      <c r="AE111" s="66"/>
      <c r="AF111" s="66" t="str">
        <f>IF(DHAC_TestProviders_combined!H96&lt;&gt;"",DHAC_TestProviders_combined!H96,"")</f>
        <v/>
      </c>
      <c r="AG111" s="66" t="str">
        <f t="shared" si="21"/>
        <v>http://snomed.info/sct</v>
      </c>
      <c r="AH111" s="66" t="str">
        <f>TRIM(IF(AA111&lt;&gt;"", _xlfn.XLOOKUP(AA111,CodeMaps!$D$25:$D$74,CodeMaps!$F$25:$F$74,""),IF(DHAC_TestProviders_combined!G96&lt;&gt;"",_xlfn.XLOOKUP(DHAC_TestProviders_combined!G96,CodeMaps!$B$70:$B$74,CodeMaps!$F$70:$F$74,""), _xlfn.XLOOKUP(X111,CodeMaps!$B$25:$B$64,CodeMaps!$F$25:$F$64,""))))</f>
        <v>408455009</v>
      </c>
      <c r="AI111" s="66" t="str">
        <f>IF(AH111&lt;&gt;"",_xlfn.XLOOKUP(AH111,CodeMaps!$F$25:$F$74,CodeMaps!$G$25:$G$74,""),"")</f>
        <v>Interventional radiology - speciality</v>
      </c>
      <c r="AJ111" s="66"/>
      <c r="AK111" s="66"/>
      <c r="AL111" s="66"/>
      <c r="AM111" s="66"/>
      <c r="AN111" s="66"/>
      <c r="AO111" s="66" t="str">
        <f>IF(DHAC_TestProviders_combined!U96&lt;&gt;"", LOWER(SUBSTITUTE(_xlfn.XLOOKUP(TRIM(DHAC_TestProviders_combined!U96),DHAC_TestOrgs_combined!$B$2:$B$86,DHAC_TestOrgs_combined!$C$2:$C$86)," ","-")),"")</f>
        <v>mckenzie-creek-radiology</v>
      </c>
      <c r="AP111" s="66"/>
      <c r="AQ111" s="66"/>
      <c r="AR111" s="66" t="s">
        <v>252</v>
      </c>
      <c r="AS111" s="65" t="str">
        <f>DHAC_TestProviders_combined!Q96</f>
        <v>0370108107</v>
      </c>
      <c r="AT111" s="66" t="s">
        <v>1321</v>
      </c>
      <c r="AU111" s="66" t="s">
        <v>282</v>
      </c>
      <c r="AV111" s="65" t="str">
        <f>DHAC_TestProviders_combined!S96</f>
        <v>kate.mccarthy@mckenziecreekradiology.example.com.au</v>
      </c>
      <c r="AW111" s="66" t="s">
        <v>1321</v>
      </c>
      <c r="AX111" s="66"/>
      <c r="AY111" s="66"/>
      <c r="AZ111" s="66"/>
      <c r="BA111" s="66"/>
      <c r="BB111" s="66"/>
      <c r="BC111" s="66"/>
      <c r="BD111" s="66"/>
      <c r="BE111" s="66"/>
      <c r="BF111" s="66"/>
      <c r="BG111" s="66"/>
      <c r="BH111" s="66"/>
      <c r="BI111" s="66"/>
      <c r="BJ111" s="65"/>
    </row>
    <row r="112" spans="1:62" hidden="1" x14ac:dyDescent="0.25">
      <c r="A112" s="101" t="str">
        <f>LOWER(_xlfn.CONCAT(IF(COUNT(FIND(" ", $Y112))=0, $Y112, TRIM(SUBSTITUTE(SUBSTITUTE(SUBSTITUTE(_xlfn.CONCAT(LEFT($Y112, FIND(" ", $Y112)-1), REPLACE(LEFT($Y112, FIND(" ", $Y112&amp;" ", FIND(" ", $Y112, 1)+1)), 1, FIND(" ", $Y112), "")),"(",""),")",""),"and",""))), "-", SUBSTITUTE(DHAC_TestProviders_combined!$I97,"'",""),"-",DHAC_TestProviders_combined!$J97))</f>
        <v>surgeongeneral-fryer-chau</v>
      </c>
      <c r="B112" s="72"/>
      <c r="C112" s="66"/>
      <c r="D112" s="65" t="str">
        <f>IF(DHAC_TestProviders_combined!V97&lt;&gt;"","UPIN","")</f>
        <v>UPIN</v>
      </c>
      <c r="E112" s="66"/>
      <c r="F112" s="65" t="str">
        <f>IF(DHAC_TestProviders_combined!V97&lt;&gt;"","Medicare Provider Number","")</f>
        <v>Medicare Provider Number</v>
      </c>
      <c r="G112" s="32" t="str">
        <f>IF(DHAC_TestProviders_combined!V97&lt;&gt;"","http://ns.electronichealth.net.au/id/medicare-provider-number","")</f>
        <v>http://ns.electronichealth.net.au/id/medicare-provider-number</v>
      </c>
      <c r="H112" s="32" t="str">
        <f>IF(DHAC_TestProviders_combined!$V97&lt;&gt;"",DHAC_TestProviders_combined!$V97,"")</f>
        <v>2449211J</v>
      </c>
      <c r="I112" s="66"/>
      <c r="J112" s="102" t="s">
        <v>68</v>
      </c>
      <c r="K112" s="102" t="s">
        <v>451</v>
      </c>
      <c r="L112" s="102" t="s">
        <v>452</v>
      </c>
      <c r="M112" s="105" t="str">
        <f>_xlfn.CONCAT("http://ns.electronichealth.net.au/id/hpio-scoped/service-provider-individual/1.0/",_xlfn.XLOOKUP($V112,Organization!$A$14:$A$98,Organization!$G$14:$G$98))</f>
        <v>http://ns.electronichealth.net.au/id/hpio-scoped/service-provider-individual/1.0/8003626566706976</v>
      </c>
      <c r="N112" s="102" t="s">
        <v>1498</v>
      </c>
      <c r="O112" s="104" t="str">
        <f>_xlfn.XLOOKUP(V112,Organization!$A$14:$A$98,Organization!$U$14:$U$98)</f>
        <v>Murrabit Public Hopsital</v>
      </c>
      <c r="P112" s="66"/>
      <c r="Q112" s="66"/>
      <c r="R112" s="66"/>
      <c r="S112" s="32" t="str">
        <f>LOWER(_xlfn.CONCAT(SUBSTITUTE(DHAC_TestProviders_combined!I97,"'",""),"-",DHAC_TestProviders_combined!J97))</f>
        <v>fryer-chau</v>
      </c>
      <c r="T112" s="66"/>
      <c r="V112" s="9" t="str">
        <f>IF(DHAC_TestProviders_combined!U97&lt;&gt;"", LOWER(SUBSTITUTE(_xlfn.XLOOKUP(TRIM(DHAC_TestProviders_combined!U97),DHAC_TestOrgs_combined!$B$2:$B$86,DHAC_TestOrgs_combined!$C$2:$C$86)," ","-")),"")</f>
        <v>murrabit-public-hopsital</v>
      </c>
      <c r="W112" s="66" t="s">
        <v>1432</v>
      </c>
      <c r="X112" s="66">
        <f>DHAC_TestProviders_combined!E97</f>
        <v>253511</v>
      </c>
      <c r="Y112" s="72" t="str">
        <f>_xlfn.XLOOKUP(DHAC_TestProviders_combined!E97, CodeMaps!B$25:B$32,CodeMaps!C$25:C$32,DHAC_TestProviders_combined!F97)</f>
        <v>Surgeon (General)</v>
      </c>
      <c r="Z112" s="132"/>
      <c r="AA112" s="132"/>
      <c r="AB112" s="132"/>
      <c r="AC112" s="66"/>
      <c r="AD112" s="66"/>
      <c r="AE112" s="66"/>
      <c r="AF112" s="66" t="str">
        <f>IF(DHAC_TestProviders_combined!H97&lt;&gt;"",DHAC_TestProviders_combined!H97,"")</f>
        <v/>
      </c>
      <c r="AG112" s="37" t="str">
        <f t="shared" si="21"/>
        <v>http://snomed.info/sct</v>
      </c>
      <c r="AH112" s="37" t="str">
        <f>TRIM(IF(AA112&lt;&gt;"", _xlfn.XLOOKUP(AA112,CodeMaps!$D$25:$D$74,CodeMaps!$F$25:$F$74,""),IF(DHAC_TestProviders_combined!G97&lt;&gt;"",_xlfn.XLOOKUP(DHAC_TestProviders_combined!G97,CodeMaps!$B$70:$B$74,CodeMaps!$F$70:$F$74,""), _xlfn.XLOOKUP(X112,CodeMaps!$B$25:$B$64,CodeMaps!$F$25:$F$64,""))))</f>
        <v>394609007</v>
      </c>
      <c r="AI112" s="135" t="str">
        <f>IF(AH112&lt;&gt;"",_xlfn.XLOOKUP(AH112,CodeMaps!$F$25:$F$74,CodeMaps!$G$25:$G$74,""),"")</f>
        <v>General surgery</v>
      </c>
      <c r="AJ112" s="66"/>
      <c r="AK112" s="66"/>
      <c r="AL112" s="66"/>
      <c r="AM112" s="66"/>
      <c r="AN112" s="66"/>
      <c r="AO112" s="66" t="str">
        <f>IF(DHAC_TestProviders_combined!U97&lt;&gt;"", LOWER(SUBSTITUTE(_xlfn.XLOOKUP(TRIM(DHAC_TestProviders_combined!U97),DHAC_TestOrgs_combined!$B$2:$B$86,DHAC_TestOrgs_combined!$C$2:$C$86)," ","-")),"")</f>
        <v>murrabit-public-hopsital</v>
      </c>
      <c r="AP112" s="66"/>
      <c r="AQ112" s="66"/>
      <c r="AR112" s="66" t="s">
        <v>252</v>
      </c>
      <c r="AS112" s="65" t="str">
        <f>DHAC_TestProviders_combined!Q97</f>
        <v>0370108625</v>
      </c>
      <c r="AT112" s="66" t="s">
        <v>1321</v>
      </c>
      <c r="AU112" s="66" t="s">
        <v>282</v>
      </c>
      <c r="AV112" s="65" t="str">
        <f>DHAC_TestProviders_combined!S97</f>
        <v>chau.fryer@murrabitph.example.com.au</v>
      </c>
      <c r="AW112" s="66" t="s">
        <v>1321</v>
      </c>
      <c r="AX112" s="66"/>
      <c r="AY112" s="66"/>
      <c r="AZ112" s="66"/>
      <c r="BA112" s="66"/>
      <c r="BB112" s="66"/>
      <c r="BC112" s="66"/>
      <c r="BD112" s="66"/>
      <c r="BE112" s="66"/>
      <c r="BF112" s="66"/>
      <c r="BG112" s="66"/>
      <c r="BH112" s="66"/>
      <c r="BI112" s="66"/>
      <c r="BJ112" s="65"/>
    </row>
    <row r="113" spans="1:62" hidden="1" x14ac:dyDescent="0.25">
      <c r="A113" s="72" t="str">
        <f>LOWER(_xlfn.CONCAT(IF(COUNT(FIND(" ", $Y113))=0, $Y113, TRIM(SUBSTITUTE(SUBSTITUTE(SUBSTITUTE(_xlfn.CONCAT(LEFT($Y113, FIND(" ", $Y113)-1), REPLACE(LEFT($Y113, FIND(" ", $Y113&amp;" ", FIND(" ", $Y113, 1)+1)), 1, FIND(" ", $Y113), "")),"(",""),")",""),"and",""))), "-", SUBSTITUTE(DHAC_TestProviders_combined!$I98,"'",""),"-",DHAC_TestProviders_combined!$J98))</f>
        <v>surgeongeneral-lamerton-betsy</v>
      </c>
      <c r="B113" s="72"/>
      <c r="C113" s="66"/>
      <c r="D113" s="65" t="str">
        <f>IF(DHAC_TestProviders_combined!V98&lt;&gt;"","UPIN","")</f>
        <v>UPIN</v>
      </c>
      <c r="E113" s="66"/>
      <c r="F113" s="65" t="str">
        <f>IF(DHAC_TestProviders_combined!V98&lt;&gt;"","Medicare Provider Number","")</f>
        <v>Medicare Provider Number</v>
      </c>
      <c r="G113" s="32" t="str">
        <f>IF(DHAC_TestProviders_combined!V98&lt;&gt;"","http://ns.electronichealth.net.au/id/medicare-provider-number","")</f>
        <v>http://ns.electronichealth.net.au/id/medicare-provider-number</v>
      </c>
      <c r="H113" s="32" t="str">
        <f>IF(DHAC_TestProviders_combined!$V98&lt;&gt;"",DHAC_TestProviders_combined!$V98,"")</f>
        <v>2449221H</v>
      </c>
      <c r="I113" s="66"/>
      <c r="J113" s="66"/>
      <c r="K113" s="66"/>
      <c r="L113" s="66"/>
      <c r="M113" s="66"/>
      <c r="N113" s="66"/>
      <c r="O113" s="66"/>
      <c r="P113" s="66"/>
      <c r="Q113" s="66"/>
      <c r="R113" s="66"/>
      <c r="S113" s="32" t="str">
        <f>LOWER(_xlfn.CONCAT(SUBSTITUTE(DHAC_TestProviders_combined!I98,"'",""),"-",DHAC_TestProviders_combined!J98))</f>
        <v>lamerton-betsy</v>
      </c>
      <c r="T113" s="66"/>
      <c r="V113" s="9" t="str">
        <f>IF(DHAC_TestProviders_combined!U98&lt;&gt;"", LOWER(SUBSTITUTE(_xlfn.XLOOKUP(TRIM(DHAC_TestProviders_combined!U98),DHAC_TestOrgs_combined!$B$2:$B$86,DHAC_TestOrgs_combined!$C$2:$C$86)," ","-")),"")</f>
        <v>wannon-private-hospital</v>
      </c>
      <c r="W113" s="66" t="s">
        <v>1432</v>
      </c>
      <c r="X113" s="66">
        <f>DHAC_TestProviders_combined!E98</f>
        <v>253511</v>
      </c>
      <c r="Y113" s="72" t="str">
        <f>_xlfn.XLOOKUP(DHAC_TestProviders_combined!E98, CodeMaps!B$25:B$32,CodeMaps!C$25:C$32,DHAC_TestProviders_combined!F98)</f>
        <v>Surgeon (General)</v>
      </c>
      <c r="Z113" s="132"/>
      <c r="AA113" s="133"/>
      <c r="AB113" s="133"/>
      <c r="AC113" s="66"/>
      <c r="AD113" s="66"/>
      <c r="AE113" s="66"/>
      <c r="AF113" s="66" t="str">
        <f>IF(DHAC_TestProviders_combined!H98&lt;&gt;"",DHAC_TestProviders_combined!H98,"")</f>
        <v/>
      </c>
      <c r="AG113" s="66" t="str">
        <f t="shared" si="21"/>
        <v>http://snomed.info/sct</v>
      </c>
      <c r="AH113" s="66" t="str">
        <f>TRIM(IF(AA113&lt;&gt;"", _xlfn.XLOOKUP(AA113,CodeMaps!$D$25:$D$74,CodeMaps!$F$25:$F$74,""),IF(DHAC_TestProviders_combined!G98&lt;&gt;"",_xlfn.XLOOKUP(DHAC_TestProviders_combined!G98,CodeMaps!$B$70:$B$74,CodeMaps!$F$70:$F$74,""), _xlfn.XLOOKUP(X113,CodeMaps!$B$25:$B$64,CodeMaps!$F$25:$F$64,""))))</f>
        <v>394609007</v>
      </c>
      <c r="AI113" s="66" t="str">
        <f>IF(AH113&lt;&gt;"",_xlfn.XLOOKUP(AH113,CodeMaps!$F$25:$F$74,CodeMaps!$G$25:$G$74,""),"")</f>
        <v>General surgery</v>
      </c>
      <c r="AJ113" s="66"/>
      <c r="AK113" s="66"/>
      <c r="AL113" s="66"/>
      <c r="AM113" s="66"/>
      <c r="AN113" s="66"/>
      <c r="AO113" s="66" t="str">
        <f>IF(DHAC_TestProviders_combined!U98&lt;&gt;"", LOWER(SUBSTITUTE(_xlfn.XLOOKUP(TRIM(DHAC_TestProviders_combined!U98),DHAC_TestOrgs_combined!$B$2:$B$86,DHAC_TestOrgs_combined!$C$2:$C$86)," ","-")),"")</f>
        <v>wannon-private-hospital</v>
      </c>
      <c r="AP113" s="66"/>
      <c r="AQ113" s="66"/>
      <c r="AR113" s="66" t="s">
        <v>252</v>
      </c>
      <c r="AS113" s="65" t="str">
        <f>DHAC_TestProviders_combined!Q98</f>
        <v>0370109715</v>
      </c>
      <c r="AT113" s="66" t="s">
        <v>1321</v>
      </c>
      <c r="AU113" s="66" t="s">
        <v>282</v>
      </c>
      <c r="AV113" s="65" t="str">
        <f>DHAC_TestProviders_combined!S98</f>
        <v>betsy.lamerton@wannonph.example.net</v>
      </c>
      <c r="AW113" s="66" t="s">
        <v>1321</v>
      </c>
      <c r="AX113" s="66"/>
      <c r="AY113" s="66"/>
      <c r="AZ113" s="66"/>
      <c r="BA113" s="66"/>
      <c r="BB113" s="66"/>
      <c r="BC113" s="66"/>
      <c r="BD113" s="66"/>
      <c r="BE113" s="66"/>
      <c r="BF113" s="66"/>
      <c r="BG113" s="66"/>
      <c r="BH113" s="66"/>
      <c r="BI113" s="66"/>
      <c r="BJ113" s="65"/>
    </row>
    <row r="114" spans="1:62" hidden="1" x14ac:dyDescent="0.25">
      <c r="A114" s="72" t="str">
        <f>LOWER(_xlfn.CONCAT(IF(COUNT(FIND(" ", $Y114))=0, $Y114, TRIM(SUBSTITUTE(SUBSTITUTE(SUBSTITUTE(_xlfn.CONCAT(LEFT($Y114, FIND(" ", $Y114)-1), REPLACE(LEFT($Y114, FIND(" ", $Y114&amp;" ", FIND(" ", $Y114, 1)+1)), 1, FIND(" ", $Y114), "")),"(",""),")",""),"and",""))), "-", SUBSTITUTE(DHAC_TestProviders_combined!$I99,"'",""),"-",DHAC_TestProviders_combined!$J99))</f>
        <v>dentalpractitioner-quinn-aisha</v>
      </c>
      <c r="B114" s="72"/>
      <c r="C114" s="66"/>
      <c r="D114" s="65" t="str">
        <f>IF(DHAC_TestProviders_combined!V99&lt;&gt;"","UPIN","")</f>
        <v>UPIN</v>
      </c>
      <c r="E114" s="66"/>
      <c r="F114" s="65" t="str">
        <f>IF(DHAC_TestProviders_combined!V99&lt;&gt;"","Medicare Provider Number","")</f>
        <v>Medicare Provider Number</v>
      </c>
      <c r="G114" s="32" t="str">
        <f>IF(DHAC_TestProviders_combined!V99&lt;&gt;"","http://ns.electronichealth.net.au/id/medicare-provider-number","")</f>
        <v>http://ns.electronichealth.net.au/id/medicare-provider-number</v>
      </c>
      <c r="H114" s="32" t="str">
        <f>IF(DHAC_TestProviders_combined!$V99&lt;&gt;"",DHAC_TestProviders_combined!$V99,"")</f>
        <v>2449231F</v>
      </c>
      <c r="I114" s="66"/>
      <c r="J114" s="66"/>
      <c r="K114" s="66"/>
      <c r="L114" s="66"/>
      <c r="M114" s="66"/>
      <c r="N114" s="66"/>
      <c r="O114" s="66"/>
      <c r="P114" s="66"/>
      <c r="Q114" s="66"/>
      <c r="R114" s="66"/>
      <c r="S114" s="32" t="str">
        <f>LOWER(_xlfn.CONCAT(SUBSTITUTE(DHAC_TestProviders_combined!I99,"'",""),"-",DHAC_TestProviders_combined!J99))</f>
        <v>quinn-aisha</v>
      </c>
      <c r="T114" s="66"/>
      <c r="V114" s="9" t="str">
        <f>IF(DHAC_TestProviders_combined!U99&lt;&gt;"", LOWER(SUBSTITUTE(_xlfn.XLOOKUP(TRIM(DHAC_TestProviders_combined!U99),DHAC_TestOrgs_combined!$B$2:$B$86,DHAC_TestOrgs_combined!$C$2:$C$86)," ","-")),"")</f>
        <v/>
      </c>
      <c r="W114" s="66" t="s">
        <v>1432</v>
      </c>
      <c r="X114" s="66">
        <f>DHAC_TestProviders_combined!E99</f>
        <v>252312</v>
      </c>
      <c r="Y114" s="72" t="str">
        <f>_xlfn.XLOOKUP(DHAC_TestProviders_combined!E99, CodeMaps!B$25:B$32,CodeMaps!C$25:C$32,DHAC_TestProviders_combined!F99)</f>
        <v>Dental Practitioner</v>
      </c>
      <c r="Z114" s="66" t="str">
        <f t="shared" si="19"/>
        <v>http://snomed.info/sct</v>
      </c>
      <c r="AA114" s="120" t="str">
        <f>IF(DHAC_TestProviders_combined!G99&lt;&gt;"",_xlfn.XLOOKUP(DHAC_TestProviders_combined!G99,CodeMaps!$B$70:$B$74,CodeMaps!$D$70:$D$74,""),TRIM(_xlfn.XLOOKUP(X114,CodeMaps!$B$25:$B$64,CodeMaps!$D$25:$D$64,"")))</f>
        <v>106289002</v>
      </c>
      <c r="AB114" s="120" t="str">
        <f>_xlfn.XLOOKUP(AA114,CodeMaps!$D$25:$D$74,CodeMaps!$E$25:$E$74,"")</f>
        <v>Dentist</v>
      </c>
      <c r="AC114" s="66"/>
      <c r="AD114" s="66"/>
      <c r="AE114" s="66"/>
      <c r="AF114" s="66" t="str">
        <f>IF(DHAC_TestProviders_combined!H99&lt;&gt;"",DHAC_TestProviders_combined!H99,"")</f>
        <v/>
      </c>
      <c r="AG114" s="66" t="str">
        <f t="shared" si="21"/>
        <v>http://snomed.info/sct</v>
      </c>
      <c r="AH114" s="66" t="str">
        <f>TRIM(IF(AA114&lt;&gt;"", _xlfn.XLOOKUP(AA114,CodeMaps!$D$25:$D$74,CodeMaps!$F$25:$F$74,""),IF(DHAC_TestProviders_combined!G99&lt;&gt;"",_xlfn.XLOOKUP(DHAC_TestProviders_combined!G99,CodeMaps!$B$70:$B$74,CodeMaps!$F$70:$F$74,""), _xlfn.XLOOKUP(X114,CodeMaps!$B$25:$B$64,CodeMaps!$F$25:$F$64,""))))</f>
        <v>722163006</v>
      </c>
      <c r="AI114" s="66" t="str">
        <f>IF(AH114&lt;&gt;"",_xlfn.XLOOKUP(AH114,CodeMaps!$F$25:$F$74,CodeMaps!$G$25:$G$74,""),"")</f>
        <v>Dentistry</v>
      </c>
      <c r="AJ114" s="66"/>
      <c r="AK114" s="66"/>
      <c r="AL114" s="66"/>
      <c r="AM114" s="66"/>
      <c r="AN114" s="66"/>
      <c r="AO114" s="66" t="str">
        <f>IF(DHAC_TestProviders_combined!U99&lt;&gt;"", LOWER(SUBSTITUTE(_xlfn.XLOOKUP(TRIM(DHAC_TestProviders_combined!U99),DHAC_TestOrgs_combined!$B$2:$B$86,DHAC_TestOrgs_combined!$C$2:$C$86)," ","-")),"")</f>
        <v/>
      </c>
      <c r="AP114" s="66"/>
      <c r="AQ114" s="66"/>
      <c r="AR114" s="66" t="s">
        <v>252</v>
      </c>
      <c r="AS114" s="65" t="str">
        <f>DHAC_TestProviders_combined!Q99</f>
        <v>0370103567</v>
      </c>
      <c r="AT114" s="66" t="s">
        <v>1321</v>
      </c>
      <c r="AU114" s="66" t="s">
        <v>282</v>
      </c>
      <c r="AV114" s="65" t="str">
        <f>DHAC_TestProviders_combined!S99</f>
        <v>aisha.quinn@example.com</v>
      </c>
      <c r="AW114" s="66" t="s">
        <v>1321</v>
      </c>
      <c r="AX114" s="66"/>
      <c r="AY114" s="66"/>
      <c r="AZ114" s="66"/>
      <c r="BA114" s="66"/>
      <c r="BB114" s="66"/>
      <c r="BC114" s="66"/>
      <c r="BD114" s="66"/>
      <c r="BE114" s="66"/>
      <c r="BF114" s="66"/>
      <c r="BG114" s="66"/>
      <c r="BH114" s="66"/>
      <c r="BI114" s="66"/>
      <c r="BJ114" s="65"/>
    </row>
    <row r="115" spans="1:62" hidden="1" x14ac:dyDescent="0.25">
      <c r="A115" s="72" t="str">
        <f>LOWER(_xlfn.CONCAT(IF(COUNT(FIND(" ", $Y115))=0, $Y115, TRIM(SUBSTITUTE(SUBSTITUTE(SUBSTITUTE(_xlfn.CONCAT(LEFT($Y115, FIND(" ", $Y115)-1), REPLACE(LEFT($Y115, FIND(" ", $Y115&amp;" ", FIND(" ", $Y115, 1)+1)), 1, FIND(" ", $Y115), "")),"(",""),")",""),"and",""))), "-", SUBSTITUTE(DHAC_TestProviders_combined!$I100,"'",""),"-",DHAC_TestProviders_combined!$J100))</f>
        <v>gastroenterologist-roche-louis</v>
      </c>
      <c r="B115" s="72"/>
      <c r="C115" s="66"/>
      <c r="D115" s="65" t="str">
        <f>IF(DHAC_TestProviders_combined!V100&lt;&gt;"","UPIN","")</f>
        <v>UPIN</v>
      </c>
      <c r="E115" s="66"/>
      <c r="F115" s="65" t="str">
        <f>IF(DHAC_TestProviders_combined!V100&lt;&gt;"","Medicare Provider Number","")</f>
        <v>Medicare Provider Number</v>
      </c>
      <c r="G115" s="32" t="str">
        <f>IF(DHAC_TestProviders_combined!V100&lt;&gt;"","http://ns.electronichealth.net.au/id/medicare-provider-number","")</f>
        <v>http://ns.electronichealth.net.au/id/medicare-provider-number</v>
      </c>
      <c r="H115" s="32" t="str">
        <f>IF(DHAC_TestProviders_combined!$V100&lt;&gt;"",DHAC_TestProviders_combined!$V100,"")</f>
        <v>2449241B</v>
      </c>
      <c r="I115" s="66"/>
      <c r="J115" s="66"/>
      <c r="K115" s="66"/>
      <c r="L115" s="66"/>
      <c r="M115" s="66"/>
      <c r="N115" s="66"/>
      <c r="O115" s="66"/>
      <c r="P115" s="66"/>
      <c r="Q115" s="66"/>
      <c r="R115" s="66"/>
      <c r="S115" s="32" t="str">
        <f>LOWER(_xlfn.CONCAT(SUBSTITUTE(DHAC_TestProviders_combined!I100,"'",""),"-",DHAC_TestProviders_combined!J100))</f>
        <v>roche-louis</v>
      </c>
      <c r="T115" s="66"/>
      <c r="V115" s="9" t="str">
        <f>IF(DHAC_TestProviders_combined!U100&lt;&gt;"", LOWER(SUBSTITUTE(_xlfn.XLOOKUP(TRIM(DHAC_TestProviders_combined!U100),DHAC_TestOrgs_combined!$B$2:$B$86,DHAC_TestOrgs_combined!$C$2:$C$86)," ","-")),"")</f>
        <v/>
      </c>
      <c r="W115" s="66" t="s">
        <v>1432</v>
      </c>
      <c r="X115" s="66">
        <f>DHAC_TestProviders_combined!E100</f>
        <v>253316</v>
      </c>
      <c r="Y115" s="72" t="str">
        <f>_xlfn.XLOOKUP(DHAC_TestProviders_combined!E100, CodeMaps!B$25:B$32,CodeMaps!C$25:C$32,DHAC_TestProviders_combined!F100)</f>
        <v>Gastroenterologist</v>
      </c>
      <c r="Z115" s="66" t="str">
        <f t="shared" si="19"/>
        <v>http://snomed.info/sct</v>
      </c>
      <c r="AA115" s="120" t="str">
        <f>IF(DHAC_TestProviders_combined!G100&lt;&gt;"",_xlfn.XLOOKUP(DHAC_TestProviders_combined!G100,CodeMaps!$B$70:$B$74,CodeMaps!$D$70:$D$74,""),TRIM(_xlfn.XLOOKUP(X115,CodeMaps!$B$25:$B$64,CodeMaps!$D$25:$D$64,"")))</f>
        <v>71838004</v>
      </c>
      <c r="AB115" s="120" t="str">
        <f>_xlfn.XLOOKUP(AA115,CodeMaps!$D$25:$D$74,CodeMaps!$E$25:$E$74,"")</f>
        <v>Gastroenterologist</v>
      </c>
      <c r="AC115" s="66"/>
      <c r="AD115" s="66"/>
      <c r="AE115" s="66"/>
      <c r="AF115" s="66" t="str">
        <f>IF(DHAC_TestProviders_combined!H100&lt;&gt;"",DHAC_TestProviders_combined!H100,"")</f>
        <v/>
      </c>
      <c r="AG115" s="66" t="str">
        <f t="shared" si="21"/>
        <v>http://snomed.info/sct</v>
      </c>
      <c r="AH115" s="66" t="str">
        <f>TRIM(IF(AA115&lt;&gt;"", _xlfn.XLOOKUP(AA115,CodeMaps!$D$25:$D$74,CodeMaps!$F$25:$F$74,""),IF(DHAC_TestProviders_combined!G100&lt;&gt;"",_xlfn.XLOOKUP(DHAC_TestProviders_combined!G100,CodeMaps!$B$70:$B$74,CodeMaps!$F$70:$F$74,""), _xlfn.XLOOKUP(X115,CodeMaps!$B$25:$B$64,CodeMaps!$F$25:$F$64,""))))</f>
        <v>394584008</v>
      </c>
      <c r="AI115" s="66" t="str">
        <f>IF(AH115&lt;&gt;"",_xlfn.XLOOKUP(AH115,CodeMaps!$F$25:$F$74,CodeMaps!$G$25:$G$74,""),"")</f>
        <v>Gastroenterology</v>
      </c>
      <c r="AJ115" s="66"/>
      <c r="AK115" s="66"/>
      <c r="AL115" s="66"/>
      <c r="AM115" s="66"/>
      <c r="AN115" s="66"/>
      <c r="AO115" s="66" t="str">
        <f>IF(DHAC_TestProviders_combined!U100&lt;&gt;"", LOWER(SUBSTITUTE(_xlfn.XLOOKUP(TRIM(DHAC_TestProviders_combined!U100),DHAC_TestOrgs_combined!$B$2:$B$86,DHAC_TestOrgs_combined!$C$2:$C$86)," ","-")),"")</f>
        <v/>
      </c>
      <c r="AP115" s="66"/>
      <c r="AQ115" s="66"/>
      <c r="AR115" s="66" t="s">
        <v>252</v>
      </c>
      <c r="AS115" s="65" t="str">
        <f>DHAC_TestProviders_combined!Q100</f>
        <v>0370107957</v>
      </c>
      <c r="AT115" s="66" t="s">
        <v>1321</v>
      </c>
      <c r="AU115" s="66" t="s">
        <v>282</v>
      </c>
      <c r="AV115" s="65" t="str">
        <f>DHAC_TestProviders_combined!S100</f>
        <v>louis.roche@example.com.au</v>
      </c>
      <c r="AW115" s="66" t="s">
        <v>1321</v>
      </c>
      <c r="AX115" s="66"/>
      <c r="AY115" s="66"/>
      <c r="AZ115" s="66"/>
      <c r="BA115" s="66"/>
      <c r="BB115" s="66"/>
      <c r="BC115" s="66"/>
      <c r="BD115" s="66"/>
      <c r="BE115" s="66"/>
      <c r="BF115" s="66"/>
      <c r="BG115" s="66"/>
      <c r="BH115" s="66"/>
      <c r="BI115" s="66"/>
      <c r="BJ115" s="65"/>
    </row>
    <row r="116" spans="1:62" hidden="1" x14ac:dyDescent="0.25">
      <c r="A116" s="72" t="str">
        <f>LOWER(_xlfn.CONCAT(IF(COUNT(FIND(" ", $Y116))=0, $Y116, TRIM(SUBSTITUTE(SUBSTITUTE(SUBSTITUTE(_xlfn.CONCAT(LEFT($Y116, FIND(" ", $Y116)-1), REPLACE(LEFT($Y116, FIND(" ", $Y116&amp;" ", FIND(" ", $Y116, 1)+1)), 1, FIND(" ", $Y116), "")),"(",""),")",""),"and",""))), "-", SUBSTITUTE(DHAC_TestProviders_combined!$I101,"'",""),"-",DHAC_TestProviders_combined!$J101))</f>
        <v>diagnostic--chi</v>
      </c>
      <c r="B116" s="72"/>
      <c r="C116" s="66"/>
      <c r="D116" s="65" t="str">
        <f>IF(DHAC_TestProviders_combined!V101&lt;&gt;"","UPIN","")</f>
        <v>UPIN</v>
      </c>
      <c r="E116" s="66"/>
      <c r="F116" s="65" t="str">
        <f>IF(DHAC_TestProviders_combined!V101&lt;&gt;"","Medicare Provider Number","")</f>
        <v>Medicare Provider Number</v>
      </c>
      <c r="G116" s="32" t="str">
        <f>IF(DHAC_TestProviders_combined!V101&lt;&gt;"","http://ns.electronichealth.net.au/id/medicare-provider-number","")</f>
        <v>http://ns.electronichealth.net.au/id/medicare-provider-number</v>
      </c>
      <c r="H116" s="32" t="str">
        <f>IF(DHAC_TestProviders_combined!$V101&lt;&gt;"",DHAC_TestProviders_combined!$V101,"")</f>
        <v>2449251A</v>
      </c>
      <c r="I116" s="66"/>
      <c r="J116" s="66"/>
      <c r="K116" s="66"/>
      <c r="L116" s="66"/>
      <c r="M116" s="66"/>
      <c r="N116" s="66"/>
      <c r="O116" s="66"/>
      <c r="P116" s="66"/>
      <c r="Q116" s="66"/>
      <c r="R116" s="66"/>
      <c r="S116" s="32" t="str">
        <f>LOWER(_xlfn.CONCAT(SUBSTITUTE(DHAC_TestProviders_combined!I101,"'",""),"-",DHAC_TestProviders_combined!J101))</f>
        <v>-chi</v>
      </c>
      <c r="T116" s="66"/>
      <c r="V116" s="9" t="str">
        <f>IF(DHAC_TestProviders_combined!U101&lt;&gt;"", LOWER(SUBSTITUTE(_xlfn.XLOOKUP(TRIM(DHAC_TestProviders_combined!U101),DHAC_TestOrgs_combined!$B$2:$B$86,DHAC_TestOrgs_combined!$C$2:$C$86)," ","-")),"")</f>
        <v/>
      </c>
      <c r="W116" s="66" t="s">
        <v>1432</v>
      </c>
      <c r="X116" s="66">
        <f>DHAC_TestProviders_combined!E101</f>
        <v>253917</v>
      </c>
      <c r="Y116" s="72" t="str">
        <f>_xlfn.XLOOKUP(DHAC_TestProviders_combined!E101, CodeMaps!B$25:B$32,CodeMaps!C$25:C$32,DHAC_TestProviders_combined!F101)</f>
        <v>Diagnostic and Interventional Radiologist</v>
      </c>
      <c r="Z116" s="137"/>
      <c r="AA116" s="137"/>
      <c r="AB116" s="137"/>
      <c r="AC116" s="66"/>
      <c r="AD116" s="66"/>
      <c r="AE116" s="66"/>
      <c r="AF116" s="134" t="str">
        <f>IF(DHAC_TestProviders_combined!H101&lt;&gt;"",DHAC_TestProviders_combined!H101,"")</f>
        <v>Nuclear Medicine Specialist</v>
      </c>
      <c r="AG116" s="134" t="str">
        <f t="shared" si="21"/>
        <v>http://snomed.info/sct</v>
      </c>
      <c r="AH116" s="134" t="str">
        <f>TRIM(IF(AA116&lt;&gt;"", _xlfn.XLOOKUP(AA116,CodeMaps!$D$25:$D$74,CodeMaps!$F$25:$F$74,""),IF(DHAC_TestProviders_combined!G101&lt;&gt;"",_xlfn.XLOOKUP(DHAC_TestProviders_combined!G101,CodeMaps!$B$70:$B$74,CodeMaps!$F$70:$F$74,""), _xlfn.XLOOKUP(X116,CodeMaps!$B$25:$B$64,CodeMaps!$F$25:$F$64,""))))</f>
        <v>394649004</v>
      </c>
      <c r="AI116" s="134" t="str">
        <f>IF(AH116&lt;&gt;"",_xlfn.XLOOKUP(AH116,CodeMaps!$F$25:$F$74,CodeMaps!$G$25:$G$74,""),"")</f>
        <v>Nuclear medicine - speciality</v>
      </c>
      <c r="AJ116" s="66"/>
      <c r="AK116" s="66"/>
      <c r="AL116" s="66"/>
      <c r="AM116" s="66"/>
      <c r="AN116" s="66"/>
      <c r="AO116" s="66" t="str">
        <f>IF(DHAC_TestProviders_combined!U101&lt;&gt;"", LOWER(SUBSTITUTE(_xlfn.XLOOKUP(TRIM(DHAC_TestProviders_combined!U101),DHAC_TestOrgs_combined!$B$2:$B$86,DHAC_TestOrgs_combined!$C$2:$C$86)," ","-")),"")</f>
        <v/>
      </c>
      <c r="AP116" s="66"/>
      <c r="AQ116" s="66"/>
      <c r="AR116" s="66" t="s">
        <v>252</v>
      </c>
      <c r="AS116" s="65" t="str">
        <f>DHAC_TestProviders_combined!Q101</f>
        <v>0370108366</v>
      </c>
      <c r="AT116" s="66" t="s">
        <v>1321</v>
      </c>
      <c r="AU116" s="66" t="s">
        <v>282</v>
      </c>
      <c r="AV116" s="65" t="str">
        <f>DHAC_TestProviders_combined!S101</f>
        <v>chi.baldwin@example.net</v>
      </c>
      <c r="AW116" s="66" t="s">
        <v>1321</v>
      </c>
      <c r="AX116" s="66"/>
      <c r="AY116" s="66"/>
      <c r="AZ116" s="66"/>
      <c r="BA116" s="66"/>
      <c r="BB116" s="66"/>
      <c r="BC116" s="66"/>
      <c r="BD116" s="66"/>
      <c r="BE116" s="66"/>
      <c r="BF116" s="66"/>
      <c r="BG116" s="66"/>
      <c r="BH116" s="66"/>
      <c r="BI116" s="66"/>
      <c r="BJ116" s="65"/>
    </row>
    <row r="117" spans="1:62" hidden="1" x14ac:dyDescent="0.25">
      <c r="A117" s="72" t="str">
        <f>LOWER(_xlfn.CONCAT(IF(COUNT(FIND(" ", $Y117))=0, $Y117, TRIM(SUBSTITUTE(SUBSTITUTE(SUBSTITUTE(_xlfn.CONCAT(LEFT($Y117, FIND(" ", $Y117)-1), REPLACE(LEFT($Y117, FIND(" ", $Y117&amp;" ", FIND(" ", $Y117, 1)+1)), 1, FIND(" ", $Y117), "")),"(",""),")",""),"and",""))), "-", SUBSTITUTE(DHAC_TestProviders_combined!$I102,"'",""),"-",DHAC_TestProviders_combined!$J102))</f>
        <v>podiatrist-lavender-lavelle</v>
      </c>
      <c r="B117" s="72"/>
      <c r="C117" s="66"/>
      <c r="D117" s="65" t="str">
        <f>IF(DHAC_TestProviders_combined!V102&lt;&gt;"","UPIN","")</f>
        <v>UPIN</v>
      </c>
      <c r="E117" s="66"/>
      <c r="F117" s="65" t="str">
        <f>IF(DHAC_TestProviders_combined!V102&lt;&gt;"","Medicare Provider Number","")</f>
        <v>Medicare Provider Number</v>
      </c>
      <c r="G117" s="32" t="str">
        <f>IF(DHAC_TestProviders_combined!V102&lt;&gt;"","http://ns.electronichealth.net.au/id/medicare-provider-number","")</f>
        <v>http://ns.electronichealth.net.au/id/medicare-provider-number</v>
      </c>
      <c r="H117" s="32" t="str">
        <f>IF(DHAC_TestProviders_combined!$V102&lt;&gt;"",DHAC_TestProviders_combined!$V102,"")</f>
        <v>2449261Y</v>
      </c>
      <c r="I117" s="66"/>
      <c r="J117" s="66"/>
      <c r="K117" s="66"/>
      <c r="L117" s="66"/>
      <c r="M117" s="66"/>
      <c r="N117" s="66"/>
      <c r="O117" s="66"/>
      <c r="P117" s="66"/>
      <c r="Q117" s="66"/>
      <c r="R117" s="66"/>
      <c r="S117" s="32" t="str">
        <f>LOWER(_xlfn.CONCAT(SUBSTITUTE(DHAC_TestProviders_combined!I102,"'",""),"-",DHAC_TestProviders_combined!J102))</f>
        <v>lavender-lavelle</v>
      </c>
      <c r="T117" s="66"/>
      <c r="V117" s="9" t="str">
        <f>IF(DHAC_TestProviders_combined!U102&lt;&gt;"", LOWER(SUBSTITUTE(_xlfn.XLOOKUP(TRIM(DHAC_TestProviders_combined!U102),DHAC_TestOrgs_combined!$B$2:$B$86,DHAC_TestOrgs_combined!$C$2:$C$86)," ","-")),"")</f>
        <v/>
      </c>
      <c r="W117" s="66" t="s">
        <v>1432</v>
      </c>
      <c r="X117" s="66">
        <f>DHAC_TestProviders_combined!E102</f>
        <v>252611</v>
      </c>
      <c r="Y117" s="72" t="str">
        <f>_xlfn.XLOOKUP(DHAC_TestProviders_combined!E102, CodeMaps!B$25:B$32,CodeMaps!C$25:C$32,DHAC_TestProviders_combined!F102)</f>
        <v>Podiatrist</v>
      </c>
      <c r="Z117" s="66" t="str">
        <f t="shared" si="19"/>
        <v>http://snomed.info/sct</v>
      </c>
      <c r="AA117" s="120" t="str">
        <f>IF(DHAC_TestProviders_combined!G102&lt;&gt;"",_xlfn.XLOOKUP(DHAC_TestProviders_combined!G102,CodeMaps!$B$70:$B$74,CodeMaps!$D$70:$D$74,""),TRIM(_xlfn.XLOOKUP(X117,CodeMaps!$B$25:$B$64,CodeMaps!$D$25:$D$64,"")))</f>
        <v>159034004</v>
      </c>
      <c r="AB117" s="120" t="str">
        <f>_xlfn.XLOOKUP(AA117,CodeMaps!$D$25:$D$74,CodeMaps!$E$25:$E$74,"")</f>
        <v>Podiatrist</v>
      </c>
      <c r="AC117" s="66"/>
      <c r="AD117" s="66"/>
      <c r="AE117" s="66"/>
      <c r="AF117" s="66" t="str">
        <f>IF(DHAC_TestProviders_combined!H102&lt;&gt;"",DHAC_TestProviders_combined!H102,"")</f>
        <v/>
      </c>
      <c r="AG117" s="66" t="str">
        <f t="shared" si="21"/>
        <v>http://snomed.info/sct</v>
      </c>
      <c r="AH117" s="66" t="str">
        <f>TRIM(IF(AA117&lt;&gt;"", _xlfn.XLOOKUP(AA117,CodeMaps!$D$25:$D$74,CodeMaps!$F$25:$F$74,""),IF(DHAC_TestProviders_combined!G102&lt;&gt;"",_xlfn.XLOOKUP(DHAC_TestProviders_combined!G102,CodeMaps!$B$70:$B$74,CodeMaps!$F$70:$F$74,""), _xlfn.XLOOKUP(X117,CodeMaps!$B$25:$B$64,CodeMaps!$F$25:$F$64,""))))</f>
        <v>722166003</v>
      </c>
      <c r="AI117" s="66" t="str">
        <f>IF(AH117&lt;&gt;"",_xlfn.XLOOKUP(AH117,CodeMaps!$F$25:$F$74,CodeMaps!$G$25:$G$74,""),"")</f>
        <v>Podiatry</v>
      </c>
      <c r="AJ117" s="66"/>
      <c r="AK117" s="66"/>
      <c r="AL117" s="66"/>
      <c r="AM117" s="66"/>
      <c r="AN117" s="66"/>
      <c r="AO117" s="66" t="str">
        <f>IF(DHAC_TestProviders_combined!U102&lt;&gt;"", LOWER(SUBSTITUTE(_xlfn.XLOOKUP(TRIM(DHAC_TestProviders_combined!U102),DHAC_TestOrgs_combined!$B$2:$B$86,DHAC_TestOrgs_combined!$C$2:$C$86)," ","-")),"")</f>
        <v/>
      </c>
      <c r="AP117" s="66"/>
      <c r="AQ117" s="66"/>
      <c r="AR117" s="66" t="s">
        <v>252</v>
      </c>
      <c r="AS117" s="65" t="str">
        <f>DHAC_TestProviders_combined!Q102</f>
        <v>0370105723</v>
      </c>
      <c r="AT117" s="66" t="s">
        <v>1321</v>
      </c>
      <c r="AU117" s="66" t="s">
        <v>282</v>
      </c>
      <c r="AV117" s="65" t="str">
        <f>DHAC_TestProviders_combined!S102</f>
        <v>lavelle.lavender@example.com</v>
      </c>
      <c r="AW117" s="66" t="s">
        <v>1321</v>
      </c>
      <c r="AX117" s="66"/>
      <c r="AY117" s="66"/>
      <c r="AZ117" s="66"/>
      <c r="BA117" s="66"/>
      <c r="BB117" s="66"/>
      <c r="BC117" s="66"/>
      <c r="BD117" s="66"/>
      <c r="BE117" s="66"/>
      <c r="BF117" s="66"/>
      <c r="BG117" s="66"/>
      <c r="BH117" s="66"/>
      <c r="BI117" s="66"/>
      <c r="BJ117" s="65"/>
    </row>
    <row r="118" spans="1:62" hidden="1" x14ac:dyDescent="0.25">
      <c r="A118" s="72" t="str">
        <f>LOWER(_xlfn.CONCAT(IF(COUNT(FIND(" ", $Y118))=0, $Y118, TRIM(SUBSTITUTE(SUBSTITUTE(SUBSTITUTE(_xlfn.CONCAT(LEFT($Y118, FIND(" ", $Y118)-1), REPLACE(LEFT($Y118, FIND(" ", $Y118&amp;" ", FIND(" ", $Y118, 1)+1)), 1, FIND(" ", $Y118), "")),"(",""),")",""),"and",""))), "-", SUBSTITUTE(DHAC_TestProviders_combined!$I103,"'",""),"-",DHAC_TestProviders_combined!$J103))</f>
        <v>osteopath-thompson-karly</v>
      </c>
      <c r="B118" s="72"/>
      <c r="C118" s="66"/>
      <c r="D118" s="65" t="str">
        <f>IF(DHAC_TestProviders_combined!V103&lt;&gt;"","UPIN","")</f>
        <v>UPIN</v>
      </c>
      <c r="E118" s="66"/>
      <c r="F118" s="65" t="str">
        <f>IF(DHAC_TestProviders_combined!V103&lt;&gt;"","Medicare Provider Number","")</f>
        <v>Medicare Provider Number</v>
      </c>
      <c r="G118" s="32" t="str">
        <f>IF(DHAC_TestProviders_combined!V103&lt;&gt;"","http://ns.electronichealth.net.au/id/medicare-provider-number","")</f>
        <v>http://ns.electronichealth.net.au/id/medicare-provider-number</v>
      </c>
      <c r="H118" s="32" t="str">
        <f>IF(DHAC_TestProviders_combined!$V103&lt;&gt;"",DHAC_TestProviders_combined!$V103,"")</f>
        <v>2449271X</v>
      </c>
      <c r="I118" s="66"/>
      <c r="J118" s="66"/>
      <c r="K118" s="66"/>
      <c r="L118" s="66"/>
      <c r="M118" s="66"/>
      <c r="N118" s="66"/>
      <c r="O118" s="66"/>
      <c r="P118" s="66"/>
      <c r="Q118" s="66"/>
      <c r="R118" s="66"/>
      <c r="S118" s="32" t="str">
        <f>LOWER(_xlfn.CONCAT(SUBSTITUTE(DHAC_TestProviders_combined!I103,"'",""),"-",DHAC_TestProviders_combined!J103))</f>
        <v>thompson-karly</v>
      </c>
      <c r="T118" s="66"/>
      <c r="V118" s="9" t="str">
        <f>IF(DHAC_TestProviders_combined!U103&lt;&gt;"", LOWER(SUBSTITUTE(_xlfn.XLOOKUP(TRIM(DHAC_TestProviders_combined!U103),DHAC_TestOrgs_combined!$B$2:$B$86,DHAC_TestOrgs_combined!$C$2:$C$86)," ","-")),"")</f>
        <v/>
      </c>
      <c r="W118" s="66" t="s">
        <v>1432</v>
      </c>
      <c r="X118" s="66">
        <f>DHAC_TestProviders_combined!E103</f>
        <v>252112</v>
      </c>
      <c r="Y118" s="72" t="str">
        <f>_xlfn.XLOOKUP(DHAC_TestProviders_combined!E103, CodeMaps!B$25:B$32,CodeMaps!C$25:C$32,DHAC_TestProviders_combined!F103)</f>
        <v>Osteopath</v>
      </c>
      <c r="Z118" s="66" t="str">
        <f t="shared" si="19"/>
        <v>http://snomed.info/sct</v>
      </c>
      <c r="AA118" s="120" t="str">
        <f>IF(DHAC_TestProviders_combined!G103&lt;&gt;"",_xlfn.XLOOKUP(DHAC_TestProviders_combined!G103,CodeMaps!$B$70:$B$74,CodeMaps!$D$70:$D$74,""),TRIM(_xlfn.XLOOKUP(X118,CodeMaps!$B$25:$B$64,CodeMaps!$D$25:$D$64,"")))</f>
        <v>76231001</v>
      </c>
      <c r="AB118" s="120" t="str">
        <f>_xlfn.XLOOKUP(AA118,CodeMaps!$D$25:$D$74,CodeMaps!$E$25:$E$74,"")</f>
        <v>Osteopath</v>
      </c>
      <c r="AC118" s="66"/>
      <c r="AD118" s="66"/>
      <c r="AE118" s="66"/>
      <c r="AF118" s="66" t="str">
        <f>IF(DHAC_TestProviders_combined!H103&lt;&gt;"",DHAC_TestProviders_combined!H103,"")</f>
        <v/>
      </c>
      <c r="AG118" s="66" t="str">
        <f t="shared" si="21"/>
        <v>http://snomed.info/sct</v>
      </c>
      <c r="AH118" s="66" t="str">
        <f>TRIM(IF(AA118&lt;&gt;"", _xlfn.XLOOKUP(AA118,CodeMaps!$D$25:$D$74,CodeMaps!$F$25:$F$74,""),IF(DHAC_TestProviders_combined!G103&lt;&gt;"",_xlfn.XLOOKUP(DHAC_TestProviders_combined!G103,CodeMaps!$B$70:$B$74,CodeMaps!$F$70:$F$74,""), _xlfn.XLOOKUP(X118,CodeMaps!$B$25:$B$64,CodeMaps!$F$25:$F$64,""))))</f>
        <v>416304004</v>
      </c>
      <c r="AI118" s="66" t="str">
        <f>IF(AH118&lt;&gt;"",_xlfn.XLOOKUP(AH118,CodeMaps!$F$25:$F$74,CodeMaps!$G$25:$G$74,""),"")</f>
        <v>Osteopathic manipulative medicine</v>
      </c>
      <c r="AJ118" s="66"/>
      <c r="AK118" s="66"/>
      <c r="AL118" s="66"/>
      <c r="AM118" s="66"/>
      <c r="AN118" s="66"/>
      <c r="AO118" s="66" t="str">
        <f>IF(DHAC_TestProviders_combined!U103&lt;&gt;"", LOWER(SUBSTITUTE(_xlfn.XLOOKUP(TRIM(DHAC_TestProviders_combined!U103),DHAC_TestOrgs_combined!$B$2:$B$86,DHAC_TestOrgs_combined!$C$2:$C$86)," ","-")),"")</f>
        <v/>
      </c>
      <c r="AP118" s="66"/>
      <c r="AQ118" s="66"/>
      <c r="AR118" s="66" t="s">
        <v>252</v>
      </c>
      <c r="AS118" s="65" t="str">
        <f>DHAC_TestProviders_combined!Q103</f>
        <v>0370105543</v>
      </c>
      <c r="AT118" s="66" t="s">
        <v>1321</v>
      </c>
      <c r="AU118" s="66" t="s">
        <v>282</v>
      </c>
      <c r="AV118" s="65" t="str">
        <f>DHAC_TestProviders_combined!S103</f>
        <v>karly.thompson@example.com.au</v>
      </c>
      <c r="AW118" s="66" t="s">
        <v>1321</v>
      </c>
      <c r="AX118" s="66"/>
      <c r="AY118" s="66"/>
      <c r="AZ118" s="66"/>
      <c r="BA118" s="66"/>
      <c r="BB118" s="66"/>
      <c r="BC118" s="66"/>
      <c r="BD118" s="66"/>
      <c r="BE118" s="66"/>
      <c r="BF118" s="66"/>
      <c r="BG118" s="66"/>
      <c r="BH118" s="66"/>
      <c r="BI118" s="66"/>
      <c r="BJ118" s="65"/>
    </row>
    <row r="119" spans="1:62" hidden="1" x14ac:dyDescent="0.25">
      <c r="A119" s="72" t="str">
        <f>LOWER(_xlfn.CONCAT(IF(COUNT(FIND(" ", $Y119))=0, $Y119, TRIM(SUBSTITUTE(SUBSTITUTE(SUBSTITUTE(_xlfn.CONCAT(LEFT($Y119, FIND(" ", $Y119)-1), REPLACE(LEFT($Y119, FIND(" ", $Y119&amp;" ", FIND(" ", $Y119, 1)+1)), 1, FIND(" ", $Y119), "")),"(",""),")",""),"and",""))), "-", SUBSTITUTE(DHAC_TestProviders_combined!$I104,"'",""),"-",DHAC_TestProviders_combined!$J104))</f>
        <v>complementaryhealth-sheehan-ginger</v>
      </c>
      <c r="B119" s="72"/>
      <c r="C119" s="66"/>
      <c r="D119" s="65" t="str">
        <f>IF(DHAC_TestProviders_combined!V104&lt;&gt;"","UPIN","")</f>
        <v>UPIN</v>
      </c>
      <c r="E119" s="66"/>
      <c r="F119" s="65" t="str">
        <f>IF(DHAC_TestProviders_combined!V104&lt;&gt;"","Medicare Provider Number","")</f>
        <v>Medicare Provider Number</v>
      </c>
      <c r="G119" s="32" t="str">
        <f>IF(DHAC_TestProviders_combined!V104&lt;&gt;"","http://ns.electronichealth.net.au/id/medicare-provider-number","")</f>
        <v>http://ns.electronichealth.net.au/id/medicare-provider-number</v>
      </c>
      <c r="H119" s="32" t="str">
        <f>IF(DHAC_TestProviders_combined!$V104&lt;&gt;"",DHAC_TestProviders_combined!$V104,"")</f>
        <v>2449281W</v>
      </c>
      <c r="I119" s="66"/>
      <c r="J119" s="66"/>
      <c r="K119" s="66"/>
      <c r="L119" s="66"/>
      <c r="M119" s="66"/>
      <c r="N119" s="66"/>
      <c r="O119" s="66"/>
      <c r="P119" s="66"/>
      <c r="Q119" s="66"/>
      <c r="R119" s="66"/>
      <c r="S119" s="32" t="str">
        <f>LOWER(_xlfn.CONCAT(SUBSTITUTE(DHAC_TestProviders_combined!I104,"'",""),"-",DHAC_TestProviders_combined!J104))</f>
        <v>sheehan-ginger</v>
      </c>
      <c r="T119" s="66"/>
      <c r="V119" s="9" t="str">
        <f>IF(DHAC_TestProviders_combined!U104&lt;&gt;"", LOWER(SUBSTITUTE(_xlfn.XLOOKUP(TRIM(DHAC_TestProviders_combined!U104),DHAC_TestOrgs_combined!$B$2:$B$86,DHAC_TestOrgs_combined!$C$2:$C$86)," ","-")),"")</f>
        <v/>
      </c>
      <c r="W119" s="66" t="s">
        <v>1432</v>
      </c>
      <c r="X119" s="66">
        <f>DHAC_TestProviders_combined!E104</f>
        <v>252299</v>
      </c>
      <c r="Y119" s="72" t="str">
        <f>_xlfn.XLOOKUP(DHAC_TestProviders_combined!E104, CodeMaps!B$25:B$32,CodeMaps!C$25:C$32,DHAC_TestProviders_combined!F104)</f>
        <v>Complementary Health Therapists nec</v>
      </c>
      <c r="Z119" s="137"/>
      <c r="AA119" s="137"/>
      <c r="AB119" s="137"/>
      <c r="AC119" s="66"/>
      <c r="AD119" s="66"/>
      <c r="AE119" s="66"/>
      <c r="AF119" s="134" t="str">
        <f>IF(DHAC_TestProviders_combined!H104&lt;&gt;"",DHAC_TestProviders_combined!H104,"")</f>
        <v>Exercise Physiologist</v>
      </c>
      <c r="AG119" s="134" t="str">
        <f t="shared" si="21"/>
        <v>http://snomed.info/sct</v>
      </c>
      <c r="AH119" s="134" t="str">
        <f>TRIM(IF(AA119&lt;&gt;"", _xlfn.XLOOKUP(AA119,CodeMaps!$D$25:$D$74,CodeMaps!$F$25:$F$74,""),IF(DHAC_TestProviders_combined!G104&lt;&gt;"",_xlfn.XLOOKUP(DHAC_TestProviders_combined!G104,CodeMaps!$B$70:$B$74,CodeMaps!$F$70:$F$74,""), _xlfn.XLOOKUP(X119,CodeMaps!$B$25:$B$64,CodeMaps!$F$25:$F$64,""))))</f>
        <v>1240761000168106</v>
      </c>
      <c r="AI119" s="134" t="str">
        <f>IF(AH119&lt;&gt;"",_xlfn.XLOOKUP(AH119,CodeMaps!$F$25:$F$74,CodeMaps!$G$25:$G$74,""),"")</f>
        <v>Exercise physiology service</v>
      </c>
      <c r="AJ119" s="66"/>
      <c r="AK119" s="66"/>
      <c r="AL119" s="66"/>
      <c r="AM119" s="66"/>
      <c r="AN119" s="66"/>
      <c r="AO119" s="66" t="str">
        <f>IF(DHAC_TestProviders_combined!U104&lt;&gt;"", LOWER(SUBSTITUTE(_xlfn.XLOOKUP(TRIM(DHAC_TestProviders_combined!U104),DHAC_TestOrgs_combined!$B$2:$B$86,DHAC_TestOrgs_combined!$C$2:$C$86)," ","-")),"")</f>
        <v/>
      </c>
      <c r="AP119" s="66"/>
      <c r="AQ119" s="66"/>
      <c r="AR119" s="66" t="s">
        <v>252</v>
      </c>
      <c r="AS119" s="65" t="str">
        <f>DHAC_TestProviders_combined!Q104</f>
        <v>0370105022</v>
      </c>
      <c r="AT119" s="66" t="s">
        <v>1321</v>
      </c>
      <c r="AU119" s="66" t="s">
        <v>282</v>
      </c>
      <c r="AV119" s="65" t="str">
        <f>DHAC_TestProviders_combined!S104</f>
        <v>ginger.sheehan@example.net</v>
      </c>
      <c r="AW119" s="66" t="s">
        <v>1321</v>
      </c>
      <c r="AX119" s="66"/>
      <c r="AY119" s="66"/>
      <c r="AZ119" s="66"/>
      <c r="BA119" s="66"/>
      <c r="BB119" s="66"/>
      <c r="BC119" s="66"/>
      <c r="BD119" s="66"/>
      <c r="BE119" s="66"/>
      <c r="BF119" s="66"/>
      <c r="BG119" s="66"/>
      <c r="BH119" s="66"/>
      <c r="BI119" s="66"/>
      <c r="BJ119" s="65"/>
    </row>
    <row r="120" spans="1:62" hidden="1" x14ac:dyDescent="0.25">
      <c r="A120" s="72" t="str">
        <f>LOWER(_xlfn.CONCAT(IF(COUNT(FIND(" ", $Y120))=0, $Y120, TRIM(SUBSTITUTE(SUBSTITUTE(SUBSTITUTE(_xlfn.CONCAT(LEFT($Y120, FIND(" ", $Y120)-1), REPLACE(LEFT($Y120, FIND(" ", $Y120&amp;" ", FIND(" ", $Y120, 1)+1)), 1, FIND(" ", $Y120), "")),"(",""),")",""),"and",""))), "-", SUBSTITUTE(DHAC_TestProviders_combined!$I105,"'",""),"-",DHAC_TestProviders_combined!$J105))</f>
        <v>aboriginal-darcy-stella</v>
      </c>
      <c r="B120" s="72"/>
      <c r="C120" s="66"/>
      <c r="D120" s="65" t="str">
        <f>IF(DHAC_TestProviders_combined!V105&lt;&gt;"","UPIN","")</f>
        <v>UPIN</v>
      </c>
      <c r="E120" s="66"/>
      <c r="F120" s="65" t="str">
        <f>IF(DHAC_TestProviders_combined!V105&lt;&gt;"","Medicare Provider Number","")</f>
        <v>Medicare Provider Number</v>
      </c>
      <c r="G120" s="32" t="str">
        <f>IF(DHAC_TestProviders_combined!V105&lt;&gt;"","http://ns.electronichealth.net.au/id/medicare-provider-number","")</f>
        <v>http://ns.electronichealth.net.au/id/medicare-provider-number</v>
      </c>
      <c r="H120" s="32" t="str">
        <f>IF(DHAC_TestProviders_combined!$V105&lt;&gt;"",DHAC_TestProviders_combined!$V105,"")</f>
        <v>2449291T</v>
      </c>
      <c r="I120" s="66"/>
      <c r="J120" s="66"/>
      <c r="K120" s="66"/>
      <c r="L120" s="66"/>
      <c r="M120" s="66"/>
      <c r="N120" s="66"/>
      <c r="O120" s="66"/>
      <c r="P120" s="66"/>
      <c r="Q120" s="66"/>
      <c r="R120" s="66"/>
      <c r="S120" s="32" t="str">
        <f>LOWER(_xlfn.CONCAT(SUBSTITUTE(DHAC_TestProviders_combined!I105,"'",""),"-",DHAC_TestProviders_combined!J105))</f>
        <v>darcy-stella</v>
      </c>
      <c r="T120" s="66"/>
      <c r="V120" s="9" t="str">
        <f>IF(DHAC_TestProviders_combined!U105&lt;&gt;"", LOWER(SUBSTITUTE(_xlfn.XLOOKUP(TRIM(DHAC_TestProviders_combined!U105),DHAC_TestOrgs_combined!$B$2:$B$86,DHAC_TestOrgs_combined!$C$2:$C$86)," ","-")),"")</f>
        <v>balbarrup-practice</v>
      </c>
      <c r="W120" s="66" t="s">
        <v>1432</v>
      </c>
      <c r="X120" s="66">
        <f>DHAC_TestProviders_combined!E105</f>
        <v>411511</v>
      </c>
      <c r="Y120" s="72" t="str">
        <f>_xlfn.XLOOKUP(DHAC_TestProviders_combined!E105, CodeMaps!B$25:B$32,CodeMaps!C$25:C$32,DHAC_TestProviders_combined!F105)</f>
        <v>Aboriginal and Torres Strait Islander Health Worker</v>
      </c>
      <c r="Z120" s="66" t="str">
        <f t="shared" si="19"/>
        <v>http://snomed.info/sct</v>
      </c>
      <c r="AA120" s="120" t="str">
        <f>IF(DHAC_TestProviders_combined!G105&lt;&gt;"",_xlfn.XLOOKUP(DHAC_TestProviders_combined!G105,CodeMaps!$B$70:$B$74,CodeMaps!$D$70:$D$74,""),TRIM(_xlfn.XLOOKUP(X120,CodeMaps!$B$25:$B$64,CodeMaps!$D$25:$D$64,"")))</f>
        <v>826241000168109</v>
      </c>
      <c r="AB120" s="120" t="str">
        <f>_xlfn.XLOOKUP(AA120,CodeMaps!$D$25:$D$74,CodeMaps!$E$25:$E$74,"")</f>
        <v>Aboriginal and Torres Strait Islander health worker</v>
      </c>
      <c r="AC120" s="66"/>
      <c r="AD120" s="66"/>
      <c r="AE120" s="66"/>
      <c r="AF120" s="66" t="str">
        <f>IF(DHAC_TestProviders_combined!H105&lt;&gt;"",DHAC_TestProviders_combined!H105,"")</f>
        <v/>
      </c>
      <c r="AG120" s="66" t="str">
        <f t="shared" si="21"/>
        <v/>
      </c>
      <c r="AH120" s="66" t="str">
        <f>TRIM(IF(AA120&lt;&gt;"", _xlfn.XLOOKUP(AA120,CodeMaps!$D$25:$D$74,CodeMaps!$F$25:$F$74,""),IF(DHAC_TestProviders_combined!G105&lt;&gt;"",_xlfn.XLOOKUP(DHAC_TestProviders_combined!G105,CodeMaps!$B$70:$B$74,CodeMaps!$F$70:$F$74,""), _xlfn.XLOOKUP(X120,CodeMaps!$B$25:$B$64,CodeMaps!$F$25:$F$64,""))))</f>
        <v/>
      </c>
      <c r="AI120" s="66" t="str">
        <f>IF(AH120&lt;&gt;"",_xlfn.XLOOKUP(AH120,CodeMaps!$F$25:$F$74,CodeMaps!$G$25:$G$74,""),"")</f>
        <v/>
      </c>
      <c r="AJ120" s="66"/>
      <c r="AK120" s="66"/>
      <c r="AL120" s="66"/>
      <c r="AM120" s="66"/>
      <c r="AN120" s="66"/>
      <c r="AO120" s="66" t="str">
        <f>IF(DHAC_TestProviders_combined!U105&lt;&gt;"", LOWER(SUBSTITUTE(_xlfn.XLOOKUP(TRIM(DHAC_TestProviders_combined!U105),DHAC_TestOrgs_combined!$B$2:$B$86,DHAC_TestOrgs_combined!$C$2:$C$86)," ","-")),"")</f>
        <v>balbarrup-practice</v>
      </c>
      <c r="AP120" s="66"/>
      <c r="AQ120" s="66"/>
      <c r="AR120" s="66" t="s">
        <v>252</v>
      </c>
      <c r="AS120" s="65" t="str">
        <f>DHAC_TestProviders_combined!Q105</f>
        <v>0870104566</v>
      </c>
      <c r="AT120" s="66" t="s">
        <v>1321</v>
      </c>
      <c r="AU120" s="66" t="s">
        <v>282</v>
      </c>
      <c r="AV120" s="65" t="str">
        <f>DHAC_TestProviders_combined!S105</f>
        <v>stella.d'arcy@balbarruppractice.example.net</v>
      </c>
      <c r="AW120" s="66" t="s">
        <v>1321</v>
      </c>
      <c r="AX120" s="66"/>
      <c r="AY120" s="66"/>
      <c r="AZ120" s="66"/>
      <c r="BA120" s="66"/>
      <c r="BB120" s="66"/>
      <c r="BC120" s="66"/>
      <c r="BD120" s="66"/>
      <c r="BE120" s="66"/>
      <c r="BF120" s="66"/>
      <c r="BG120" s="66"/>
      <c r="BH120" s="66"/>
      <c r="BI120" s="66"/>
      <c r="BJ120" s="65"/>
    </row>
    <row r="121" spans="1:62" hidden="1" x14ac:dyDescent="0.25">
      <c r="A121" s="101" t="str">
        <f>LOWER(_xlfn.CONCAT(IF(COUNT(FIND(" ", $Y121))=0, $Y121, TRIM(SUBSTITUTE(SUBSTITUTE(SUBSTITUTE(_xlfn.CONCAT(LEFT($Y121, FIND(" ", $Y121)-1), REPLACE(LEFT($Y121, FIND(" ", $Y121&amp;" ", FIND(" ", $Y121, 1)+1)), 1, FIND(" ", $Y121), "")),"(",""),")",""),"and",""))), "-", SUBSTITUTE(DHAC_TestProviders_combined!$I106,"'",""),"-",DHAC_TestProviders_combined!$J106))</f>
        <v>generalpractitioner-harding-diana</v>
      </c>
      <c r="B121" s="72"/>
      <c r="C121" s="66"/>
      <c r="D121" s="65" t="str">
        <f>IF(DHAC_TestProviders_combined!V106&lt;&gt;"","UPIN","")</f>
        <v>UPIN</v>
      </c>
      <c r="E121" s="66"/>
      <c r="F121" s="65" t="str">
        <f>IF(DHAC_TestProviders_combined!V106&lt;&gt;"","Medicare Provider Number","")</f>
        <v>Medicare Provider Number</v>
      </c>
      <c r="G121" s="32" t="str">
        <f>IF(DHAC_TestProviders_combined!V106&lt;&gt;"","http://ns.electronichealth.net.au/id/medicare-provider-number","")</f>
        <v>http://ns.electronichealth.net.au/id/medicare-provider-number</v>
      </c>
      <c r="H121" s="32" t="str">
        <f>IF(DHAC_TestProviders_combined!$V106&lt;&gt;"",DHAC_TestProviders_combined!$V106,"")</f>
        <v>2449301H</v>
      </c>
      <c r="I121" s="66"/>
      <c r="J121" s="66"/>
      <c r="K121" s="66"/>
      <c r="L121" s="66"/>
      <c r="M121" s="66"/>
      <c r="N121" s="66"/>
      <c r="O121" s="66"/>
      <c r="P121" s="102" t="s">
        <v>320</v>
      </c>
      <c r="Q121" s="66"/>
      <c r="R121" s="66"/>
      <c r="S121" s="32" t="str">
        <f>LOWER(_xlfn.CONCAT(SUBSTITUTE(DHAC_TestProviders_combined!I106,"'",""),"-",DHAC_TestProviders_combined!J106))</f>
        <v>harding-diana</v>
      </c>
      <c r="T121" s="66"/>
      <c r="V121" s="9" t="str">
        <f>IF(DHAC_TestProviders_combined!U106&lt;&gt;"", LOWER(SUBSTITUTE(_xlfn.XLOOKUP(TRIM(DHAC_TestProviders_combined!U106),DHAC_TestOrgs_combined!$B$2:$B$86,DHAC_TestOrgs_combined!$C$2:$C$86)," ","-")),"")</f>
        <v>lake-wells-medical-practice</v>
      </c>
      <c r="W121" s="66" t="s">
        <v>1432</v>
      </c>
      <c r="X121" s="66">
        <f>DHAC_TestProviders_combined!E106</f>
        <v>253111</v>
      </c>
      <c r="Y121" s="72" t="str">
        <f>_xlfn.XLOOKUP(DHAC_TestProviders_combined!E106, CodeMaps!B$25:B$32,CodeMaps!C$25:C$32,DHAC_TestProviders_combined!F106)</f>
        <v>General Practitioner</v>
      </c>
      <c r="Z121" s="132"/>
      <c r="AA121" s="132"/>
      <c r="AB121" s="132"/>
      <c r="AC121" s="66"/>
      <c r="AD121" s="66"/>
      <c r="AE121" s="66"/>
      <c r="AF121" s="66" t="str">
        <f>IF(DHAC_TestProviders_combined!H106&lt;&gt;"",DHAC_TestProviders_combined!H106,"")</f>
        <v/>
      </c>
      <c r="AG121" s="37" t="str">
        <f t="shared" si="21"/>
        <v>http://snomed.info/sct</v>
      </c>
      <c r="AH121" s="37" t="str">
        <f>TRIM(IF(AA121&lt;&gt;"", _xlfn.XLOOKUP(AA121,CodeMaps!$D$25:$D$74,CodeMaps!$F$25:$F$74,""),IF(DHAC_TestProviders_combined!G106&lt;&gt;"",_xlfn.XLOOKUP(DHAC_TestProviders_combined!G106,CodeMaps!$B$70:$B$74,CodeMaps!$F$70:$F$74,""), _xlfn.XLOOKUP(X121,CodeMaps!$B$25:$B$64,CodeMaps!$F$25:$F$64,""))))</f>
        <v>408443003</v>
      </c>
      <c r="AI121" s="135" t="str">
        <f>IF(AH121&lt;&gt;"",_xlfn.XLOOKUP(AH121,CodeMaps!$F$25:$F$74,CodeMaps!$G$25:$G$74,""),"")</f>
        <v>General medical practice</v>
      </c>
      <c r="AJ121" s="66"/>
      <c r="AK121" s="66"/>
      <c r="AL121" s="66"/>
      <c r="AM121" s="66"/>
      <c r="AN121" s="66"/>
      <c r="AO121" s="66" t="str">
        <f>IF(DHAC_TestProviders_combined!U106&lt;&gt;"", LOWER(SUBSTITUTE(_xlfn.XLOOKUP(TRIM(DHAC_TestProviders_combined!U106),DHAC_TestOrgs_combined!$B$2:$B$86,DHAC_TestOrgs_combined!$C$2:$C$86)," ","-")),"")</f>
        <v>lake-wells-medical-practice</v>
      </c>
      <c r="AP121" s="66"/>
      <c r="AQ121" s="66"/>
      <c r="AR121" s="66" t="s">
        <v>252</v>
      </c>
      <c r="AS121" s="65" t="str">
        <f>DHAC_TestProviders_combined!Q106</f>
        <v>0870109563</v>
      </c>
      <c r="AT121" s="66" t="s">
        <v>1321</v>
      </c>
      <c r="AU121" s="66" t="s">
        <v>282</v>
      </c>
      <c r="AV121" s="65" t="str">
        <f>DHAC_TestProviders_combined!S106</f>
        <v>diana.harding@lakewellsmp.example.com.au</v>
      </c>
      <c r="AW121" s="66" t="s">
        <v>1321</v>
      </c>
      <c r="AX121" s="66"/>
      <c r="AY121" s="66"/>
      <c r="AZ121" s="66"/>
      <c r="BA121" s="66"/>
      <c r="BB121" s="66"/>
      <c r="BC121" s="66"/>
      <c r="BD121" s="66"/>
      <c r="BE121" s="66"/>
      <c r="BF121" s="66"/>
      <c r="BG121" s="66"/>
      <c r="BH121" s="66"/>
      <c r="BI121" s="66"/>
      <c r="BJ121" s="65"/>
    </row>
    <row r="122" spans="1:62" hidden="1" x14ac:dyDescent="0.25">
      <c r="A122" s="72" t="str">
        <f>LOWER(_xlfn.CONCAT(IF(COUNT(FIND(" ", $Y122))=0, $Y122, TRIM(SUBSTITUTE(SUBSTITUTE(SUBSTITUTE(_xlfn.CONCAT(LEFT($Y122, FIND(" ", $Y122)-1), REPLACE(LEFT($Y122, FIND(" ", $Y122&amp;" ", FIND(" ", $Y122, 1)+1)), 1, FIND(" ", $Y122), "")),"(",""),")",""),"and",""))), "-", SUBSTITUTE(DHAC_TestProviders_combined!$I107,"'",""),"-",DHAC_TestProviders_combined!$J107))</f>
        <v>generalpractitioner-jones-blanch</v>
      </c>
      <c r="B122" s="72"/>
      <c r="C122" s="66"/>
      <c r="D122" s="65" t="str">
        <f>IF(DHAC_TestProviders_combined!V107&lt;&gt;"","UPIN","")</f>
        <v>UPIN</v>
      </c>
      <c r="E122" s="66"/>
      <c r="F122" s="65" t="str">
        <f>IF(DHAC_TestProviders_combined!V107&lt;&gt;"","Medicare Provider Number","")</f>
        <v>Medicare Provider Number</v>
      </c>
      <c r="G122" s="32" t="str">
        <f>IF(DHAC_TestProviders_combined!V107&lt;&gt;"","http://ns.electronichealth.net.au/id/medicare-provider-number","")</f>
        <v>http://ns.electronichealth.net.au/id/medicare-provider-number</v>
      </c>
      <c r="H122" s="32" t="str">
        <f>IF(DHAC_TestProviders_combined!$V107&lt;&gt;"",DHAC_TestProviders_combined!$V107,"")</f>
        <v>2449311F</v>
      </c>
      <c r="I122" s="66"/>
      <c r="J122" s="66"/>
      <c r="K122" s="66"/>
      <c r="L122" s="66"/>
      <c r="M122" s="66"/>
      <c r="N122" s="66"/>
      <c r="O122" s="66"/>
      <c r="P122" s="66"/>
      <c r="Q122" s="66"/>
      <c r="R122" s="66"/>
      <c r="S122" s="32" t="str">
        <f>LOWER(_xlfn.CONCAT(SUBSTITUTE(DHAC_TestProviders_combined!I107,"'",""),"-",DHAC_TestProviders_combined!J107))</f>
        <v>jones-blanch</v>
      </c>
      <c r="T122" s="66"/>
      <c r="V122" s="9" t="str">
        <f>IF(DHAC_TestProviders_combined!U107&lt;&gt;"", LOWER(SUBSTITUTE(_xlfn.XLOOKUP(TRIM(DHAC_TestProviders_combined!U107),DHAC_TestOrgs_combined!$B$2:$B$86,DHAC_TestOrgs_combined!$C$2:$C$86)," ","-")),"")</f>
        <v>quinninup-medical-clinic</v>
      </c>
      <c r="W122" s="66" t="s">
        <v>1432</v>
      </c>
      <c r="X122" s="66">
        <f>DHAC_TestProviders_combined!E107</f>
        <v>253111</v>
      </c>
      <c r="Y122" s="72" t="str">
        <f>_xlfn.XLOOKUP(DHAC_TestProviders_combined!E107, CodeMaps!B$25:B$32,CodeMaps!C$25:C$32,DHAC_TestProviders_combined!F107)</f>
        <v>General Practitioner</v>
      </c>
      <c r="Z122" s="132"/>
      <c r="AA122" s="133"/>
      <c r="AB122" s="133"/>
      <c r="AC122" s="66"/>
      <c r="AD122" s="66"/>
      <c r="AE122" s="66"/>
      <c r="AF122" s="66" t="str">
        <f>IF(DHAC_TestProviders_combined!H107&lt;&gt;"",DHAC_TestProviders_combined!H107,"")</f>
        <v/>
      </c>
      <c r="AG122" s="66" t="str">
        <f t="shared" si="21"/>
        <v>http://snomed.info/sct</v>
      </c>
      <c r="AH122" s="66" t="str">
        <f>TRIM(IF(AA122&lt;&gt;"", _xlfn.XLOOKUP(AA122,CodeMaps!$D$25:$D$74,CodeMaps!$F$25:$F$74,""),IF(DHAC_TestProviders_combined!G107&lt;&gt;"",_xlfn.XLOOKUP(DHAC_TestProviders_combined!G107,CodeMaps!$B$70:$B$74,CodeMaps!$F$70:$F$74,""), _xlfn.XLOOKUP(X122,CodeMaps!$B$25:$B$64,CodeMaps!$F$25:$F$64,""))))</f>
        <v>408443003</v>
      </c>
      <c r="AI122" s="66" t="str">
        <f>IF(AH122&lt;&gt;"",_xlfn.XLOOKUP(AH122,CodeMaps!$F$25:$F$74,CodeMaps!$G$25:$G$74,""),"")</f>
        <v>General medical practice</v>
      </c>
      <c r="AJ122" s="66"/>
      <c r="AK122" s="66"/>
      <c r="AL122" s="66"/>
      <c r="AM122" s="66"/>
      <c r="AN122" s="66"/>
      <c r="AO122" s="66" t="str">
        <f>IF(DHAC_TestProviders_combined!U107&lt;&gt;"", LOWER(SUBSTITUTE(_xlfn.XLOOKUP(TRIM(DHAC_TestProviders_combined!U107),DHAC_TestOrgs_combined!$B$2:$B$86,DHAC_TestOrgs_combined!$C$2:$C$86)," ","-")),"")</f>
        <v>quinninup-medical-clinic</v>
      </c>
      <c r="AP122" s="66"/>
      <c r="AQ122" s="66"/>
      <c r="AR122" s="66" t="s">
        <v>252</v>
      </c>
      <c r="AS122" s="65" t="str">
        <f>DHAC_TestProviders_combined!Q107</f>
        <v>0870109248</v>
      </c>
      <c r="AT122" s="66" t="s">
        <v>1321</v>
      </c>
      <c r="AU122" s="66" t="s">
        <v>282</v>
      </c>
      <c r="AV122" s="65" t="str">
        <f>DHAC_TestProviders_combined!S107</f>
        <v>blanch.jones@quinninupmc.example.net</v>
      </c>
      <c r="AW122" s="66" t="s">
        <v>1321</v>
      </c>
      <c r="AX122" s="66"/>
      <c r="AY122" s="66"/>
      <c r="AZ122" s="66"/>
      <c r="BA122" s="66"/>
      <c r="BB122" s="66"/>
      <c r="BC122" s="66"/>
      <c r="BD122" s="66"/>
      <c r="BE122" s="66"/>
      <c r="BF122" s="66"/>
      <c r="BG122" s="66"/>
      <c r="BH122" s="66"/>
      <c r="BI122" s="66"/>
      <c r="BJ122" s="65"/>
    </row>
    <row r="123" spans="1:62" hidden="1" x14ac:dyDescent="0.25">
      <c r="A123" s="72" t="str">
        <f>LOWER(_xlfn.CONCAT(IF(COUNT(FIND(" ", $Y123))=0, $Y123, TRIM(SUBSTITUTE(SUBSTITUTE(SUBSTITUTE(_xlfn.CONCAT(LEFT($Y123, FIND(" ", $Y123)-1), REPLACE(LEFT($Y123, FIND(" ", $Y123&amp;" ", FIND(" ", $Y123, 1)+1)), 1, FIND(" ", $Y123), "")),"(",""),")",""),"and",""))), "-", SUBSTITUTE(DHAC_TestProviders_combined!$I108,"'",""),"-",DHAC_TestProviders_combined!$J108))</f>
        <v>midwife-markell-luke</v>
      </c>
      <c r="B123" s="72"/>
      <c r="C123" s="66"/>
      <c r="D123" s="65" t="str">
        <f>IF(DHAC_TestProviders_combined!V108&lt;&gt;"","UPIN","")</f>
        <v>UPIN</v>
      </c>
      <c r="E123" s="66"/>
      <c r="F123" s="65" t="str">
        <f>IF(DHAC_TestProviders_combined!V108&lt;&gt;"","Medicare Provider Number","")</f>
        <v>Medicare Provider Number</v>
      </c>
      <c r="G123" s="32" t="str">
        <f>IF(DHAC_TestProviders_combined!V108&lt;&gt;"","http://ns.electronichealth.net.au/id/medicare-provider-number","")</f>
        <v>http://ns.electronichealth.net.au/id/medicare-provider-number</v>
      </c>
      <c r="H123" s="32" t="str">
        <f>IF(DHAC_TestProviders_combined!$V108&lt;&gt;"",DHAC_TestProviders_combined!$V108,"")</f>
        <v>2449321B</v>
      </c>
      <c r="I123" s="66"/>
      <c r="J123" s="66"/>
      <c r="K123" s="66"/>
      <c r="L123" s="66"/>
      <c r="M123" s="66"/>
      <c r="N123" s="66"/>
      <c r="O123" s="66"/>
      <c r="P123" s="66"/>
      <c r="Q123" s="66"/>
      <c r="R123" s="66"/>
      <c r="S123" s="32" t="str">
        <f>LOWER(_xlfn.CONCAT(SUBSTITUTE(DHAC_TestProviders_combined!I108,"'",""),"-",DHAC_TestProviders_combined!J108))</f>
        <v>markell-luke</v>
      </c>
      <c r="T123" s="66"/>
      <c r="V123" s="9" t="str">
        <f>IF(DHAC_TestProviders_combined!U108&lt;&gt;"", LOWER(SUBSTITUTE(_xlfn.XLOOKUP(TRIM(DHAC_TestProviders_combined!U108),DHAC_TestOrgs_combined!$B$2:$B$86,DHAC_TestOrgs_combined!$C$2:$C$86)," ","-")),"")</f>
        <v/>
      </c>
      <c r="W123" s="66" t="s">
        <v>1432</v>
      </c>
      <c r="X123" s="66">
        <f>DHAC_TestProviders_combined!E108</f>
        <v>254111</v>
      </c>
      <c r="Y123" s="72" t="str">
        <f>_xlfn.XLOOKUP(DHAC_TestProviders_combined!E108, CodeMaps!B$25:B$32,CodeMaps!C$25:C$32,DHAC_TestProviders_combined!F108)</f>
        <v>Midwife</v>
      </c>
      <c r="Z123" s="66" t="str">
        <f t="shared" ref="Z123" si="25">IF(AA123&lt;&gt;"","http://snomed.info/sct","")</f>
        <v>http://snomed.info/sct</v>
      </c>
      <c r="AA123" s="120" t="str">
        <f>IF(DHAC_TestProviders_combined!G108&lt;&gt;"",_xlfn.XLOOKUP(DHAC_TestProviders_combined!G108,CodeMaps!$B$70:$B$74,CodeMaps!$D$70:$D$74,""),TRIM(_xlfn.XLOOKUP(X123,CodeMaps!$B$25:$B$64,CodeMaps!$D$25:$D$64,"")))</f>
        <v>309453006</v>
      </c>
      <c r="AB123" s="120" t="str">
        <f>_xlfn.XLOOKUP(AA123,CodeMaps!$D$25:$D$74,CodeMaps!$E$25:$E$74,"")</f>
        <v>Registered midwife</v>
      </c>
      <c r="AC123" s="66"/>
      <c r="AD123" s="66"/>
      <c r="AE123" s="66"/>
      <c r="AF123" s="66" t="str">
        <f>IF(DHAC_TestProviders_combined!H108&lt;&gt;"",DHAC_TestProviders_combined!H108,"")</f>
        <v/>
      </c>
      <c r="AG123" s="66" t="str">
        <f t="shared" si="21"/>
        <v>http://snomed.info/sct</v>
      </c>
      <c r="AH123" s="66" t="str">
        <f>TRIM(IF(AA123&lt;&gt;"", _xlfn.XLOOKUP(AA123,CodeMaps!$D$25:$D$74,CodeMaps!$F$25:$F$74,""),IF(DHAC_TestProviders_combined!G108&lt;&gt;"",_xlfn.XLOOKUP(DHAC_TestProviders_combined!G108,CodeMaps!$B$70:$B$74,CodeMaps!$F$70:$F$74,""), _xlfn.XLOOKUP(X123,CodeMaps!$B$25:$B$64,CodeMaps!$F$25:$F$64,""))))</f>
        <v>1287784006</v>
      </c>
      <c r="AI123" s="66" t="str">
        <f>IF(AH123&lt;&gt;"",_xlfn.XLOOKUP(AH123,CodeMaps!$F$25:$F$74,CodeMaps!$G$25:$G$74,""),"")</f>
        <v>Obstetric nursing</v>
      </c>
      <c r="AJ123" s="66"/>
      <c r="AK123" s="66"/>
      <c r="AL123" s="66"/>
      <c r="AM123" s="66"/>
      <c r="AN123" s="66"/>
      <c r="AO123" s="66" t="str">
        <f>IF(DHAC_TestProviders_combined!U108&lt;&gt;"", LOWER(SUBSTITUTE(_xlfn.XLOOKUP(TRIM(DHAC_TestProviders_combined!U108),DHAC_TestOrgs_combined!$B$2:$B$86,DHAC_TestOrgs_combined!$C$2:$C$86)," ","-")),"")</f>
        <v/>
      </c>
      <c r="AP123" s="66"/>
      <c r="AQ123" s="66"/>
      <c r="AR123" s="66" t="s">
        <v>252</v>
      </c>
      <c r="AS123" s="65" t="str">
        <f>DHAC_TestProviders_combined!Q108</f>
        <v>0870101944</v>
      </c>
      <c r="AT123" s="66" t="s">
        <v>1321</v>
      </c>
      <c r="AU123" s="66" t="s">
        <v>282</v>
      </c>
      <c r="AV123" s="65" t="str">
        <f>DHAC_TestProviders_combined!S108</f>
        <v>luke.markell@example.com</v>
      </c>
      <c r="AW123" s="66" t="s">
        <v>1321</v>
      </c>
      <c r="AX123" s="66"/>
      <c r="AY123" s="66"/>
      <c r="AZ123" s="66"/>
      <c r="BA123" s="66"/>
      <c r="BB123" s="66"/>
      <c r="BC123" s="66"/>
      <c r="BD123" s="66"/>
      <c r="BE123" s="66"/>
      <c r="BF123" s="66"/>
      <c r="BG123" s="66"/>
      <c r="BH123" s="66"/>
      <c r="BI123" s="66"/>
      <c r="BJ123" s="65"/>
    </row>
    <row r="124" spans="1:62" hidden="1" x14ac:dyDescent="0.25">
      <c r="A124" s="101" t="str">
        <f>LOWER(_xlfn.CONCAT(IF(COUNT(FIND(" ", $Y124))=0, $Y124, TRIM(SUBSTITUTE(SUBSTITUTE(SUBSTITUTE(_xlfn.CONCAT(LEFT($Y124, FIND(" ", $Y124)-1), REPLACE(LEFT($Y124, FIND(" ", $Y124&amp;" ", FIND(" ", $Y124, 1)+1)), 1, FIND(" ", $Y124), "")),"(",""),")",""),"and",""))), "-", SUBSTITUTE(DHAC_TestProviders_combined!$I109,"'",""),"-",DHAC_TestProviders_combined!$J109))</f>
        <v>nursepractitioner-osmond-deadra</v>
      </c>
      <c r="B124" s="72"/>
      <c r="C124" s="66"/>
      <c r="D124" s="65" t="str">
        <f>IF(DHAC_TestProviders_combined!V109&lt;&gt;"","UPIN","")</f>
        <v>UPIN</v>
      </c>
      <c r="E124" s="66"/>
      <c r="F124" s="65" t="str">
        <f>IF(DHAC_TestProviders_combined!V109&lt;&gt;"","Medicare Provider Number","")</f>
        <v>Medicare Provider Number</v>
      </c>
      <c r="G124" s="32" t="str">
        <f>IF(DHAC_TestProviders_combined!V109&lt;&gt;"","http://ns.electronichealth.net.au/id/medicare-provider-number","")</f>
        <v>http://ns.electronichealth.net.au/id/medicare-provider-number</v>
      </c>
      <c r="H124" s="32" t="str">
        <f>IF(DHAC_TestProviders_combined!$V109&lt;&gt;"",DHAC_TestProviders_combined!$V109,"")</f>
        <v>2449331A</v>
      </c>
      <c r="I124" s="66"/>
      <c r="J124" s="66"/>
      <c r="K124" s="66"/>
      <c r="L124" s="66"/>
      <c r="M124" s="66"/>
      <c r="N124" s="66"/>
      <c r="O124" s="66"/>
      <c r="P124" s="102" t="s">
        <v>320</v>
      </c>
      <c r="Q124" s="66"/>
      <c r="R124" s="66"/>
      <c r="S124" s="32" t="str">
        <f>LOWER(_xlfn.CONCAT(SUBSTITUTE(DHAC_TestProviders_combined!I109,"'",""),"-",DHAC_TestProviders_combined!J109))</f>
        <v>osmond-deadra</v>
      </c>
      <c r="T124" s="66"/>
      <c r="V124" s="9" t="str">
        <f>IF(DHAC_TestProviders_combined!U109&lt;&gt;"", LOWER(SUBSTITUTE(_xlfn.XLOOKUP(TRIM(DHAC_TestProviders_combined!U109),DHAC_TestOrgs_combined!$B$2:$B$86,DHAC_TestOrgs_combined!$C$2:$C$86)," ","-")),"")</f>
        <v>bunbury-public-hospital</v>
      </c>
      <c r="W124" s="66" t="s">
        <v>1432</v>
      </c>
      <c r="X124" s="66">
        <f>DHAC_TestProviders_combined!E109</f>
        <v>254411</v>
      </c>
      <c r="Y124" s="72" t="str">
        <f>_xlfn.XLOOKUP(DHAC_TestProviders_combined!E109, CodeMaps!B$25:B$32,CodeMaps!C$25:C$32,DHAC_TestProviders_combined!F109)</f>
        <v>Nurse Practitioner</v>
      </c>
      <c r="Z124" s="132"/>
      <c r="AA124" s="132"/>
      <c r="AB124" s="132"/>
      <c r="AC124" s="66"/>
      <c r="AD124" s="66"/>
      <c r="AE124" s="66"/>
      <c r="AF124" s="66" t="str">
        <f>IF(DHAC_TestProviders_combined!H109&lt;&gt;"",DHAC_TestProviders_combined!H109,"")</f>
        <v/>
      </c>
      <c r="AG124" s="37" t="str">
        <f t="shared" si="21"/>
        <v>http://snomed.info/sct</v>
      </c>
      <c r="AH124" s="37" t="str">
        <f>TRIM(IF(AA124&lt;&gt;"", _xlfn.XLOOKUP(AA124,CodeMaps!$D$25:$D$74,CodeMaps!$F$25:$F$74,""),IF(DHAC_TestProviders_combined!G109&lt;&gt;"",_xlfn.XLOOKUP(DHAC_TestProviders_combined!G109,CodeMaps!$B$70:$B$74,CodeMaps!$F$70:$F$74,""), _xlfn.XLOOKUP(X124,CodeMaps!$B$25:$B$64,CodeMaps!$F$25:$F$64,""))))</f>
        <v>722165004</v>
      </c>
      <c r="AI124" s="135" t="str">
        <f>IF(AH124&lt;&gt;"",_xlfn.XLOOKUP(AH124,CodeMaps!$F$25:$F$74,CodeMaps!$G$25:$G$74,""),"")</f>
        <v>Nursing</v>
      </c>
      <c r="AJ124" s="66"/>
      <c r="AK124" s="66"/>
      <c r="AL124" s="66"/>
      <c r="AM124" s="66"/>
      <c r="AN124" s="66"/>
      <c r="AO124" s="66" t="str">
        <f>IF(DHAC_TestProviders_combined!U109&lt;&gt;"", LOWER(SUBSTITUTE(_xlfn.XLOOKUP(TRIM(DHAC_TestProviders_combined!U109),DHAC_TestOrgs_combined!$B$2:$B$86,DHAC_TestOrgs_combined!$C$2:$C$86)," ","-")),"")</f>
        <v>bunbury-public-hospital</v>
      </c>
      <c r="AP124" s="66"/>
      <c r="AQ124" s="66"/>
      <c r="AR124" s="66" t="s">
        <v>252</v>
      </c>
      <c r="AS124" s="65" t="str">
        <f>DHAC_TestProviders_combined!Q109</f>
        <v>0870104604</v>
      </c>
      <c r="AT124" s="66" t="s">
        <v>1321</v>
      </c>
      <c r="AU124" s="66" t="s">
        <v>282</v>
      </c>
      <c r="AV124" s="65" t="str">
        <f>DHAC_TestProviders_combined!S109</f>
        <v>deadra.osmond@bunburyph.example.net</v>
      </c>
      <c r="AW124" s="66" t="s">
        <v>1321</v>
      </c>
      <c r="AX124" s="66"/>
      <c r="AY124" s="66"/>
      <c r="AZ124" s="66"/>
      <c r="BA124" s="66"/>
      <c r="BB124" s="66"/>
      <c r="BC124" s="66"/>
      <c r="BD124" s="66"/>
      <c r="BE124" s="66"/>
      <c r="BF124" s="66"/>
      <c r="BG124" s="66"/>
      <c r="BH124" s="66"/>
      <c r="BI124" s="66"/>
      <c r="BJ124" s="65"/>
    </row>
    <row r="125" spans="1:62" hidden="1" x14ac:dyDescent="0.25">
      <c r="A125" s="72" t="str">
        <f>LOWER(_xlfn.CONCAT(IF(COUNT(FIND(" ", $Y125))=0, $Y125, TRIM(SUBSTITUTE(SUBSTITUTE(SUBSTITUTE(_xlfn.CONCAT(LEFT($Y125, FIND(" ", $Y125)-1), REPLACE(LEFT($Y125, FIND(" ", $Y125&amp;" ", FIND(" ", $Y125, 1)+1)), 1, FIND(" ", $Y125), "")),"(",""),")",""),"and",""))), "-", SUBSTITUTE(DHAC_TestProviders_combined!$I110,"'",""),"-",DHAC_TestProviders_combined!$J110))</f>
        <v>nursepractitioner-gaynor-phil</v>
      </c>
      <c r="B125" s="72"/>
      <c r="C125" s="66"/>
      <c r="D125" s="65" t="str">
        <f>IF(DHAC_TestProviders_combined!V110&lt;&gt;"","UPIN","")</f>
        <v>UPIN</v>
      </c>
      <c r="E125" s="66"/>
      <c r="F125" s="65" t="str">
        <f>IF(DHAC_TestProviders_combined!V110&lt;&gt;"","Medicare Provider Number","")</f>
        <v>Medicare Provider Number</v>
      </c>
      <c r="G125" s="32" t="str">
        <f>IF(DHAC_TestProviders_combined!V110&lt;&gt;"","http://ns.electronichealth.net.au/id/medicare-provider-number","")</f>
        <v>http://ns.electronichealth.net.au/id/medicare-provider-number</v>
      </c>
      <c r="H125" s="32" t="str">
        <f>IF(DHAC_TestProviders_combined!$V110&lt;&gt;"",DHAC_TestProviders_combined!$V110,"")</f>
        <v>2449341Y</v>
      </c>
      <c r="I125" s="66"/>
      <c r="J125" s="66"/>
      <c r="K125" s="66"/>
      <c r="L125" s="66"/>
      <c r="M125" s="66"/>
      <c r="N125" s="66"/>
      <c r="O125" s="66"/>
      <c r="P125" s="66"/>
      <c r="Q125" s="66"/>
      <c r="R125" s="66"/>
      <c r="S125" s="32" t="str">
        <f>LOWER(_xlfn.CONCAT(SUBSTITUTE(DHAC_TestProviders_combined!I110,"'",""),"-",DHAC_TestProviders_combined!J110))</f>
        <v>gaynor-phil</v>
      </c>
      <c r="T125" s="66"/>
      <c r="V125" s="9" t="str">
        <f>IF(DHAC_TestProviders_combined!U110&lt;&gt;"", LOWER(SUBSTITUTE(_xlfn.XLOOKUP(TRIM(DHAC_TestProviders_combined!U110),DHAC_TestOrgs_combined!$B$2:$B$86,DHAC_TestOrgs_combined!$C$2:$C$86)," ","-")),"")</f>
        <v>morgantown-private-hospital</v>
      </c>
      <c r="W125" s="66" t="s">
        <v>1432</v>
      </c>
      <c r="X125" s="66">
        <f>DHAC_TestProviders_combined!E110</f>
        <v>254411</v>
      </c>
      <c r="Y125" s="72" t="str">
        <f>_xlfn.XLOOKUP(DHAC_TestProviders_combined!E110, CodeMaps!B$25:B$32,CodeMaps!C$25:C$32,DHAC_TestProviders_combined!F110)</f>
        <v>Nurse Practitioner</v>
      </c>
      <c r="Z125" s="132"/>
      <c r="AA125" s="133"/>
      <c r="AB125" s="133"/>
      <c r="AC125" s="66"/>
      <c r="AD125" s="66"/>
      <c r="AE125" s="66"/>
      <c r="AF125" s="66" t="str">
        <f>IF(DHAC_TestProviders_combined!H110&lt;&gt;"",DHAC_TestProviders_combined!H110,"")</f>
        <v/>
      </c>
      <c r="AG125" s="66" t="str">
        <f t="shared" si="21"/>
        <v>http://snomed.info/sct</v>
      </c>
      <c r="AH125" s="66" t="str">
        <f>TRIM(IF(AA125&lt;&gt;"", _xlfn.XLOOKUP(AA125,CodeMaps!$D$25:$D$74,CodeMaps!$F$25:$F$74,""),IF(DHAC_TestProviders_combined!G110&lt;&gt;"",_xlfn.XLOOKUP(DHAC_TestProviders_combined!G110,CodeMaps!$B$70:$B$74,CodeMaps!$F$70:$F$74,""), _xlfn.XLOOKUP(X125,CodeMaps!$B$25:$B$64,CodeMaps!$F$25:$F$64,""))))</f>
        <v>722165004</v>
      </c>
      <c r="AI125" s="66" t="str">
        <f>IF(AH125&lt;&gt;"",_xlfn.XLOOKUP(AH125,CodeMaps!$F$25:$F$74,CodeMaps!$G$25:$G$74,""),"")</f>
        <v>Nursing</v>
      </c>
      <c r="AJ125" s="66"/>
      <c r="AK125" s="66"/>
      <c r="AL125" s="66"/>
      <c r="AM125" s="66"/>
      <c r="AN125" s="66"/>
      <c r="AO125" s="66" t="str">
        <f>IF(DHAC_TestProviders_combined!U110&lt;&gt;"", LOWER(SUBSTITUTE(_xlfn.XLOOKUP(TRIM(DHAC_TestProviders_combined!U110),DHAC_TestOrgs_combined!$B$2:$B$86,DHAC_TestOrgs_combined!$C$2:$C$86)," ","-")),"")</f>
        <v>morgantown-private-hospital</v>
      </c>
      <c r="AP125" s="66"/>
      <c r="AQ125" s="66"/>
      <c r="AR125" s="66" t="s">
        <v>252</v>
      </c>
      <c r="AS125" s="65" t="str">
        <f>DHAC_TestProviders_combined!Q110</f>
        <v>0870100972</v>
      </c>
      <c r="AT125" s="66" t="s">
        <v>1321</v>
      </c>
      <c r="AU125" s="66" t="s">
        <v>282</v>
      </c>
      <c r="AV125" s="65" t="str">
        <f>DHAC_TestProviders_combined!S110</f>
        <v>phil.gaynor@morgantownph.example.com.au</v>
      </c>
      <c r="AW125" s="66" t="s">
        <v>1321</v>
      </c>
      <c r="AX125" s="66"/>
      <c r="AY125" s="66"/>
      <c r="AZ125" s="66"/>
      <c r="BA125" s="66"/>
      <c r="BB125" s="66"/>
      <c r="BC125" s="66"/>
      <c r="BD125" s="66"/>
      <c r="BE125" s="66"/>
      <c r="BF125" s="66"/>
      <c r="BG125" s="66"/>
      <c r="BH125" s="66"/>
      <c r="BI125" s="66"/>
      <c r="BJ125" s="65"/>
    </row>
    <row r="126" spans="1:62" hidden="1" x14ac:dyDescent="0.25">
      <c r="A126" s="72" t="str">
        <f>LOWER(_xlfn.CONCAT(IF(COUNT(FIND(" ", $Y126))=0, $Y126, TRIM(SUBSTITUTE(SUBSTITUTE(SUBSTITUTE(_xlfn.CONCAT(LEFT($Y126, FIND(" ", $Y126)-1), REPLACE(LEFT($Y126, FIND(" ", $Y126&amp;" ", FIND(" ", $Y126, 1)+1)), 1, FIND(" ", $Y126), "")),"(",""),")",""),"and",""))), "-", SUBSTITUTE(DHAC_TestProviders_combined!$I111,"'",""),"-",DHAC_TestProviders_combined!$J111))</f>
        <v>paediatrician-bowden-paula</v>
      </c>
      <c r="B126" s="72"/>
      <c r="C126" s="66"/>
      <c r="D126" s="65" t="str">
        <f>IF(DHAC_TestProviders_combined!V111&lt;&gt;"","UPIN","")</f>
        <v>UPIN</v>
      </c>
      <c r="E126" s="66"/>
      <c r="F126" s="65" t="str">
        <f>IF(DHAC_TestProviders_combined!V111&lt;&gt;"","Medicare Provider Number","")</f>
        <v>Medicare Provider Number</v>
      </c>
      <c r="G126" s="32" t="str">
        <f>IF(DHAC_TestProviders_combined!V111&lt;&gt;"","http://ns.electronichealth.net.au/id/medicare-provider-number","")</f>
        <v>http://ns.electronichealth.net.au/id/medicare-provider-number</v>
      </c>
      <c r="H126" s="32" t="str">
        <f>IF(DHAC_TestProviders_combined!$V111&lt;&gt;"",DHAC_TestProviders_combined!$V111,"")</f>
        <v>2449351X</v>
      </c>
      <c r="I126" s="66"/>
      <c r="J126" s="66"/>
      <c r="K126" s="66"/>
      <c r="L126" s="66"/>
      <c r="M126" s="66"/>
      <c r="N126" s="66"/>
      <c r="O126" s="66"/>
      <c r="P126" s="66"/>
      <c r="Q126" s="66"/>
      <c r="R126" s="66"/>
      <c r="S126" s="32" t="str">
        <f>LOWER(_xlfn.CONCAT(SUBSTITUTE(DHAC_TestProviders_combined!I111,"'",""),"-",DHAC_TestProviders_combined!J111))</f>
        <v>bowden-paula</v>
      </c>
      <c r="T126" s="66"/>
      <c r="V126" s="9" t="str">
        <f>IF(DHAC_TestProviders_combined!U111&lt;&gt;"", LOWER(SUBSTITUTE(_xlfn.XLOOKUP(TRIM(DHAC_TestProviders_combined!U111),DHAC_TestOrgs_combined!$B$2:$B$86,DHAC_TestOrgs_combined!$C$2:$C$86)," ","-")),"")</f>
        <v/>
      </c>
      <c r="W126" s="66" t="s">
        <v>1432</v>
      </c>
      <c r="X126" s="66">
        <f>DHAC_TestProviders_combined!E111</f>
        <v>253321</v>
      </c>
      <c r="Y126" s="72" t="str">
        <f>_xlfn.XLOOKUP(DHAC_TestProviders_combined!E111, CodeMaps!B$25:B$32,CodeMaps!C$25:C$32,DHAC_TestProviders_combined!F111)</f>
        <v>Paediatrician</v>
      </c>
      <c r="Z126" s="132"/>
      <c r="AA126" s="133"/>
      <c r="AB126" s="133"/>
      <c r="AC126" s="66"/>
      <c r="AD126" s="66"/>
      <c r="AE126" s="66"/>
      <c r="AF126" s="66" t="str">
        <f>IF(DHAC_TestProviders_combined!H111&lt;&gt;"",DHAC_TestProviders_combined!H111,"")</f>
        <v/>
      </c>
      <c r="AG126" s="66" t="str">
        <f t="shared" si="21"/>
        <v>http://snomed.info/sct</v>
      </c>
      <c r="AH126" s="66" t="str">
        <f>TRIM(IF(AA126&lt;&gt;"", _xlfn.XLOOKUP(AA126,CodeMaps!$D$25:$D$74,CodeMaps!$F$25:$F$74,""),IF(DHAC_TestProviders_combined!G111&lt;&gt;"",_xlfn.XLOOKUP(DHAC_TestProviders_combined!G111,CodeMaps!$B$70:$B$74,CodeMaps!$F$70:$F$74,""), _xlfn.XLOOKUP(X126,CodeMaps!$B$25:$B$64,CodeMaps!$F$25:$F$64,""))))</f>
        <v>24251000087109</v>
      </c>
      <c r="AI126" s="66" t="str">
        <f>IF(AH126&lt;&gt;"",_xlfn.XLOOKUP(AH126,CodeMaps!$F$25:$F$74,CodeMaps!$G$25:$G$74,""),"")</f>
        <v>General paediatric specialty</v>
      </c>
      <c r="AJ126" s="66"/>
      <c r="AK126" s="66"/>
      <c r="AL126" s="66"/>
      <c r="AM126" s="66"/>
      <c r="AN126" s="66"/>
      <c r="AO126" s="66" t="str">
        <f>IF(DHAC_TestProviders_combined!U111&lt;&gt;"", LOWER(SUBSTITUTE(_xlfn.XLOOKUP(TRIM(DHAC_TestProviders_combined!U111),DHAC_TestOrgs_combined!$B$2:$B$86,DHAC_TestOrgs_combined!$C$2:$C$86)," ","-")),"")</f>
        <v/>
      </c>
      <c r="AP126" s="66"/>
      <c r="AQ126" s="66"/>
      <c r="AR126" s="66" t="s">
        <v>252</v>
      </c>
      <c r="AS126" s="65" t="str">
        <f>DHAC_TestProviders_combined!Q111</f>
        <v>0870106704</v>
      </c>
      <c r="AT126" s="66" t="s">
        <v>1321</v>
      </c>
      <c r="AU126" s="66" t="s">
        <v>282</v>
      </c>
      <c r="AV126" s="65" t="str">
        <f>DHAC_TestProviders_combined!S111</f>
        <v>paula.bowden@example.com</v>
      </c>
      <c r="AW126" s="66" t="s">
        <v>1321</v>
      </c>
      <c r="AX126" s="66"/>
      <c r="AY126" s="66"/>
      <c r="AZ126" s="66"/>
      <c r="BA126" s="66"/>
      <c r="BB126" s="66"/>
      <c r="BC126" s="66"/>
      <c r="BD126" s="66"/>
      <c r="BE126" s="66"/>
      <c r="BF126" s="66"/>
      <c r="BG126" s="66"/>
      <c r="BH126" s="66"/>
      <c r="BI126" s="66"/>
      <c r="BJ126" s="65"/>
    </row>
    <row r="127" spans="1:62" hidden="1" x14ac:dyDescent="0.25">
      <c r="A127" s="72" t="str">
        <f>LOWER(_xlfn.CONCAT(IF(COUNT(FIND(" ", $Y127))=0, $Y127, TRIM(SUBSTITUTE(SUBSTITUTE(SUBSTITUTE(_xlfn.CONCAT(LEFT($Y127, FIND(" ", $Y127)-1), REPLACE(LEFT($Y127, FIND(" ", $Y127&amp;" ", FIND(" ", $Y127, 1)+1)), 1, FIND(" ", $Y127), "")),"(",""),")",""),"and",""))), "-", SUBSTITUTE(DHAC_TestProviders_combined!$I112,"'",""),"-",DHAC_TestProviders_combined!$J112))</f>
        <v>pathologist-khouri-stewart</v>
      </c>
      <c r="B127" s="72"/>
      <c r="C127" s="66"/>
      <c r="D127" s="65" t="str">
        <f>IF(DHAC_TestProviders_combined!V112&lt;&gt;"","UPIN","")</f>
        <v>UPIN</v>
      </c>
      <c r="E127" s="66"/>
      <c r="F127" s="65" t="str">
        <f>IF(DHAC_TestProviders_combined!V112&lt;&gt;"","Medicare Provider Number","")</f>
        <v>Medicare Provider Number</v>
      </c>
      <c r="G127" s="32" t="str">
        <f>IF(DHAC_TestProviders_combined!V112&lt;&gt;"","http://ns.electronichealth.net.au/id/medicare-provider-number","")</f>
        <v>http://ns.electronichealth.net.au/id/medicare-provider-number</v>
      </c>
      <c r="H127" s="32" t="str">
        <f>IF(DHAC_TestProviders_combined!$V112&lt;&gt;"",DHAC_TestProviders_combined!$V112,"")</f>
        <v>2449361W</v>
      </c>
      <c r="I127" s="66"/>
      <c r="J127" s="66"/>
      <c r="K127" s="66"/>
      <c r="L127" s="66"/>
      <c r="M127" s="66"/>
      <c r="N127" s="66"/>
      <c r="O127" s="66"/>
      <c r="P127" s="66"/>
      <c r="Q127" s="66"/>
      <c r="R127" s="66"/>
      <c r="S127" s="32" t="str">
        <f>LOWER(_xlfn.CONCAT(SUBSTITUTE(DHAC_TestProviders_combined!I112,"'",""),"-",DHAC_TestProviders_combined!J112))</f>
        <v>khouri-stewart</v>
      </c>
      <c r="T127" s="66"/>
      <c r="V127" s="9" t="str">
        <f>IF(DHAC_TestProviders_combined!U112&lt;&gt;"", LOWER(SUBSTITUTE(_xlfn.XLOOKUP(TRIM(DHAC_TestProviders_combined!U112),DHAC_TestOrgs_combined!$B$2:$B$86,DHAC_TestOrgs_combined!$C$2:$C$86)," ","-")),"")</f>
        <v>kununurra-pathology</v>
      </c>
      <c r="W127" s="66" t="s">
        <v>1432</v>
      </c>
      <c r="X127" s="66">
        <f>DHAC_TestProviders_combined!E112</f>
        <v>253915</v>
      </c>
      <c r="Y127" s="72" t="str">
        <f>_xlfn.XLOOKUP(DHAC_TestProviders_combined!E112, CodeMaps!B$25:B$32,CodeMaps!C$25:C$32,DHAC_TestProviders_combined!F112)</f>
        <v>Pathologist</v>
      </c>
      <c r="Z127" s="132"/>
      <c r="AA127" s="133"/>
      <c r="AB127" s="133"/>
      <c r="AC127" s="66"/>
      <c r="AD127" s="66"/>
      <c r="AE127" s="66"/>
      <c r="AF127" s="66" t="str">
        <f>IF(DHAC_TestProviders_combined!H112&lt;&gt;"",DHAC_TestProviders_combined!H112,"")</f>
        <v/>
      </c>
      <c r="AG127" s="66" t="str">
        <f t="shared" si="21"/>
        <v>http://snomed.info/sct</v>
      </c>
      <c r="AH127" s="66" t="str">
        <f>TRIM(IF(AA127&lt;&gt;"", _xlfn.XLOOKUP(AA127,CodeMaps!$D$25:$D$74,CodeMaps!$F$25:$F$74,""),IF(DHAC_TestProviders_combined!G112&lt;&gt;"",_xlfn.XLOOKUP(DHAC_TestProviders_combined!G112,CodeMaps!$B$70:$B$74,CodeMaps!$F$70:$F$74,""), _xlfn.XLOOKUP(X127,CodeMaps!$B$25:$B$64,CodeMaps!$F$25:$F$64,""))))</f>
        <v>394595002</v>
      </c>
      <c r="AI127" s="66" t="str">
        <f>IF(AH127&lt;&gt;"",_xlfn.XLOOKUP(AH127,CodeMaps!$F$25:$F$74,CodeMaps!$G$25:$G$74,""),"")</f>
        <v>Pathology</v>
      </c>
      <c r="AJ127" s="66"/>
      <c r="AK127" s="66"/>
      <c r="AL127" s="66"/>
      <c r="AM127" s="66"/>
      <c r="AN127" s="66"/>
      <c r="AO127" s="66" t="str">
        <f>IF(DHAC_TestProviders_combined!U112&lt;&gt;"", LOWER(SUBSTITUTE(_xlfn.XLOOKUP(TRIM(DHAC_TestProviders_combined!U112),DHAC_TestOrgs_combined!$B$2:$B$86,DHAC_TestOrgs_combined!$C$2:$C$86)," ","-")),"")</f>
        <v>kununurra-pathology</v>
      </c>
      <c r="AP127" s="66"/>
      <c r="AQ127" s="66"/>
      <c r="AR127" s="66" t="s">
        <v>252</v>
      </c>
      <c r="AS127" s="65" t="str">
        <f>DHAC_TestProviders_combined!Q112</f>
        <v>0870100955</v>
      </c>
      <c r="AT127" s="66" t="s">
        <v>1321</v>
      </c>
      <c r="AU127" s="66" t="s">
        <v>282</v>
      </c>
      <c r="AV127" s="65" t="str">
        <f>DHAC_TestProviders_combined!S112</f>
        <v>stewart.khouri@kununurrapathology.example.com.au</v>
      </c>
      <c r="AW127" s="66" t="s">
        <v>1321</v>
      </c>
      <c r="AX127" s="66"/>
      <c r="AY127" s="66"/>
      <c r="AZ127" s="66"/>
      <c r="BA127" s="66"/>
      <c r="BB127" s="66"/>
      <c r="BC127" s="66"/>
      <c r="BD127" s="66"/>
      <c r="BE127" s="66"/>
      <c r="BF127" s="66"/>
      <c r="BG127" s="66"/>
      <c r="BH127" s="66"/>
      <c r="BI127" s="66"/>
      <c r="BJ127" s="65"/>
    </row>
    <row r="128" spans="1:62" hidden="1" x14ac:dyDescent="0.25">
      <c r="A128" s="72" t="str">
        <f>LOWER(_xlfn.CONCAT(IF(COUNT(FIND(" ", $Y128))=0, $Y128, TRIM(SUBSTITUTE(SUBSTITUTE(SUBSTITUTE(_xlfn.CONCAT(LEFT($Y128, FIND(" ", $Y128)-1), REPLACE(LEFT($Y128, FIND(" ", $Y128&amp;" ", FIND(" ", $Y128, 1)+1)), 1, FIND(" ", $Y128), "")),"(",""),")",""),"and",""))), "-", SUBSTITUTE(DHAC_TestProviders_combined!$I113,"'",""),"-",DHAC_TestProviders_combined!$J113))</f>
        <v>retailpharmacist-mclennan-miguel</v>
      </c>
      <c r="B128" s="72"/>
      <c r="C128" s="66"/>
      <c r="D128" s="65" t="str">
        <f>IF(DHAC_TestProviders_combined!V113&lt;&gt;"","UPIN","")</f>
        <v>UPIN</v>
      </c>
      <c r="E128" s="66"/>
      <c r="F128" s="65" t="str">
        <f>IF(DHAC_TestProviders_combined!V113&lt;&gt;"","Medicare Provider Number","")</f>
        <v>Medicare Provider Number</v>
      </c>
      <c r="G128" s="32" t="str">
        <f>IF(DHAC_TestProviders_combined!V113&lt;&gt;"","http://ns.electronichealth.net.au/id/medicare-provider-number","")</f>
        <v>http://ns.electronichealth.net.au/id/medicare-provider-number</v>
      </c>
      <c r="H128" s="32" t="str">
        <f>IF(DHAC_TestProviders_combined!$V113&lt;&gt;"",DHAC_TestProviders_combined!$V113,"")</f>
        <v>2449371T</v>
      </c>
      <c r="I128" s="66"/>
      <c r="J128" s="66"/>
      <c r="K128" s="66"/>
      <c r="L128" s="66"/>
      <c r="M128" s="66"/>
      <c r="N128" s="66"/>
      <c r="O128" s="66"/>
      <c r="P128" s="66"/>
      <c r="Q128" s="66"/>
      <c r="R128" s="66"/>
      <c r="S128" s="32" t="str">
        <f>LOWER(_xlfn.CONCAT(SUBSTITUTE(DHAC_TestProviders_combined!I113,"'",""),"-",DHAC_TestProviders_combined!J113))</f>
        <v>mclennan-miguel</v>
      </c>
      <c r="T128" s="66"/>
      <c r="V128" s="9" t="str">
        <f>IF(DHAC_TestProviders_combined!U113&lt;&gt;"", LOWER(SUBSTITUTE(_xlfn.XLOOKUP(TRIM(DHAC_TestProviders_combined!U113),DHAC_TestOrgs_combined!$B$2:$B$86,DHAC_TestOrgs_combined!$C$2:$C$86)," ","-")),"")</f>
        <v>mcbeath-pharmacy</v>
      </c>
      <c r="W128" s="66" t="s">
        <v>1432</v>
      </c>
      <c r="X128" s="66">
        <f>DHAC_TestProviders_combined!E113</f>
        <v>251513</v>
      </c>
      <c r="Y128" s="72" t="str">
        <f>_xlfn.XLOOKUP(DHAC_TestProviders_combined!E113, CodeMaps!B$25:B$32,CodeMaps!C$25:C$32,DHAC_TestProviders_combined!F113)</f>
        <v>Retail Pharmacist</v>
      </c>
      <c r="Z128" s="132"/>
      <c r="AA128" s="133"/>
      <c r="AB128" s="133"/>
      <c r="AC128" s="66"/>
      <c r="AD128" s="66"/>
      <c r="AE128" s="66"/>
      <c r="AF128" s="66" t="str">
        <f>IF(DHAC_TestProviders_combined!H113&lt;&gt;"",DHAC_TestProviders_combined!H113,"")</f>
        <v/>
      </c>
      <c r="AG128" s="66" t="str">
        <f t="shared" si="21"/>
        <v>http://snomed.info/sct</v>
      </c>
      <c r="AH128" s="66" t="str">
        <f>TRIM(IF(AA128&lt;&gt;"", _xlfn.XLOOKUP(AA128,CodeMaps!$D$25:$D$74,CodeMaps!$F$25:$F$74,""),IF(DHAC_TestProviders_combined!G113&lt;&gt;"",_xlfn.XLOOKUP(DHAC_TestProviders_combined!G113,CodeMaps!$B$70:$B$74,CodeMaps!$F$70:$F$74,""), _xlfn.XLOOKUP(X128,CodeMaps!$B$25:$B$64,CodeMaps!$F$25:$F$64,""))))</f>
        <v>1268907002</v>
      </c>
      <c r="AI128" s="66" t="str">
        <f>IF(AH128&lt;&gt;"",_xlfn.XLOOKUP(AH128,CodeMaps!$F$25:$F$74,CodeMaps!$G$25:$G$74,""),"")</f>
        <v>Community pharmacy</v>
      </c>
      <c r="AJ128" s="66"/>
      <c r="AK128" s="66"/>
      <c r="AL128" s="66"/>
      <c r="AM128" s="66"/>
      <c r="AN128" s="66"/>
      <c r="AO128" s="66" t="str">
        <f>IF(DHAC_TestProviders_combined!U113&lt;&gt;"", LOWER(SUBSTITUTE(_xlfn.XLOOKUP(TRIM(DHAC_TestProviders_combined!U113),DHAC_TestOrgs_combined!$B$2:$B$86,DHAC_TestOrgs_combined!$C$2:$C$86)," ","-")),"")</f>
        <v>mcbeath-pharmacy</v>
      </c>
      <c r="AP128" s="66"/>
      <c r="AQ128" s="66"/>
      <c r="AR128" s="66" t="s">
        <v>252</v>
      </c>
      <c r="AS128" s="65" t="str">
        <f>DHAC_TestProviders_combined!Q113</f>
        <v>0870101653</v>
      </c>
      <c r="AT128" s="66" t="s">
        <v>1321</v>
      </c>
      <c r="AU128" s="66" t="s">
        <v>282</v>
      </c>
      <c r="AV128" s="65" t="str">
        <f>DHAC_TestProviders_combined!S113</f>
        <v>miguel.mclennan@mcbeathpharmacy.example.net</v>
      </c>
      <c r="AW128" s="66" t="s">
        <v>1321</v>
      </c>
      <c r="AX128" s="66"/>
      <c r="AY128" s="66"/>
      <c r="AZ128" s="66"/>
      <c r="BA128" s="66"/>
      <c r="BB128" s="66"/>
      <c r="BC128" s="66"/>
      <c r="BD128" s="66"/>
      <c r="BE128" s="66"/>
      <c r="BF128" s="66"/>
      <c r="BG128" s="66"/>
      <c r="BH128" s="66"/>
      <c r="BI128" s="66"/>
      <c r="BJ128" s="65"/>
    </row>
    <row r="129" spans="1:62" hidden="1" x14ac:dyDescent="0.25">
      <c r="A129" s="72" t="str">
        <f>LOWER(_xlfn.CONCAT(IF(COUNT(FIND(" ", $Y129))=0, $Y129, TRIM(SUBSTITUTE(SUBSTITUTE(SUBSTITUTE(_xlfn.CONCAT(LEFT($Y129, FIND(" ", $Y129)-1), REPLACE(LEFT($Y129, FIND(" ", $Y129&amp;" ", FIND(" ", $Y129, 1)+1)), 1, FIND(" ", $Y129), "")),"(",""),")",""),"and",""))), "-", SUBSTITUTE(DHAC_TestProviders_combined!$I114,"'",""),"-",DHAC_TestProviders_combined!$J114))</f>
        <v>registerednurses-dent-aldo</v>
      </c>
      <c r="B129" s="72"/>
      <c r="C129" s="66"/>
      <c r="D129" s="65" t="str">
        <f>IF(DHAC_TestProviders_combined!V114&lt;&gt;"","UPIN","")</f>
        <v>UPIN</v>
      </c>
      <c r="E129" s="66"/>
      <c r="F129" s="65" t="str">
        <f>IF(DHAC_TestProviders_combined!V114&lt;&gt;"","Medicare Provider Number","")</f>
        <v>Medicare Provider Number</v>
      </c>
      <c r="G129" s="32" t="str">
        <f>IF(DHAC_TestProviders_combined!V114&lt;&gt;"","http://ns.electronichealth.net.au/id/medicare-provider-number","")</f>
        <v>http://ns.electronichealth.net.au/id/medicare-provider-number</v>
      </c>
      <c r="H129" s="32" t="str">
        <f>IF(DHAC_TestProviders_combined!$V114&lt;&gt;"",DHAC_TestProviders_combined!$V114,"")</f>
        <v>2449381L</v>
      </c>
      <c r="I129" s="66"/>
      <c r="J129" s="66"/>
      <c r="K129" s="66"/>
      <c r="L129" s="66"/>
      <c r="M129" s="66"/>
      <c r="N129" s="66"/>
      <c r="O129" s="66"/>
      <c r="P129" s="66"/>
      <c r="Q129" s="66"/>
      <c r="R129" s="66"/>
      <c r="S129" s="32" t="str">
        <f>LOWER(_xlfn.CONCAT(SUBSTITUTE(DHAC_TestProviders_combined!I114,"'",""),"-",DHAC_TestProviders_combined!J114))</f>
        <v>dent-aldo</v>
      </c>
      <c r="T129" s="66"/>
      <c r="V129" s="9" t="str">
        <f>IF(DHAC_TestProviders_combined!U114&lt;&gt;"", LOWER(SUBSTITUTE(_xlfn.XLOOKUP(TRIM(DHAC_TestProviders_combined!U114),DHAC_TestOrgs_combined!$B$2:$B$86,DHAC_TestOrgs_combined!$C$2:$C$86)," ","-")),"")</f>
        <v>bunbury-public-hospital</v>
      </c>
      <c r="W129" s="66" t="s">
        <v>1432</v>
      </c>
      <c r="X129" s="66">
        <f>DHAC_TestProviders_combined!E114</f>
        <v>254499</v>
      </c>
      <c r="Y129" s="72" t="str">
        <f>_xlfn.XLOOKUP(DHAC_TestProviders_combined!E114, CodeMaps!B$25:B$32,CodeMaps!C$25:C$32,DHAC_TestProviders_combined!F114)</f>
        <v>Registered Nurses nec</v>
      </c>
      <c r="Z129" s="132"/>
      <c r="AA129" s="133"/>
      <c r="AB129" s="133"/>
      <c r="AC129" s="66"/>
      <c r="AD129" s="66"/>
      <c r="AE129" s="66"/>
      <c r="AF129" s="66" t="str">
        <f>IF(DHAC_TestProviders_combined!H114&lt;&gt;"",DHAC_TestProviders_combined!H114,"")</f>
        <v/>
      </c>
      <c r="AG129" s="66" t="str">
        <f t="shared" si="21"/>
        <v>http://snomed.info/sct</v>
      </c>
      <c r="AH129" s="66" t="str">
        <f>TRIM(IF(AA129&lt;&gt;"", _xlfn.XLOOKUP(AA129,CodeMaps!$D$25:$D$74,CodeMaps!$F$25:$F$74,""),IF(DHAC_TestProviders_combined!G114&lt;&gt;"",_xlfn.XLOOKUP(DHAC_TestProviders_combined!G114,CodeMaps!$B$70:$B$74,CodeMaps!$F$70:$F$74,""), _xlfn.XLOOKUP(X129,CodeMaps!$B$25:$B$64,CodeMaps!$F$25:$F$64,""))))</f>
        <v>722165004</v>
      </c>
      <c r="AI129" s="66" t="str">
        <f>IF(AH129&lt;&gt;"",_xlfn.XLOOKUP(AH129,CodeMaps!$F$25:$F$74,CodeMaps!$G$25:$G$74,""),"")</f>
        <v>Nursing</v>
      </c>
      <c r="AJ129" s="66"/>
      <c r="AK129" s="66"/>
      <c r="AL129" s="66"/>
      <c r="AM129" s="66"/>
      <c r="AN129" s="66"/>
      <c r="AO129" s="66" t="str">
        <f>IF(DHAC_TestProviders_combined!U114&lt;&gt;"", LOWER(SUBSTITUTE(_xlfn.XLOOKUP(TRIM(DHAC_TestProviders_combined!U114),DHAC_TestOrgs_combined!$B$2:$B$86,DHAC_TestOrgs_combined!$C$2:$C$86)," ","-")),"")</f>
        <v>bunbury-public-hospital</v>
      </c>
      <c r="AP129" s="66"/>
      <c r="AQ129" s="66"/>
      <c r="AR129" s="66" t="s">
        <v>252</v>
      </c>
      <c r="AS129" s="65" t="str">
        <f>DHAC_TestProviders_combined!Q114</f>
        <v>0870107077</v>
      </c>
      <c r="AT129" s="66" t="s">
        <v>1321</v>
      </c>
      <c r="AU129" s="66" t="s">
        <v>282</v>
      </c>
      <c r="AV129" s="65" t="str">
        <f>DHAC_TestProviders_combined!S114</f>
        <v>aldo.dent@bunburyph.example.net</v>
      </c>
      <c r="AW129" s="66" t="s">
        <v>1321</v>
      </c>
      <c r="AX129" s="66"/>
      <c r="AY129" s="66"/>
      <c r="AZ129" s="66"/>
      <c r="BA129" s="66"/>
      <c r="BB129" s="66"/>
      <c r="BC129" s="66"/>
      <c r="BD129" s="66"/>
      <c r="BE129" s="66"/>
      <c r="BF129" s="66"/>
      <c r="BG129" s="66"/>
      <c r="BH129" s="66"/>
      <c r="BI129" s="66"/>
      <c r="BJ129" s="65"/>
    </row>
    <row r="130" spans="1:62" hidden="1" x14ac:dyDescent="0.25">
      <c r="A130" s="72" t="str">
        <f>LOWER(_xlfn.CONCAT(IF(COUNT(FIND(" ", $Y130))=0, $Y130, TRIM(SUBSTITUTE(SUBSTITUTE(SUBSTITUTE(_xlfn.CONCAT(LEFT($Y130, FIND(" ", $Y130)-1), REPLACE(LEFT($Y130, FIND(" ", $Y130&amp;" ", FIND(" ", $Y130, 1)+1)), 1, FIND(" ", $Y130), "")),"(",""),")",""),"and",""))), "-", SUBSTITUTE(DHAC_TestProviders_combined!$I115,"'",""),"-",DHAC_TestProviders_combined!$J115))</f>
        <v>registerednurses-cooke-arthur</v>
      </c>
      <c r="B130" s="72"/>
      <c r="C130" s="66"/>
      <c r="D130" s="65" t="str">
        <f>IF(DHAC_TestProviders_combined!V115&lt;&gt;"","UPIN","")</f>
        <v>UPIN</v>
      </c>
      <c r="E130" s="66"/>
      <c r="F130" s="65" t="str">
        <f>IF(DHAC_TestProviders_combined!V115&lt;&gt;"","Medicare Provider Number","")</f>
        <v>Medicare Provider Number</v>
      </c>
      <c r="G130" s="32" t="str">
        <f>IF(DHAC_TestProviders_combined!V115&lt;&gt;"","http://ns.electronichealth.net.au/id/medicare-provider-number","")</f>
        <v>http://ns.electronichealth.net.au/id/medicare-provider-number</v>
      </c>
      <c r="H130" s="32" t="str">
        <f>IF(DHAC_TestProviders_combined!$V115&lt;&gt;"",DHAC_TestProviders_combined!$V115,"")</f>
        <v>2449391K</v>
      </c>
      <c r="I130" s="66"/>
      <c r="J130" s="66"/>
      <c r="K130" s="66"/>
      <c r="L130" s="66"/>
      <c r="M130" s="66"/>
      <c r="N130" s="66"/>
      <c r="O130" s="66"/>
      <c r="P130" s="66"/>
      <c r="Q130" s="66"/>
      <c r="R130" s="66"/>
      <c r="S130" s="32" t="str">
        <f>LOWER(_xlfn.CONCAT(SUBSTITUTE(DHAC_TestProviders_combined!I115,"'",""),"-",DHAC_TestProviders_combined!J115))</f>
        <v>cooke-arthur</v>
      </c>
      <c r="T130" s="66"/>
      <c r="V130" s="9" t="str">
        <f>IF(DHAC_TestProviders_combined!U115&lt;&gt;"", LOWER(SUBSTITUTE(_xlfn.XLOOKUP(TRIM(DHAC_TestProviders_combined!U115),DHAC_TestOrgs_combined!$B$2:$B$86,DHAC_TestOrgs_combined!$C$2:$C$86)," ","-")),"")</f>
        <v>morgantown-private-hospital</v>
      </c>
      <c r="W130" s="66" t="s">
        <v>1432</v>
      </c>
      <c r="X130" s="66">
        <f>DHAC_TestProviders_combined!E115</f>
        <v>254499</v>
      </c>
      <c r="Y130" s="72" t="str">
        <f>_xlfn.XLOOKUP(DHAC_TestProviders_combined!E115, CodeMaps!B$25:B$32,CodeMaps!C$25:C$32,DHAC_TestProviders_combined!F115)</f>
        <v>Registered Nurses nec</v>
      </c>
      <c r="Z130" s="132"/>
      <c r="AA130" s="133"/>
      <c r="AB130" s="133"/>
      <c r="AC130" s="66"/>
      <c r="AD130" s="66"/>
      <c r="AE130" s="66"/>
      <c r="AF130" s="66" t="str">
        <f>IF(DHAC_TestProviders_combined!H115&lt;&gt;"",DHAC_TestProviders_combined!H115,"")</f>
        <v/>
      </c>
      <c r="AG130" s="66" t="str">
        <f t="shared" si="21"/>
        <v>http://snomed.info/sct</v>
      </c>
      <c r="AH130" s="66" t="str">
        <f>TRIM(IF(AA130&lt;&gt;"", _xlfn.XLOOKUP(AA130,CodeMaps!$D$25:$D$74,CodeMaps!$F$25:$F$74,""),IF(DHAC_TestProviders_combined!G115&lt;&gt;"",_xlfn.XLOOKUP(DHAC_TestProviders_combined!G115,CodeMaps!$B$70:$B$74,CodeMaps!$F$70:$F$74,""), _xlfn.XLOOKUP(X130,CodeMaps!$B$25:$B$64,CodeMaps!$F$25:$F$64,""))))</f>
        <v>722165004</v>
      </c>
      <c r="AI130" s="66" t="str">
        <f>IF(AH130&lt;&gt;"",_xlfn.XLOOKUP(AH130,CodeMaps!$F$25:$F$74,CodeMaps!$G$25:$G$74,""),"")</f>
        <v>Nursing</v>
      </c>
      <c r="AJ130" s="66"/>
      <c r="AK130" s="66"/>
      <c r="AL130" s="66"/>
      <c r="AM130" s="66"/>
      <c r="AN130" s="66"/>
      <c r="AO130" s="66" t="str">
        <f>IF(DHAC_TestProviders_combined!U115&lt;&gt;"", LOWER(SUBSTITUTE(_xlfn.XLOOKUP(TRIM(DHAC_TestProviders_combined!U115),DHAC_TestOrgs_combined!$B$2:$B$86,DHAC_TestOrgs_combined!$C$2:$C$86)," ","-")),"")</f>
        <v>morgantown-private-hospital</v>
      </c>
      <c r="AP130" s="66"/>
      <c r="AQ130" s="66"/>
      <c r="AR130" s="66" t="s">
        <v>252</v>
      </c>
      <c r="AS130" s="65" t="str">
        <f>DHAC_TestProviders_combined!Q115</f>
        <v>0870102901</v>
      </c>
      <c r="AT130" s="66" t="s">
        <v>1321</v>
      </c>
      <c r="AU130" s="66" t="s">
        <v>282</v>
      </c>
      <c r="AV130" s="65" t="str">
        <f>DHAC_TestProviders_combined!S115</f>
        <v>arthur.cooke@morgantownph.example.com.au</v>
      </c>
      <c r="AW130" s="66" t="s">
        <v>1321</v>
      </c>
      <c r="AX130" s="66"/>
      <c r="AY130" s="66"/>
      <c r="AZ130" s="66"/>
      <c r="BA130" s="66"/>
      <c r="BB130" s="66"/>
      <c r="BC130" s="66"/>
      <c r="BD130" s="66"/>
      <c r="BE130" s="66"/>
      <c r="BF130" s="66"/>
      <c r="BG130" s="66"/>
      <c r="BH130" s="66"/>
      <c r="BI130" s="66"/>
      <c r="BJ130" s="65"/>
    </row>
    <row r="131" spans="1:62" hidden="1" x14ac:dyDescent="0.25">
      <c r="A131" s="72" t="str">
        <f>LOWER(_xlfn.CONCAT(IF(COUNT(FIND(" ", $Y131))=0, $Y131, TRIM(SUBSTITUTE(SUBSTITUTE(SUBSTITUTE(_xlfn.CONCAT(LEFT($Y131, FIND(" ", $Y131)-1), REPLACE(LEFT($Y131, FIND(" ", $Y131&amp;" ", FIND(" ", $Y131, 1)+1)), 1, FIND(" ", $Y131), "")),"(",""),")",""),"and",""))), "-", SUBSTITUTE(DHAC_TestProviders_combined!$I116,"'",""),"-",DHAC_TestProviders_combined!$J116))</f>
        <v>registerednurses-lumb-lovie</v>
      </c>
      <c r="B131" s="72"/>
      <c r="C131" s="66"/>
      <c r="D131" s="65" t="str">
        <f>IF(DHAC_TestProviders_combined!V116&lt;&gt;"","UPIN","")</f>
        <v>UPIN</v>
      </c>
      <c r="E131" s="66"/>
      <c r="F131" s="65" t="str">
        <f>IF(DHAC_TestProviders_combined!V116&lt;&gt;"","Medicare Provider Number","")</f>
        <v>Medicare Provider Number</v>
      </c>
      <c r="G131" s="32" t="str">
        <f>IF(DHAC_TestProviders_combined!V116&lt;&gt;"","http://ns.electronichealth.net.au/id/medicare-provider-number","")</f>
        <v>http://ns.electronichealth.net.au/id/medicare-provider-number</v>
      </c>
      <c r="H131" s="32" t="str">
        <f>IF(DHAC_TestProviders_combined!$V116&lt;&gt;"",DHAC_TestProviders_combined!$V116,"")</f>
        <v>2449401B</v>
      </c>
      <c r="I131" s="66"/>
      <c r="J131" s="66"/>
      <c r="K131" s="66"/>
      <c r="L131" s="66"/>
      <c r="M131" s="66"/>
      <c r="N131" s="66"/>
      <c r="O131" s="66"/>
      <c r="P131" s="66"/>
      <c r="Q131" s="66"/>
      <c r="R131" s="66"/>
      <c r="S131" s="32" t="str">
        <f>LOWER(_xlfn.CONCAT(SUBSTITUTE(DHAC_TestProviders_combined!I116,"'",""),"-",DHAC_TestProviders_combined!J116))</f>
        <v>lumb-lovie</v>
      </c>
      <c r="T131" s="66"/>
      <c r="V131" s="9" t="str">
        <f>IF(DHAC_TestProviders_combined!U116&lt;&gt;"", LOWER(SUBSTITUTE(_xlfn.XLOOKUP(TRIM(DHAC_TestProviders_combined!U116),DHAC_TestOrgs_combined!$B$2:$B$86,DHAC_TestOrgs_combined!$C$2:$C$86)," ","-")),"")</f>
        <v>lake-wells-medical-practice</v>
      </c>
      <c r="W131" s="66" t="s">
        <v>1432</v>
      </c>
      <c r="X131" s="66">
        <f>DHAC_TestProviders_combined!E116</f>
        <v>254499</v>
      </c>
      <c r="Y131" s="72" t="str">
        <f>_xlfn.XLOOKUP(DHAC_TestProviders_combined!E116, CodeMaps!B$25:B$32,CodeMaps!C$25:C$32,DHAC_TestProviders_combined!F116)</f>
        <v>Registered Nurses nec</v>
      </c>
      <c r="Z131" s="132"/>
      <c r="AA131" s="133"/>
      <c r="AB131" s="133"/>
      <c r="AC131" s="66"/>
      <c r="AD131" s="66"/>
      <c r="AE131" s="66"/>
      <c r="AF131" s="66" t="str">
        <f>IF(DHAC_TestProviders_combined!H116&lt;&gt;"",DHAC_TestProviders_combined!H116,"")</f>
        <v/>
      </c>
      <c r="AG131" s="66" t="str">
        <f t="shared" si="21"/>
        <v>http://snomed.info/sct</v>
      </c>
      <c r="AH131" s="66" t="str">
        <f>TRIM(IF(AA131&lt;&gt;"", _xlfn.XLOOKUP(AA131,CodeMaps!$D$25:$D$74,CodeMaps!$F$25:$F$74,""),IF(DHAC_TestProviders_combined!G116&lt;&gt;"",_xlfn.XLOOKUP(DHAC_TestProviders_combined!G116,CodeMaps!$B$70:$B$74,CodeMaps!$F$70:$F$74,""), _xlfn.XLOOKUP(X131,CodeMaps!$B$25:$B$64,CodeMaps!$F$25:$F$64,""))))</f>
        <v>722165004</v>
      </c>
      <c r="AI131" s="66" t="str">
        <f>IF(AH131&lt;&gt;"",_xlfn.XLOOKUP(AH131,CodeMaps!$F$25:$F$74,CodeMaps!$G$25:$G$74,""),"")</f>
        <v>Nursing</v>
      </c>
      <c r="AJ131" s="66"/>
      <c r="AK131" s="66"/>
      <c r="AL131" s="66"/>
      <c r="AM131" s="66"/>
      <c r="AN131" s="66"/>
      <c r="AO131" s="66" t="str">
        <f>IF(DHAC_TestProviders_combined!U116&lt;&gt;"", LOWER(SUBSTITUTE(_xlfn.XLOOKUP(TRIM(DHAC_TestProviders_combined!U116),DHAC_TestOrgs_combined!$B$2:$B$86,DHAC_TestOrgs_combined!$C$2:$C$86)," ","-")),"")</f>
        <v>lake-wells-medical-practice</v>
      </c>
      <c r="AP131" s="66"/>
      <c r="AQ131" s="66"/>
      <c r="AR131" s="66" t="s">
        <v>252</v>
      </c>
      <c r="AS131" s="65" t="str">
        <f>DHAC_TestProviders_combined!Q116</f>
        <v>0870107705</v>
      </c>
      <c r="AT131" s="66" t="s">
        <v>1321</v>
      </c>
      <c r="AU131" s="66" t="s">
        <v>282</v>
      </c>
      <c r="AV131" s="65" t="str">
        <f>DHAC_TestProviders_combined!S116</f>
        <v>lovie.lumb@lakewellsmp.example.com.au</v>
      </c>
      <c r="AW131" s="66" t="s">
        <v>1321</v>
      </c>
      <c r="AX131" s="66"/>
      <c r="AY131" s="66"/>
      <c r="AZ131" s="66"/>
      <c r="BA131" s="66"/>
      <c r="BB131" s="66"/>
      <c r="BC131" s="66"/>
      <c r="BD131" s="66"/>
      <c r="BE131" s="66"/>
      <c r="BF131" s="66"/>
      <c r="BG131" s="66"/>
      <c r="BH131" s="66"/>
      <c r="BI131" s="66"/>
      <c r="BJ131" s="65"/>
    </row>
    <row r="132" spans="1:62" hidden="1" x14ac:dyDescent="0.25">
      <c r="A132" s="72" t="str">
        <f>LOWER(_xlfn.CONCAT(IF(COUNT(FIND(" ", $Y132))=0, $Y132, TRIM(SUBSTITUTE(SUBSTITUTE(SUBSTITUTE(_xlfn.CONCAT(LEFT($Y132, FIND(" ", $Y132)-1), REPLACE(LEFT($Y132, FIND(" ", $Y132&amp;" ", FIND(" ", $Y132, 1)+1)), 1, FIND(" ", $Y132), "")),"(",""),")",""),"and",""))), "-", SUBSTITUTE(DHAC_TestProviders_combined!$I117,"'",""),"-",DHAC_TestProviders_combined!$J117))</f>
        <v>registerednurses-clare-evonne</v>
      </c>
      <c r="B132" s="72"/>
      <c r="C132" s="66"/>
      <c r="D132" s="65" t="str">
        <f>IF(DHAC_TestProviders_combined!V117&lt;&gt;"","UPIN","")</f>
        <v>UPIN</v>
      </c>
      <c r="E132" s="66"/>
      <c r="F132" s="65" t="str">
        <f>IF(DHAC_TestProviders_combined!V117&lt;&gt;"","Medicare Provider Number","")</f>
        <v>Medicare Provider Number</v>
      </c>
      <c r="G132" s="32" t="str">
        <f>IF(DHAC_TestProviders_combined!V117&lt;&gt;"","http://ns.electronichealth.net.au/id/medicare-provider-number","")</f>
        <v>http://ns.electronichealth.net.au/id/medicare-provider-number</v>
      </c>
      <c r="H132" s="32" t="str">
        <f>IF(DHAC_TestProviders_combined!$V117&lt;&gt;"",DHAC_TestProviders_combined!$V117,"")</f>
        <v>2449411A</v>
      </c>
      <c r="I132" s="66"/>
      <c r="J132" s="66"/>
      <c r="K132" s="66"/>
      <c r="L132" s="66"/>
      <c r="M132" s="66"/>
      <c r="N132" s="66"/>
      <c r="O132" s="66"/>
      <c r="P132" s="66"/>
      <c r="Q132" s="66"/>
      <c r="R132" s="66"/>
      <c r="S132" s="32" t="str">
        <f>LOWER(_xlfn.CONCAT(SUBSTITUTE(DHAC_TestProviders_combined!I117,"'",""),"-",DHAC_TestProviders_combined!J117))</f>
        <v>clare-evonne</v>
      </c>
      <c r="T132" s="66"/>
      <c r="V132" s="9" t="str">
        <f>IF(DHAC_TestProviders_combined!U117&lt;&gt;"", LOWER(SUBSTITUTE(_xlfn.XLOOKUP(TRIM(DHAC_TestProviders_combined!U117),DHAC_TestOrgs_combined!$B$2:$B$86,DHAC_TestOrgs_combined!$C$2:$C$86)," ","-")),"")</f>
        <v>quinninup-medical-clinic</v>
      </c>
      <c r="W132" s="66" t="s">
        <v>1432</v>
      </c>
      <c r="X132" s="66">
        <f>DHAC_TestProviders_combined!E117</f>
        <v>254499</v>
      </c>
      <c r="Y132" s="72" t="str">
        <f>_xlfn.XLOOKUP(DHAC_TestProviders_combined!E117, CodeMaps!B$25:B$32,CodeMaps!C$25:C$32,DHAC_TestProviders_combined!F117)</f>
        <v>Registered Nurses nec</v>
      </c>
      <c r="Z132" s="132"/>
      <c r="AA132" s="133"/>
      <c r="AB132" s="133"/>
      <c r="AC132" s="66"/>
      <c r="AD132" s="66"/>
      <c r="AE132" s="66"/>
      <c r="AF132" s="66" t="str">
        <f>IF(DHAC_TestProviders_combined!H117&lt;&gt;"",DHAC_TestProviders_combined!H117,"")</f>
        <v/>
      </c>
      <c r="AG132" s="66" t="str">
        <f t="shared" si="21"/>
        <v>http://snomed.info/sct</v>
      </c>
      <c r="AH132" s="66" t="str">
        <f>TRIM(IF(AA132&lt;&gt;"", _xlfn.XLOOKUP(AA132,CodeMaps!$D$25:$D$74,CodeMaps!$F$25:$F$74,""),IF(DHAC_TestProviders_combined!G117&lt;&gt;"",_xlfn.XLOOKUP(DHAC_TestProviders_combined!G117,CodeMaps!$B$70:$B$74,CodeMaps!$F$70:$F$74,""), _xlfn.XLOOKUP(X132,CodeMaps!$B$25:$B$64,CodeMaps!$F$25:$F$64,""))))</f>
        <v>722165004</v>
      </c>
      <c r="AI132" s="66" t="str">
        <f>IF(AH132&lt;&gt;"",_xlfn.XLOOKUP(AH132,CodeMaps!$F$25:$F$74,CodeMaps!$G$25:$G$74,""),"")</f>
        <v>Nursing</v>
      </c>
      <c r="AJ132" s="66"/>
      <c r="AK132" s="66"/>
      <c r="AL132" s="66"/>
      <c r="AM132" s="66"/>
      <c r="AN132" s="66"/>
      <c r="AO132" s="66" t="str">
        <f>IF(DHAC_TestProviders_combined!U117&lt;&gt;"", LOWER(SUBSTITUTE(_xlfn.XLOOKUP(TRIM(DHAC_TestProviders_combined!U117),DHAC_TestOrgs_combined!$B$2:$B$86,DHAC_TestOrgs_combined!$C$2:$C$86)," ","-")),"")</f>
        <v>quinninup-medical-clinic</v>
      </c>
      <c r="AP132" s="66"/>
      <c r="AQ132" s="66"/>
      <c r="AR132" s="66" t="s">
        <v>252</v>
      </c>
      <c r="AS132" s="65" t="str">
        <f>DHAC_TestProviders_combined!Q117</f>
        <v>0870104737</v>
      </c>
      <c r="AT132" s="66" t="s">
        <v>1321</v>
      </c>
      <c r="AU132" s="66" t="s">
        <v>282</v>
      </c>
      <c r="AV132" s="65" t="str">
        <f>DHAC_TestProviders_combined!S117</f>
        <v>evonne.clare@quinninupmc.example.net</v>
      </c>
      <c r="AW132" s="66" t="s">
        <v>1321</v>
      </c>
      <c r="AX132" s="66"/>
      <c r="AY132" s="66"/>
      <c r="AZ132" s="66"/>
      <c r="BA132" s="66"/>
      <c r="BB132" s="66"/>
      <c r="BC132" s="66"/>
      <c r="BD132" s="66"/>
      <c r="BE132" s="66"/>
      <c r="BF132" s="66"/>
      <c r="BG132" s="66"/>
      <c r="BH132" s="66"/>
      <c r="BI132" s="66"/>
      <c r="BJ132" s="65"/>
    </row>
    <row r="133" spans="1:62" hidden="1" x14ac:dyDescent="0.25">
      <c r="A133" s="72" t="str">
        <f>LOWER(_xlfn.CONCAT(IF(COUNT(FIND(" ", $Y133))=0, $Y133, TRIM(SUBSTITUTE(SUBSTITUTE(SUBSTITUTE(_xlfn.CONCAT(LEFT($Y133, FIND(" ", $Y133)-1), REPLACE(LEFT($Y133, FIND(" ", $Y133&amp;" ", FIND(" ", $Y133, 1)+1)), 1, FIND(" ", $Y133), "")),"(",""),")",""),"and",""))), "-", SUBSTITUTE(DHAC_TestProviders_combined!$I118,"'",""),"-",DHAC_TestProviders_combined!$J118))</f>
        <v>registerednurses-power-linda</v>
      </c>
      <c r="B133" s="72"/>
      <c r="C133" s="66"/>
      <c r="D133" s="65" t="str">
        <f>IF(DHAC_TestProviders_combined!V118&lt;&gt;"","UPIN","")</f>
        <v>UPIN</v>
      </c>
      <c r="E133" s="66"/>
      <c r="F133" s="65" t="str">
        <f>IF(DHAC_TestProviders_combined!V118&lt;&gt;"","Medicare Provider Number","")</f>
        <v>Medicare Provider Number</v>
      </c>
      <c r="G133" s="32" t="str">
        <f>IF(DHAC_TestProviders_combined!V118&lt;&gt;"","http://ns.electronichealth.net.au/id/medicare-provider-number","")</f>
        <v>http://ns.electronichealth.net.au/id/medicare-provider-number</v>
      </c>
      <c r="H133" s="32" t="str">
        <f>IF(DHAC_TestProviders_combined!$V118&lt;&gt;"",DHAC_TestProviders_combined!$V118,"")</f>
        <v>2449421Y</v>
      </c>
      <c r="I133" s="66"/>
      <c r="J133" s="66"/>
      <c r="K133" s="66"/>
      <c r="L133" s="66"/>
      <c r="M133" s="66"/>
      <c r="N133" s="66"/>
      <c r="O133" s="66"/>
      <c r="P133" s="66"/>
      <c r="Q133" s="66"/>
      <c r="R133" s="66"/>
      <c r="S133" s="32" t="str">
        <f>LOWER(_xlfn.CONCAT(SUBSTITUTE(DHAC_TestProviders_combined!I118,"'",""),"-",DHAC_TestProviders_combined!J118))</f>
        <v>power-linda</v>
      </c>
      <c r="T133" s="66"/>
      <c r="V133" s="9" t="str">
        <f>IF(DHAC_TestProviders_combined!U118&lt;&gt;"", LOWER(SUBSTITUTE(_xlfn.XLOOKUP(TRIM(DHAC_TestProviders_combined!U118),DHAC_TestOrgs_combined!$B$2:$B$86,DHAC_TestOrgs_combined!$C$2:$C$86)," ","-")),"")</f>
        <v>balbarrup-practice</v>
      </c>
      <c r="W133" s="66" t="s">
        <v>1432</v>
      </c>
      <c r="X133" s="66">
        <f>DHAC_TestProviders_combined!E118</f>
        <v>254499</v>
      </c>
      <c r="Y133" s="72" t="str">
        <f>_xlfn.XLOOKUP(DHAC_TestProviders_combined!E118, CodeMaps!B$25:B$32,CodeMaps!C$25:C$32,DHAC_TestProviders_combined!F118)</f>
        <v>Registered Nurses nec</v>
      </c>
      <c r="Z133" s="132"/>
      <c r="AA133" s="133"/>
      <c r="AB133" s="133"/>
      <c r="AC133" s="66"/>
      <c r="AD133" s="66"/>
      <c r="AE133" s="66"/>
      <c r="AF133" s="66" t="str">
        <f>IF(DHAC_TestProviders_combined!H118&lt;&gt;"",DHAC_TestProviders_combined!H118,"")</f>
        <v/>
      </c>
      <c r="AG133" s="66" t="str">
        <f t="shared" si="21"/>
        <v>http://snomed.info/sct</v>
      </c>
      <c r="AH133" s="66" t="str">
        <f>TRIM(IF(AA133&lt;&gt;"", _xlfn.XLOOKUP(AA133,CodeMaps!$D$25:$D$74,CodeMaps!$F$25:$F$74,""),IF(DHAC_TestProviders_combined!G118&lt;&gt;"",_xlfn.XLOOKUP(DHAC_TestProviders_combined!G118,CodeMaps!$B$70:$B$74,CodeMaps!$F$70:$F$74,""), _xlfn.XLOOKUP(X133,CodeMaps!$B$25:$B$64,CodeMaps!$F$25:$F$64,""))))</f>
        <v>722165004</v>
      </c>
      <c r="AI133" s="66" t="str">
        <f>IF(AH133&lt;&gt;"",_xlfn.XLOOKUP(AH133,CodeMaps!$F$25:$F$74,CodeMaps!$G$25:$G$74,""),"")</f>
        <v>Nursing</v>
      </c>
      <c r="AJ133" s="66"/>
      <c r="AK133" s="66"/>
      <c r="AL133" s="66"/>
      <c r="AM133" s="66"/>
      <c r="AN133" s="66"/>
      <c r="AO133" s="66" t="str">
        <f>IF(DHAC_TestProviders_combined!U118&lt;&gt;"", LOWER(SUBSTITUTE(_xlfn.XLOOKUP(TRIM(DHAC_TestProviders_combined!U118),DHAC_TestOrgs_combined!$B$2:$B$86,DHAC_TestOrgs_combined!$C$2:$C$86)," ","-")),"")</f>
        <v>balbarrup-practice</v>
      </c>
      <c r="AP133" s="66"/>
      <c r="AQ133" s="66"/>
      <c r="AR133" s="66" t="s">
        <v>252</v>
      </c>
      <c r="AS133" s="65" t="str">
        <f>DHAC_TestProviders_combined!Q118</f>
        <v>0870106410</v>
      </c>
      <c r="AT133" s="66" t="s">
        <v>1321</v>
      </c>
      <c r="AU133" s="66" t="s">
        <v>282</v>
      </c>
      <c r="AV133" s="65" t="str">
        <f>DHAC_TestProviders_combined!S118</f>
        <v>linda.power@balbarruppractice.example.net</v>
      </c>
      <c r="AW133" s="66" t="s">
        <v>1321</v>
      </c>
      <c r="AX133" s="66"/>
      <c r="AY133" s="66"/>
      <c r="AZ133" s="66"/>
      <c r="BA133" s="66"/>
      <c r="BB133" s="66"/>
      <c r="BC133" s="66"/>
      <c r="BD133" s="66"/>
      <c r="BE133" s="66"/>
      <c r="BF133" s="66"/>
      <c r="BG133" s="66"/>
      <c r="BH133" s="66"/>
      <c r="BI133" s="66"/>
      <c r="BJ133" s="65"/>
    </row>
    <row r="134" spans="1:62" hidden="1" x14ac:dyDescent="0.25">
      <c r="A134" s="72" t="str">
        <f>LOWER(_xlfn.CONCAT(IF(COUNT(FIND(" ", $Y134))=0, $Y134, TRIM(SUBSTITUTE(SUBSTITUTE(SUBSTITUTE(_xlfn.CONCAT(LEFT($Y134, FIND(" ", $Y134)-1), REPLACE(LEFT($Y134, FIND(" ", $Y134&amp;" ", FIND(" ", $Y134, 1)+1)), 1, FIND(" ", $Y134), "")),"(",""),")",""),"and",""))), "-", SUBSTITUTE(DHAC_TestProviders_combined!$I119,"'",""),"-",DHAC_TestProviders_combined!$J119))</f>
        <v>medicaldiagnostic-gilmore-ann</v>
      </c>
      <c r="B134" s="72"/>
      <c r="C134" s="66"/>
      <c r="D134" s="65" t="str">
        <f>IF(DHAC_TestProviders_combined!V119&lt;&gt;"","UPIN","")</f>
        <v>UPIN</v>
      </c>
      <c r="E134" s="66"/>
      <c r="F134" s="65" t="str">
        <f>IF(DHAC_TestProviders_combined!V119&lt;&gt;"","Medicare Provider Number","")</f>
        <v>Medicare Provider Number</v>
      </c>
      <c r="G134" s="32" t="str">
        <f>IF(DHAC_TestProviders_combined!V119&lt;&gt;"","http://ns.electronichealth.net.au/id/medicare-provider-number","")</f>
        <v>http://ns.electronichealth.net.au/id/medicare-provider-number</v>
      </c>
      <c r="H134" s="32" t="str">
        <f>IF(DHAC_TestProviders_combined!$V119&lt;&gt;"",DHAC_TestProviders_combined!$V119,"")</f>
        <v>2449431X</v>
      </c>
      <c r="I134" s="66"/>
      <c r="J134" s="66"/>
      <c r="K134" s="66"/>
      <c r="L134" s="66"/>
      <c r="M134" s="66"/>
      <c r="N134" s="66"/>
      <c r="O134" s="66"/>
      <c r="P134" s="66"/>
      <c r="Q134" s="66"/>
      <c r="R134" s="66"/>
      <c r="S134" s="32" t="str">
        <f>LOWER(_xlfn.CONCAT(SUBSTITUTE(DHAC_TestProviders_combined!I119,"'",""),"-",DHAC_TestProviders_combined!J119))</f>
        <v>gilmore-ann</v>
      </c>
      <c r="T134" s="66"/>
      <c r="V134" s="9" t="str">
        <f>IF(DHAC_TestProviders_combined!U119&lt;&gt;"", LOWER(SUBSTITUTE(_xlfn.XLOOKUP(TRIM(DHAC_TestProviders_combined!U119),DHAC_TestOrgs_combined!$B$2:$B$86,DHAC_TestOrgs_combined!$C$2:$C$86)," ","-")),"")</f>
        <v/>
      </c>
      <c r="W134" s="66" t="s">
        <v>1432</v>
      </c>
      <c r="X134" s="66">
        <f>DHAC_TestProviders_combined!E119</f>
        <v>251211</v>
      </c>
      <c r="Y134" s="72" t="str">
        <f>_xlfn.XLOOKUP(DHAC_TestProviders_combined!E119, CodeMaps!B$25:B$32,CodeMaps!C$25:C$32,DHAC_TestProviders_combined!F119)</f>
        <v>Medical Diagnostic Radiographer</v>
      </c>
      <c r="Z134" s="132"/>
      <c r="AA134" s="133"/>
      <c r="AB134" s="133"/>
      <c r="AC134" s="66"/>
      <c r="AD134" s="66"/>
      <c r="AE134" s="66"/>
      <c r="AF134" s="66" t="str">
        <f>IF(DHAC_TestProviders_combined!H119&lt;&gt;"",DHAC_TestProviders_combined!H119,"")</f>
        <v/>
      </c>
      <c r="AG134" s="66" t="str">
        <f t="shared" si="21"/>
        <v/>
      </c>
      <c r="AH134" s="66" t="str">
        <f>TRIM(IF(AA134&lt;&gt;"", _xlfn.XLOOKUP(AA134,CodeMaps!$D$25:$D$74,CodeMaps!$F$25:$F$74,""),IF(DHAC_TestProviders_combined!G119&lt;&gt;"",_xlfn.XLOOKUP(DHAC_TestProviders_combined!G119,CodeMaps!$B$70:$B$74,CodeMaps!$F$70:$F$74,""), _xlfn.XLOOKUP(X134,CodeMaps!$B$25:$B$64,CodeMaps!$F$25:$F$64,""))))</f>
        <v/>
      </c>
      <c r="AI134" s="66" t="str">
        <f>IF(AH134&lt;&gt;"",_xlfn.XLOOKUP(AH134,CodeMaps!$F$25:$F$74,CodeMaps!$G$25:$G$74,""),"")</f>
        <v/>
      </c>
      <c r="AJ134" s="66"/>
      <c r="AK134" s="66"/>
      <c r="AL134" s="66"/>
      <c r="AM134" s="66"/>
      <c r="AN134" s="66"/>
      <c r="AO134" s="66" t="str">
        <f>IF(DHAC_TestProviders_combined!U119&lt;&gt;"", LOWER(SUBSTITUTE(_xlfn.XLOOKUP(TRIM(DHAC_TestProviders_combined!U119),DHAC_TestOrgs_combined!$B$2:$B$86,DHAC_TestOrgs_combined!$C$2:$C$86)," ","-")),"")</f>
        <v/>
      </c>
      <c r="AP134" s="66"/>
      <c r="AQ134" s="66"/>
      <c r="AR134" s="66" t="s">
        <v>252</v>
      </c>
      <c r="AS134" s="65" t="str">
        <f>DHAC_TestProviders_combined!Q119</f>
        <v>0870106137</v>
      </c>
      <c r="AT134" s="66" t="s">
        <v>1321</v>
      </c>
      <c r="AU134" s="66" t="s">
        <v>282</v>
      </c>
      <c r="AV134" s="65" t="str">
        <f>DHAC_TestProviders_combined!S119</f>
        <v>ann.gilmore@example.net</v>
      </c>
      <c r="AW134" s="66" t="s">
        <v>1321</v>
      </c>
      <c r="AX134" s="66"/>
      <c r="AY134" s="66"/>
      <c r="AZ134" s="66"/>
      <c r="BA134" s="66"/>
      <c r="BB134" s="66"/>
      <c r="BC134" s="66"/>
      <c r="BD134" s="66"/>
      <c r="BE134" s="66"/>
      <c r="BF134" s="66"/>
      <c r="BG134" s="66"/>
      <c r="BH134" s="66"/>
      <c r="BI134" s="66"/>
      <c r="BJ134" s="65"/>
    </row>
    <row r="135" spans="1:62" hidden="1" x14ac:dyDescent="0.25">
      <c r="A135" s="72" t="str">
        <f>LOWER(_xlfn.CONCAT(IF(COUNT(FIND(" ", $Y135))=0, $Y135, TRIM(SUBSTITUTE(SUBSTITUTE(SUBSTITUTE(_xlfn.CONCAT(LEFT($Y135, FIND(" ", $Y135)-1), REPLACE(LEFT($Y135, FIND(" ", $Y135&amp;" ", FIND(" ", $Y135, 1)+1)), 1, FIND(" ", $Y135), "")),"(",""),")",""),"and",""))), "-", SUBSTITUTE(DHAC_TestProviders_combined!$I120,"'",""),"-",DHAC_TestProviders_combined!$J120))</f>
        <v>diagnostic-gidley-aubrey</v>
      </c>
      <c r="B135" s="72"/>
      <c r="C135" s="66"/>
      <c r="D135" s="65" t="str">
        <f>IF(DHAC_TestProviders_combined!V120&lt;&gt;"","UPIN","")</f>
        <v>UPIN</v>
      </c>
      <c r="E135" s="66"/>
      <c r="F135" s="65" t="str">
        <f>IF(DHAC_TestProviders_combined!V120&lt;&gt;"","Medicare Provider Number","")</f>
        <v>Medicare Provider Number</v>
      </c>
      <c r="G135" s="32" t="str">
        <f>IF(DHAC_TestProviders_combined!V120&lt;&gt;"","http://ns.electronichealth.net.au/id/medicare-provider-number","")</f>
        <v>http://ns.electronichealth.net.au/id/medicare-provider-number</v>
      </c>
      <c r="H135" s="32" t="str">
        <f>IF(DHAC_TestProviders_combined!$V120&lt;&gt;"",DHAC_TestProviders_combined!$V120,"")</f>
        <v>2449441W</v>
      </c>
      <c r="I135" s="66"/>
      <c r="J135" s="66"/>
      <c r="K135" s="66"/>
      <c r="L135" s="66"/>
      <c r="M135" s="66"/>
      <c r="N135" s="66"/>
      <c r="O135" s="66"/>
      <c r="P135" s="66"/>
      <c r="Q135" s="66"/>
      <c r="R135" s="66"/>
      <c r="S135" s="32" t="str">
        <f>LOWER(_xlfn.CONCAT(SUBSTITUTE(DHAC_TestProviders_combined!I120,"'",""),"-",DHAC_TestProviders_combined!J120))</f>
        <v>gidley-aubrey</v>
      </c>
      <c r="T135" s="66"/>
      <c r="V135" s="9" t="str">
        <f>IF(DHAC_TestProviders_combined!U120&lt;&gt;"", LOWER(SUBSTITUTE(_xlfn.XLOOKUP(TRIM(DHAC_TestProviders_combined!U120),DHAC_TestOrgs_combined!$B$2:$B$86,DHAC_TestOrgs_combined!$C$2:$C$86)," ","-")),"")</f>
        <v>koolanooka-radiology</v>
      </c>
      <c r="W135" s="66" t="s">
        <v>1432</v>
      </c>
      <c r="X135" s="66">
        <f>DHAC_TestProviders_combined!E120</f>
        <v>253917</v>
      </c>
      <c r="Y135" s="72" t="str">
        <f>_xlfn.XLOOKUP(DHAC_TestProviders_combined!E120, CodeMaps!B$25:B$32,CodeMaps!C$25:C$32,DHAC_TestProviders_combined!F120)</f>
        <v>Diagnostic and Interventional Radiologist</v>
      </c>
      <c r="Z135" s="132"/>
      <c r="AA135" s="133"/>
      <c r="AB135" s="133"/>
      <c r="AC135" s="66"/>
      <c r="AD135" s="66"/>
      <c r="AE135" s="66"/>
      <c r="AF135" s="66" t="str">
        <f>IF(DHAC_TestProviders_combined!H120&lt;&gt;"",DHAC_TestProviders_combined!H120,"")</f>
        <v/>
      </c>
      <c r="AG135" s="66" t="str">
        <f t="shared" si="21"/>
        <v>http://snomed.info/sct</v>
      </c>
      <c r="AH135" s="66" t="str">
        <f>TRIM(IF(AA135&lt;&gt;"", _xlfn.XLOOKUP(AA135,CodeMaps!$D$25:$D$74,CodeMaps!$F$25:$F$74,""),IF(DHAC_TestProviders_combined!G120&lt;&gt;"",_xlfn.XLOOKUP(DHAC_TestProviders_combined!G120,CodeMaps!$B$70:$B$74,CodeMaps!$F$70:$F$74,""), _xlfn.XLOOKUP(X135,CodeMaps!$B$25:$B$64,CodeMaps!$F$25:$F$64,""))))</f>
        <v>408455009</v>
      </c>
      <c r="AI135" s="66" t="str">
        <f>IF(AH135&lt;&gt;"",_xlfn.XLOOKUP(AH135,CodeMaps!$F$25:$F$74,CodeMaps!$G$25:$G$74,""),"")</f>
        <v>Interventional radiology - speciality</v>
      </c>
      <c r="AJ135" s="66"/>
      <c r="AK135" s="66"/>
      <c r="AL135" s="66"/>
      <c r="AM135" s="66"/>
      <c r="AN135" s="66"/>
      <c r="AO135" s="66" t="str">
        <f>IF(DHAC_TestProviders_combined!U120&lt;&gt;"", LOWER(SUBSTITUTE(_xlfn.XLOOKUP(TRIM(DHAC_TestProviders_combined!U120),DHAC_TestOrgs_combined!$B$2:$B$86,DHAC_TestOrgs_combined!$C$2:$C$86)," ","-")),"")</f>
        <v>koolanooka-radiology</v>
      </c>
      <c r="AP135" s="66"/>
      <c r="AQ135" s="66"/>
      <c r="AR135" s="66" t="s">
        <v>252</v>
      </c>
      <c r="AS135" s="65" t="str">
        <f>DHAC_TestProviders_combined!Q120</f>
        <v>0870100011</v>
      </c>
      <c r="AT135" s="66" t="s">
        <v>1321</v>
      </c>
      <c r="AU135" s="66" t="s">
        <v>282</v>
      </c>
      <c r="AV135" s="65" t="str">
        <f>DHAC_TestProviders_combined!S120</f>
        <v>aubrey.gidley@koolanookaradiology.example.net</v>
      </c>
      <c r="AW135" s="66" t="s">
        <v>1321</v>
      </c>
      <c r="AX135" s="66"/>
      <c r="AY135" s="66"/>
      <c r="AZ135" s="66"/>
      <c r="BA135" s="66"/>
      <c r="BB135" s="66"/>
      <c r="BC135" s="66"/>
      <c r="BD135" s="66"/>
      <c r="BE135" s="66"/>
      <c r="BF135" s="66"/>
      <c r="BG135" s="66"/>
      <c r="BH135" s="66"/>
      <c r="BI135" s="66"/>
      <c r="BJ135" s="65"/>
    </row>
    <row r="136" spans="1:62" hidden="1" x14ac:dyDescent="0.25">
      <c r="A136" s="72" t="str">
        <f>LOWER(_xlfn.CONCAT(IF(COUNT(FIND(" ", $Y136))=0, $Y136, TRIM(SUBSTITUTE(SUBSTITUTE(SUBSTITUTE(_xlfn.CONCAT(LEFT($Y136, FIND(" ", $Y136)-1), REPLACE(LEFT($Y136, FIND(" ", $Y136&amp;" ", FIND(" ", $Y136, 1)+1)), 1, FIND(" ", $Y136), "")),"(",""),")",""),"and",""))), "-", SUBSTITUTE(DHAC_TestProviders_combined!$I121,"'",""),"-",DHAC_TestProviders_combined!$J121))</f>
        <v>surgeongeneral-potter-lamar</v>
      </c>
      <c r="B136" s="72"/>
      <c r="C136" s="66"/>
      <c r="D136" s="65" t="str">
        <f>IF(DHAC_TestProviders_combined!V121&lt;&gt;"","UPIN","")</f>
        <v>UPIN</v>
      </c>
      <c r="E136" s="66"/>
      <c r="F136" s="65" t="str">
        <f>IF(DHAC_TestProviders_combined!V121&lt;&gt;"","Medicare Provider Number","")</f>
        <v>Medicare Provider Number</v>
      </c>
      <c r="G136" s="32" t="str">
        <f>IF(DHAC_TestProviders_combined!V121&lt;&gt;"","http://ns.electronichealth.net.au/id/medicare-provider-number","")</f>
        <v>http://ns.electronichealth.net.au/id/medicare-provider-number</v>
      </c>
      <c r="H136" s="32" t="str">
        <f>IF(DHAC_TestProviders_combined!$V121&lt;&gt;"",DHAC_TestProviders_combined!$V121,"")</f>
        <v>2449451T</v>
      </c>
      <c r="I136" s="66"/>
      <c r="J136" s="66"/>
      <c r="K136" s="66"/>
      <c r="L136" s="66"/>
      <c r="M136" s="66"/>
      <c r="N136" s="66"/>
      <c r="O136" s="66"/>
      <c r="P136" s="66"/>
      <c r="Q136" s="66"/>
      <c r="R136" s="66"/>
      <c r="S136" s="32" t="str">
        <f>LOWER(_xlfn.CONCAT(SUBSTITUTE(DHAC_TestProviders_combined!I121,"'",""),"-",DHAC_TestProviders_combined!J121))</f>
        <v>potter-lamar</v>
      </c>
      <c r="T136" s="66"/>
      <c r="V136" s="9" t="str">
        <f>IF(DHAC_TestProviders_combined!U121&lt;&gt;"", LOWER(SUBSTITUTE(_xlfn.XLOOKUP(TRIM(DHAC_TestProviders_combined!U121),DHAC_TestOrgs_combined!$B$2:$B$86,DHAC_TestOrgs_combined!$C$2:$C$86)," ","-")),"")</f>
        <v>bunbury-public-hospital</v>
      </c>
      <c r="W136" s="66" t="s">
        <v>1432</v>
      </c>
      <c r="X136" s="66">
        <f>DHAC_TestProviders_combined!E121</f>
        <v>253511</v>
      </c>
      <c r="Y136" s="72" t="str">
        <f>_xlfn.XLOOKUP(DHAC_TestProviders_combined!E121, CodeMaps!B$25:B$32,CodeMaps!C$25:C$32,DHAC_TestProviders_combined!F121)</f>
        <v>Surgeon (General)</v>
      </c>
      <c r="Z136" s="132"/>
      <c r="AA136" s="133"/>
      <c r="AB136" s="133"/>
      <c r="AC136" s="66"/>
      <c r="AD136" s="66"/>
      <c r="AE136" s="66"/>
      <c r="AF136" s="66" t="str">
        <f>IF(DHAC_TestProviders_combined!H121&lt;&gt;"",DHAC_TestProviders_combined!H121,"")</f>
        <v/>
      </c>
      <c r="AG136" s="66" t="str">
        <f t="shared" si="21"/>
        <v>http://snomed.info/sct</v>
      </c>
      <c r="AH136" s="66" t="str">
        <f>TRIM(IF(AA136&lt;&gt;"", _xlfn.XLOOKUP(AA136,CodeMaps!$D$25:$D$74,CodeMaps!$F$25:$F$74,""),IF(DHAC_TestProviders_combined!G121&lt;&gt;"",_xlfn.XLOOKUP(DHAC_TestProviders_combined!G121,CodeMaps!$B$70:$B$74,CodeMaps!$F$70:$F$74,""), _xlfn.XLOOKUP(X136,CodeMaps!$B$25:$B$64,CodeMaps!$F$25:$F$64,""))))</f>
        <v>394609007</v>
      </c>
      <c r="AI136" s="66" t="str">
        <f>IF(AH136&lt;&gt;"",_xlfn.XLOOKUP(AH136,CodeMaps!$F$25:$F$74,CodeMaps!$G$25:$G$74,""),"")</f>
        <v>General surgery</v>
      </c>
      <c r="AJ136" s="66"/>
      <c r="AK136" s="66"/>
      <c r="AL136" s="66"/>
      <c r="AM136" s="66"/>
      <c r="AN136" s="66"/>
      <c r="AO136" s="66" t="str">
        <f>IF(DHAC_TestProviders_combined!U121&lt;&gt;"", LOWER(SUBSTITUTE(_xlfn.XLOOKUP(TRIM(DHAC_TestProviders_combined!U121),DHAC_TestOrgs_combined!$B$2:$B$86,DHAC_TestOrgs_combined!$C$2:$C$86)," ","-")),"")</f>
        <v>bunbury-public-hospital</v>
      </c>
      <c r="AP136" s="66"/>
      <c r="AQ136" s="66"/>
      <c r="AR136" s="66" t="s">
        <v>252</v>
      </c>
      <c r="AS136" s="65" t="str">
        <f>DHAC_TestProviders_combined!Q121</f>
        <v>0870108363</v>
      </c>
      <c r="AT136" s="66" t="s">
        <v>1321</v>
      </c>
      <c r="AU136" s="66" t="s">
        <v>282</v>
      </c>
      <c r="AV136" s="65" t="str">
        <f>DHAC_TestProviders_combined!S121</f>
        <v>lamar.potter@bunburyph.example.net</v>
      </c>
      <c r="AW136" s="66" t="s">
        <v>1321</v>
      </c>
      <c r="AX136" s="66"/>
      <c r="AY136" s="66"/>
      <c r="AZ136" s="66"/>
      <c r="BA136" s="66"/>
      <c r="BB136" s="66"/>
      <c r="BC136" s="66"/>
      <c r="BD136" s="66"/>
      <c r="BE136" s="66"/>
      <c r="BF136" s="66"/>
      <c r="BG136" s="66"/>
      <c r="BH136" s="66"/>
      <c r="BI136" s="66"/>
      <c r="BJ136" s="65"/>
    </row>
    <row r="137" spans="1:62" hidden="1" x14ac:dyDescent="0.25">
      <c r="A137" s="72" t="str">
        <f>LOWER(_xlfn.CONCAT(IF(COUNT(FIND(" ", $Y137))=0, $Y137, TRIM(SUBSTITUTE(SUBSTITUTE(SUBSTITUTE(_xlfn.CONCAT(LEFT($Y137, FIND(" ", $Y137)-1), REPLACE(LEFT($Y137, FIND(" ", $Y137&amp;" ", FIND(" ", $Y137, 1)+1)), 1, FIND(" ", $Y137), "")),"(",""),")",""),"and",""))), "-", SUBSTITUTE(DHAC_TestProviders_combined!$I122,"'",""),"-",DHAC_TestProviders_combined!$J122))</f>
        <v>surgeongeneral-brooksby-caterina</v>
      </c>
      <c r="B137" s="72"/>
      <c r="C137" s="66"/>
      <c r="D137" s="65" t="str">
        <f>IF(DHAC_TestProviders_combined!V122&lt;&gt;"","UPIN","")</f>
        <v>UPIN</v>
      </c>
      <c r="E137" s="66"/>
      <c r="F137" s="65" t="str">
        <f>IF(DHAC_TestProviders_combined!V122&lt;&gt;"","Medicare Provider Number","")</f>
        <v>Medicare Provider Number</v>
      </c>
      <c r="G137" s="32" t="str">
        <f>IF(DHAC_TestProviders_combined!V122&lt;&gt;"","http://ns.electronichealth.net.au/id/medicare-provider-number","")</f>
        <v>http://ns.electronichealth.net.au/id/medicare-provider-number</v>
      </c>
      <c r="H137" s="32" t="str">
        <f>IF(DHAC_TestProviders_combined!$V122&lt;&gt;"",DHAC_TestProviders_combined!$V122,"")</f>
        <v>2449461L</v>
      </c>
      <c r="I137" s="66"/>
      <c r="J137" s="66"/>
      <c r="K137" s="66"/>
      <c r="L137" s="66"/>
      <c r="M137" s="66"/>
      <c r="N137" s="66"/>
      <c r="O137" s="66"/>
      <c r="P137" s="66"/>
      <c r="Q137" s="66"/>
      <c r="R137" s="66"/>
      <c r="S137" s="32" t="str">
        <f>LOWER(_xlfn.CONCAT(SUBSTITUTE(DHAC_TestProviders_combined!I122,"'",""),"-",DHAC_TestProviders_combined!J122))</f>
        <v>brooksby-caterina</v>
      </c>
      <c r="T137" s="66"/>
      <c r="V137" s="9" t="str">
        <f>IF(DHAC_TestProviders_combined!U122&lt;&gt;"", LOWER(SUBSTITUTE(_xlfn.XLOOKUP(TRIM(DHAC_TestProviders_combined!U122),DHAC_TestOrgs_combined!$B$2:$B$86,DHAC_TestOrgs_combined!$C$2:$C$86)," ","-")),"")</f>
        <v>morgantown-private-hospital</v>
      </c>
      <c r="W137" s="66" t="s">
        <v>1432</v>
      </c>
      <c r="X137" s="66">
        <f>DHAC_TestProviders_combined!E122</f>
        <v>253511</v>
      </c>
      <c r="Y137" s="72" t="str">
        <f>_xlfn.XLOOKUP(DHAC_TestProviders_combined!E122, CodeMaps!B$25:B$32,CodeMaps!C$25:C$32,DHAC_TestProviders_combined!F122)</f>
        <v>Surgeon (General)</v>
      </c>
      <c r="Z137" s="132"/>
      <c r="AA137" s="133"/>
      <c r="AB137" s="133"/>
      <c r="AC137" s="66"/>
      <c r="AD137" s="66"/>
      <c r="AE137" s="66"/>
      <c r="AF137" s="66" t="str">
        <f>IF(DHAC_TestProviders_combined!H122&lt;&gt;"",DHAC_TestProviders_combined!H122,"")</f>
        <v/>
      </c>
      <c r="AG137" s="66" t="str">
        <f t="shared" si="21"/>
        <v>http://snomed.info/sct</v>
      </c>
      <c r="AH137" s="66" t="str">
        <f>TRIM(IF(AA137&lt;&gt;"", _xlfn.XLOOKUP(AA137,CodeMaps!$D$25:$D$74,CodeMaps!$F$25:$F$74,""),IF(DHAC_TestProviders_combined!G122&lt;&gt;"",_xlfn.XLOOKUP(DHAC_TestProviders_combined!G122,CodeMaps!$B$70:$B$74,CodeMaps!$F$70:$F$74,""), _xlfn.XLOOKUP(X137,CodeMaps!$B$25:$B$64,CodeMaps!$F$25:$F$64,""))))</f>
        <v>394609007</v>
      </c>
      <c r="AI137" s="66" t="str">
        <f>IF(AH137&lt;&gt;"",_xlfn.XLOOKUP(AH137,CodeMaps!$F$25:$F$74,CodeMaps!$G$25:$G$74,""),"")</f>
        <v>General surgery</v>
      </c>
      <c r="AJ137" s="66"/>
      <c r="AK137" s="66"/>
      <c r="AL137" s="66"/>
      <c r="AM137" s="66"/>
      <c r="AN137" s="66"/>
      <c r="AO137" s="66" t="str">
        <f>IF(DHAC_TestProviders_combined!U122&lt;&gt;"", LOWER(SUBSTITUTE(_xlfn.XLOOKUP(TRIM(DHAC_TestProviders_combined!U122),DHAC_TestOrgs_combined!$B$2:$B$86,DHAC_TestOrgs_combined!$C$2:$C$86)," ","-")),"")</f>
        <v>morgantown-private-hospital</v>
      </c>
      <c r="AP137" s="66"/>
      <c r="AQ137" s="66"/>
      <c r="AR137" s="66" t="s">
        <v>252</v>
      </c>
      <c r="AS137" s="65" t="str">
        <f>DHAC_TestProviders_combined!Q122</f>
        <v>0870104899</v>
      </c>
      <c r="AT137" s="66" t="s">
        <v>1321</v>
      </c>
      <c r="AU137" s="66" t="s">
        <v>282</v>
      </c>
      <c r="AV137" s="65" t="str">
        <f>DHAC_TestProviders_combined!S122</f>
        <v>caterina.brooksby@morgantownph.example.com.au</v>
      </c>
      <c r="AW137" s="66" t="s">
        <v>1321</v>
      </c>
      <c r="AX137" s="66"/>
      <c r="AY137" s="66"/>
      <c r="AZ137" s="66"/>
      <c r="BA137" s="66"/>
      <c r="BB137" s="66"/>
      <c r="BC137" s="66"/>
      <c r="BD137" s="66"/>
      <c r="BE137" s="66"/>
      <c r="BF137" s="66"/>
      <c r="BG137" s="66"/>
      <c r="BH137" s="66"/>
      <c r="BI137" s="66"/>
      <c r="BJ137" s="65"/>
    </row>
    <row r="138" spans="1:62" hidden="1" x14ac:dyDescent="0.25">
      <c r="A138" s="72" t="str">
        <f>LOWER(_xlfn.CONCAT(IF(COUNT(FIND(" ", $Y138))=0, $Y138, TRIM(SUBSTITUTE(SUBSTITUTE(SUBSTITUTE(_xlfn.CONCAT(LEFT($Y138, FIND(" ", $Y138)-1), REPLACE(LEFT($Y138, FIND(" ", $Y138&amp;" ", FIND(" ", $Y138, 1)+1)), 1, FIND(" ", $Y138), "")),"(",""),")",""),"and",""))), "-", SUBSTITUTE(DHAC_TestProviders_combined!$I123,"'",""),"-",DHAC_TestProviders_combined!$J123))</f>
        <v>dermatologist-delaney-ned</v>
      </c>
      <c r="B138" s="72"/>
      <c r="C138" s="66"/>
      <c r="D138" s="65" t="str">
        <f>IF(DHAC_TestProviders_combined!V123&lt;&gt;"","UPIN","")</f>
        <v>UPIN</v>
      </c>
      <c r="E138" s="66"/>
      <c r="F138" s="65" t="str">
        <f>IF(DHAC_TestProviders_combined!V123&lt;&gt;"","Medicare Provider Number","")</f>
        <v>Medicare Provider Number</v>
      </c>
      <c r="G138" s="32" t="str">
        <f>IF(DHAC_TestProviders_combined!V123&lt;&gt;"","http://ns.electronichealth.net.au/id/medicare-provider-number","")</f>
        <v>http://ns.electronichealth.net.au/id/medicare-provider-number</v>
      </c>
      <c r="H138" s="32" t="str">
        <f>IF(DHAC_TestProviders_combined!$V123&lt;&gt;"",DHAC_TestProviders_combined!$V123,"")</f>
        <v>2449471K</v>
      </c>
      <c r="I138" s="66"/>
      <c r="J138" s="66"/>
      <c r="K138" s="66"/>
      <c r="L138" s="66"/>
      <c r="M138" s="66"/>
      <c r="N138" s="66"/>
      <c r="O138" s="66"/>
      <c r="P138" s="66"/>
      <c r="Q138" s="66"/>
      <c r="R138" s="66"/>
      <c r="S138" s="32" t="str">
        <f>LOWER(_xlfn.CONCAT(SUBSTITUTE(DHAC_TestProviders_combined!I123,"'",""),"-",DHAC_TestProviders_combined!J123))</f>
        <v>delaney-ned</v>
      </c>
      <c r="T138" s="66"/>
      <c r="V138" s="9" t="str">
        <f>IF(DHAC_TestProviders_combined!U123&lt;&gt;"", LOWER(SUBSTITUTE(_xlfn.XLOOKUP(TRIM(DHAC_TestProviders_combined!U123),DHAC_TestOrgs_combined!$B$2:$B$86,DHAC_TestOrgs_combined!$C$2:$C$86)," ","-")),"")</f>
        <v/>
      </c>
      <c r="W138" s="66" t="s">
        <v>1432</v>
      </c>
      <c r="X138" s="66">
        <f>DHAC_TestProviders_combined!E123</f>
        <v>253911</v>
      </c>
      <c r="Y138" s="72" t="str">
        <f>_xlfn.XLOOKUP(DHAC_TestProviders_combined!E123, CodeMaps!B$25:B$32,CodeMaps!C$25:C$32,DHAC_TestProviders_combined!F123)</f>
        <v>Dermatologist</v>
      </c>
      <c r="Z138" s="66" t="str">
        <f t="shared" si="19"/>
        <v>http://snomed.info/sct</v>
      </c>
      <c r="AA138" s="120" t="str">
        <f>IF(DHAC_TestProviders_combined!G123&lt;&gt;"",_xlfn.XLOOKUP(DHAC_TestProviders_combined!G123,CodeMaps!$B$70:$B$74,CodeMaps!$D$70:$D$74,""),TRIM(_xlfn.XLOOKUP(X138,CodeMaps!$B$25:$B$64,CodeMaps!$D$25:$D$64,"")))</f>
        <v>18803008</v>
      </c>
      <c r="AB138" s="120" t="str">
        <f>_xlfn.XLOOKUP(AA138,CodeMaps!$D$25:$D$74,CodeMaps!$E$25:$E$74,"")</f>
        <v>Dermatologist</v>
      </c>
      <c r="AC138" s="66"/>
      <c r="AD138" s="66"/>
      <c r="AE138" s="66"/>
      <c r="AF138" s="66" t="str">
        <f>IF(DHAC_TestProviders_combined!H123&lt;&gt;"",DHAC_TestProviders_combined!H123,"")</f>
        <v/>
      </c>
      <c r="AG138" s="66" t="str">
        <f t="shared" si="21"/>
        <v/>
      </c>
      <c r="AH138" s="66" t="str">
        <f>TRIM(IF(AA138&lt;&gt;"", _xlfn.XLOOKUP(AA138,CodeMaps!$D$25:$D$74,CodeMaps!$F$25:$F$74,""),IF(DHAC_TestProviders_combined!G123&lt;&gt;"",_xlfn.XLOOKUP(DHAC_TestProviders_combined!G123,CodeMaps!$B$70:$B$74,CodeMaps!$F$70:$F$74,""), _xlfn.XLOOKUP(X138,CodeMaps!$B$25:$B$64,CodeMaps!$F$25:$F$64,""))))</f>
        <v/>
      </c>
      <c r="AI138" s="66" t="str">
        <f>IF(AH138&lt;&gt;"",_xlfn.XLOOKUP(AH138,CodeMaps!$F$25:$F$74,CodeMaps!$G$25:$G$74,""),"")</f>
        <v/>
      </c>
      <c r="AJ138" s="66"/>
      <c r="AK138" s="66"/>
      <c r="AL138" s="66"/>
      <c r="AM138" s="66"/>
      <c r="AN138" s="66"/>
      <c r="AO138" s="66" t="str">
        <f>IF(DHAC_TestProviders_combined!U123&lt;&gt;"", LOWER(SUBSTITUTE(_xlfn.XLOOKUP(TRIM(DHAC_TestProviders_combined!U123),DHAC_TestOrgs_combined!$B$2:$B$86,DHAC_TestOrgs_combined!$C$2:$C$86)," ","-")),"")</f>
        <v/>
      </c>
      <c r="AP138" s="66"/>
      <c r="AQ138" s="66"/>
      <c r="AR138" s="66" t="s">
        <v>252</v>
      </c>
      <c r="AS138" s="65" t="str">
        <f>DHAC_TestProviders_combined!Q123</f>
        <v>0870106521</v>
      </c>
      <c r="AT138" s="66" t="s">
        <v>1321</v>
      </c>
      <c r="AU138" s="66" t="s">
        <v>282</v>
      </c>
      <c r="AV138" s="65" t="str">
        <f>DHAC_TestProviders_combined!S123</f>
        <v>ned.delaney@example.com</v>
      </c>
      <c r="AW138" s="66" t="s">
        <v>1321</v>
      </c>
      <c r="AX138" s="66"/>
      <c r="AY138" s="66"/>
      <c r="AZ138" s="66"/>
      <c r="BA138" s="66"/>
      <c r="BB138" s="66"/>
      <c r="BC138" s="66"/>
      <c r="BD138" s="66"/>
      <c r="BE138" s="66"/>
      <c r="BF138" s="66"/>
      <c r="BG138" s="66"/>
      <c r="BH138" s="66"/>
      <c r="BI138" s="66"/>
      <c r="BJ138" s="65"/>
    </row>
    <row r="139" spans="1:62" hidden="1" x14ac:dyDescent="0.25">
      <c r="A139" s="72" t="str">
        <f>LOWER(_xlfn.CONCAT(IF(COUNT(FIND(" ", $Y139))=0, $Y139, TRIM(SUBSTITUTE(SUBSTITUTE(SUBSTITUTE(_xlfn.CONCAT(LEFT($Y139, FIND(" ", $Y139)-1), REPLACE(LEFT($Y139, FIND(" ", $Y139&amp;" ", FIND(" ", $Y139, 1)+1)), 1, FIND(" ", $Y139), "")),"(",""),")",""),"and",""))), "-", SUBSTITUTE(DHAC_TestProviders_combined!$I124,"'",""),"-",DHAC_TestProviders_combined!$J124))</f>
        <v>medicaldiagnostic-oritz-abbie</v>
      </c>
      <c r="B139" s="72"/>
      <c r="C139" s="66"/>
      <c r="D139" s="65" t="str">
        <f>IF(DHAC_TestProviders_combined!V124&lt;&gt;"","UPIN","")</f>
        <v>UPIN</v>
      </c>
      <c r="E139" s="66"/>
      <c r="F139" s="65" t="str">
        <f>IF(DHAC_TestProviders_combined!V124&lt;&gt;"","Medicare Provider Number","")</f>
        <v>Medicare Provider Number</v>
      </c>
      <c r="G139" s="32" t="str">
        <f>IF(DHAC_TestProviders_combined!V124&lt;&gt;"","http://ns.electronichealth.net.au/id/medicare-provider-number","")</f>
        <v>http://ns.electronichealth.net.au/id/medicare-provider-number</v>
      </c>
      <c r="H139" s="32" t="str">
        <f>IF(DHAC_TestProviders_combined!$V124&lt;&gt;"",DHAC_TestProviders_combined!$V124,"")</f>
        <v>2449481J</v>
      </c>
      <c r="I139" s="66"/>
      <c r="J139" s="66"/>
      <c r="K139" s="66"/>
      <c r="L139" s="66"/>
      <c r="M139" s="66"/>
      <c r="N139" s="66"/>
      <c r="O139" s="66"/>
      <c r="P139" s="66"/>
      <c r="Q139" s="66"/>
      <c r="R139" s="66"/>
      <c r="S139" s="32" t="str">
        <f>LOWER(_xlfn.CONCAT(SUBSTITUTE(DHAC_TestProviders_combined!I124,"'",""),"-",DHAC_TestProviders_combined!J124))</f>
        <v>oritz-abbie</v>
      </c>
      <c r="T139" s="66"/>
      <c r="V139" s="9" t="str">
        <f>IF(DHAC_TestProviders_combined!U124&lt;&gt;"", LOWER(SUBSTITUTE(_xlfn.XLOOKUP(TRIM(DHAC_TestProviders_combined!U124),DHAC_TestOrgs_combined!$B$2:$B$86,DHAC_TestOrgs_combined!$C$2:$C$86)," ","-")),"")</f>
        <v/>
      </c>
      <c r="W139" s="66" t="s">
        <v>1432</v>
      </c>
      <c r="X139" s="66">
        <f>DHAC_TestProviders_combined!E124</f>
        <v>251211</v>
      </c>
      <c r="Y139" s="72" t="str">
        <f>_xlfn.XLOOKUP(DHAC_TestProviders_combined!E124, CodeMaps!B$25:B$32,CodeMaps!C$25:C$32,DHAC_TestProviders_combined!F124)</f>
        <v>Medical Diagnostic Radiographer</v>
      </c>
      <c r="Z139" s="66" t="str">
        <f t="shared" si="19"/>
        <v>http://snomed.info/sct</v>
      </c>
      <c r="AA139" s="120" t="str">
        <f>IF(DHAC_TestProviders_combined!G124&lt;&gt;"",_xlfn.XLOOKUP(DHAC_TestProviders_combined!G124,CodeMaps!$B$70:$B$74,CodeMaps!$D$70:$D$74,""),TRIM(_xlfn.XLOOKUP(X139,CodeMaps!$B$25:$B$64,CodeMaps!$D$25:$D$64,"")))</f>
        <v>159017007</v>
      </c>
      <c r="AB139" s="120" t="str">
        <f>_xlfn.XLOOKUP(AA139,CodeMaps!$D$25:$D$74,CodeMaps!$E$25:$E$74,"")</f>
        <v>Diagnostic radiographer</v>
      </c>
      <c r="AC139" s="66"/>
      <c r="AD139" s="66"/>
      <c r="AE139" s="66"/>
      <c r="AF139" s="66" t="str">
        <f>IF(DHAC_TestProviders_combined!H124&lt;&gt;"",DHAC_TestProviders_combined!H124,"")</f>
        <v/>
      </c>
      <c r="AG139" s="66" t="str">
        <f t="shared" si="21"/>
        <v/>
      </c>
      <c r="AH139" s="66" t="str">
        <f>TRIM(IF(AA139&lt;&gt;"", _xlfn.XLOOKUP(AA139,CodeMaps!$D$25:$D$74,CodeMaps!$F$25:$F$74,""),IF(DHAC_TestProviders_combined!G124&lt;&gt;"",_xlfn.XLOOKUP(DHAC_TestProviders_combined!G124,CodeMaps!$B$70:$B$74,CodeMaps!$F$70:$F$74,""), _xlfn.XLOOKUP(X139,CodeMaps!$B$25:$B$64,CodeMaps!$F$25:$F$64,""))))</f>
        <v/>
      </c>
      <c r="AI139" s="66" t="str">
        <f>IF(AH139&lt;&gt;"",_xlfn.XLOOKUP(AH139,CodeMaps!$F$25:$F$74,CodeMaps!$G$25:$G$74,""),"")</f>
        <v/>
      </c>
      <c r="AJ139" s="66"/>
      <c r="AK139" s="66"/>
      <c r="AL139" s="66"/>
      <c r="AM139" s="66"/>
      <c r="AN139" s="66"/>
      <c r="AO139" s="66" t="str">
        <f>IF(DHAC_TestProviders_combined!U124&lt;&gt;"", LOWER(SUBSTITUTE(_xlfn.XLOOKUP(TRIM(DHAC_TestProviders_combined!U124),DHAC_TestOrgs_combined!$B$2:$B$86,DHAC_TestOrgs_combined!$C$2:$C$86)," ","-")),"")</f>
        <v/>
      </c>
      <c r="AP139" s="66"/>
      <c r="AQ139" s="66"/>
      <c r="AR139" s="66" t="s">
        <v>252</v>
      </c>
      <c r="AS139" s="65" t="str">
        <f>DHAC_TestProviders_combined!Q124</f>
        <v>0870107732</v>
      </c>
      <c r="AT139" s="66" t="s">
        <v>1321</v>
      </c>
      <c r="AU139" s="66" t="s">
        <v>282</v>
      </c>
      <c r="AV139" s="65" t="str">
        <f>DHAC_TestProviders_combined!S124</f>
        <v>abbie.oritz@example.com.au</v>
      </c>
      <c r="AW139" s="66" t="s">
        <v>1321</v>
      </c>
      <c r="AX139" s="66"/>
      <c r="AY139" s="66"/>
      <c r="AZ139" s="66"/>
      <c r="BA139" s="66"/>
      <c r="BB139" s="66"/>
      <c r="BC139" s="66"/>
      <c r="BD139" s="66"/>
      <c r="BE139" s="66"/>
      <c r="BF139" s="66"/>
      <c r="BG139" s="66"/>
      <c r="BH139" s="66"/>
      <c r="BI139" s="66"/>
      <c r="BJ139" s="65"/>
    </row>
    <row r="140" spans="1:62" hidden="1" x14ac:dyDescent="0.25">
      <c r="A140" s="72" t="str">
        <f>LOWER(_xlfn.CONCAT(IF(COUNT(FIND(" ", $Y140))=0, $Y140, TRIM(SUBSTITUTE(SUBSTITUTE(SUBSTITUTE(_xlfn.CONCAT(LEFT($Y140, FIND(" ", $Y140)-1), REPLACE(LEFT($Y140, FIND(" ", $Y140&amp;" ", FIND(" ", $Y140, 1)+1)), 1, FIND(" ", $Y140), "")),"(",""),")",""),"and",""))), "-", SUBSTITUTE(DHAC_TestProviders_combined!$I125,"'",""),"-",DHAC_TestProviders_combined!$J125))</f>
        <v>gastroenterologist-miller-kittie</v>
      </c>
      <c r="B140" s="72"/>
      <c r="C140" s="66"/>
      <c r="D140" s="65" t="str">
        <f>IF(DHAC_TestProviders_combined!V125&lt;&gt;"","UPIN","")</f>
        <v>UPIN</v>
      </c>
      <c r="E140" s="66"/>
      <c r="F140" s="65" t="str">
        <f>IF(DHAC_TestProviders_combined!V125&lt;&gt;"","Medicare Provider Number","")</f>
        <v>Medicare Provider Number</v>
      </c>
      <c r="G140" s="32" t="str">
        <f>IF(DHAC_TestProviders_combined!V125&lt;&gt;"","http://ns.electronichealth.net.au/id/medicare-provider-number","")</f>
        <v>http://ns.electronichealth.net.au/id/medicare-provider-number</v>
      </c>
      <c r="H140" s="32" t="str">
        <f>IF(DHAC_TestProviders_combined!$V125&lt;&gt;"",DHAC_TestProviders_combined!$V125,"")</f>
        <v>2449491H</v>
      </c>
      <c r="I140" s="66"/>
      <c r="J140" s="66"/>
      <c r="K140" s="66"/>
      <c r="L140" s="66"/>
      <c r="M140" s="66"/>
      <c r="N140" s="66"/>
      <c r="O140" s="66"/>
      <c r="P140" s="66"/>
      <c r="Q140" s="66"/>
      <c r="R140" s="66"/>
      <c r="S140" s="32" t="str">
        <f>LOWER(_xlfn.CONCAT(SUBSTITUTE(DHAC_TestProviders_combined!I125,"'",""),"-",DHAC_TestProviders_combined!J125))</f>
        <v>miller-kittie</v>
      </c>
      <c r="T140" s="66"/>
      <c r="V140" s="9" t="str">
        <f>IF(DHAC_TestProviders_combined!U125&lt;&gt;"", LOWER(SUBSTITUTE(_xlfn.XLOOKUP(TRIM(DHAC_TestProviders_combined!U125),DHAC_TestOrgs_combined!$B$2:$B$86,DHAC_TestOrgs_combined!$C$2:$C$86)," ","-")),"")</f>
        <v/>
      </c>
      <c r="W140" s="66" t="s">
        <v>1432</v>
      </c>
      <c r="X140" s="66">
        <f>DHAC_TestProviders_combined!E125</f>
        <v>253316</v>
      </c>
      <c r="Y140" s="72" t="str">
        <f>_xlfn.XLOOKUP(DHAC_TestProviders_combined!E125, CodeMaps!B$25:B$32,CodeMaps!C$25:C$32,DHAC_TestProviders_combined!F125)</f>
        <v>Gastroenterologist</v>
      </c>
      <c r="Z140" s="66" t="str">
        <f t="shared" si="19"/>
        <v>http://snomed.info/sct</v>
      </c>
      <c r="AA140" s="120" t="str">
        <f>IF(DHAC_TestProviders_combined!G125&lt;&gt;"",_xlfn.XLOOKUP(DHAC_TestProviders_combined!G125,CodeMaps!$B$70:$B$74,CodeMaps!$D$70:$D$74,""),TRIM(_xlfn.XLOOKUP(X140,CodeMaps!$B$25:$B$64,CodeMaps!$D$25:$D$64,"")))</f>
        <v>71838004</v>
      </c>
      <c r="AB140" s="120" t="str">
        <f>_xlfn.XLOOKUP(AA140,CodeMaps!$D$25:$D$74,CodeMaps!$E$25:$E$74,"")</f>
        <v>Gastroenterologist</v>
      </c>
      <c r="AC140" s="66"/>
      <c r="AD140" s="66"/>
      <c r="AE140" s="66"/>
      <c r="AF140" s="66" t="str">
        <f>IF(DHAC_TestProviders_combined!H125&lt;&gt;"",DHAC_TestProviders_combined!H125,"")</f>
        <v/>
      </c>
      <c r="AG140" s="66" t="str">
        <f t="shared" si="21"/>
        <v>http://snomed.info/sct</v>
      </c>
      <c r="AH140" s="66" t="str">
        <f>TRIM(IF(AA140&lt;&gt;"", _xlfn.XLOOKUP(AA140,CodeMaps!$D$25:$D$74,CodeMaps!$F$25:$F$74,""),IF(DHAC_TestProviders_combined!G125&lt;&gt;"",_xlfn.XLOOKUP(DHAC_TestProviders_combined!G125,CodeMaps!$B$70:$B$74,CodeMaps!$F$70:$F$74,""), _xlfn.XLOOKUP(X140,CodeMaps!$B$25:$B$64,CodeMaps!$F$25:$F$64,""))))</f>
        <v>394584008</v>
      </c>
      <c r="AI140" s="66" t="str">
        <f>IF(AH140&lt;&gt;"",_xlfn.XLOOKUP(AH140,CodeMaps!$F$25:$F$74,CodeMaps!$G$25:$G$74,""),"")</f>
        <v>Gastroenterology</v>
      </c>
      <c r="AJ140" s="66"/>
      <c r="AK140" s="66"/>
      <c r="AL140" s="66"/>
      <c r="AM140" s="66"/>
      <c r="AN140" s="66"/>
      <c r="AO140" s="66" t="str">
        <f>IF(DHAC_TestProviders_combined!U125&lt;&gt;"", LOWER(SUBSTITUTE(_xlfn.XLOOKUP(TRIM(DHAC_TestProviders_combined!U125),DHAC_TestOrgs_combined!$B$2:$B$86,DHAC_TestOrgs_combined!$C$2:$C$86)," ","-")),"")</f>
        <v/>
      </c>
      <c r="AP140" s="66"/>
      <c r="AQ140" s="66"/>
      <c r="AR140" s="66" t="s">
        <v>252</v>
      </c>
      <c r="AS140" s="65" t="str">
        <f>DHAC_TestProviders_combined!Q125</f>
        <v>0870103863</v>
      </c>
      <c r="AT140" s="66" t="s">
        <v>1321</v>
      </c>
      <c r="AU140" s="66" t="s">
        <v>282</v>
      </c>
      <c r="AV140" s="65" t="str">
        <f>DHAC_TestProviders_combined!S125</f>
        <v>kittie.miller@example.net</v>
      </c>
      <c r="AW140" s="66" t="s">
        <v>1321</v>
      </c>
      <c r="AX140" s="66"/>
      <c r="AY140" s="66"/>
      <c r="AZ140" s="66"/>
      <c r="BA140" s="66"/>
      <c r="BB140" s="66"/>
      <c r="BC140" s="66"/>
      <c r="BD140" s="66"/>
      <c r="BE140" s="66"/>
      <c r="BF140" s="66"/>
      <c r="BG140" s="66"/>
      <c r="BH140" s="66"/>
      <c r="BI140" s="66"/>
      <c r="BJ140" s="65"/>
    </row>
    <row r="141" spans="1:62" hidden="1" x14ac:dyDescent="0.25">
      <c r="A141" s="72" t="str">
        <f>LOWER(_xlfn.CONCAT(IF(COUNT(FIND(" ", $Y141))=0, $Y141, TRIM(SUBSTITUTE(SUBSTITUTE(SUBSTITUTE(_xlfn.CONCAT(LEFT($Y141, FIND(" ", $Y141)-1), REPLACE(LEFT($Y141, FIND(" ", $Y141&amp;" ", FIND(" ", $Y141, 1)+1)), 1, FIND(" ", $Y141), "")),"(",""),")",""),"and",""))), "-", SUBSTITUTE(DHAC_TestProviders_combined!$I126,"'",""),"-",DHAC_TestProviders_combined!$J126))</f>
        <v>medicalradiation-leeds-roger</v>
      </c>
      <c r="B141" s="72"/>
      <c r="C141" s="66"/>
      <c r="D141" s="65" t="str">
        <f>IF(DHAC_TestProviders_combined!V126&lt;&gt;"","UPIN","")</f>
        <v>UPIN</v>
      </c>
      <c r="E141" s="66"/>
      <c r="F141" s="65" t="str">
        <f>IF(DHAC_TestProviders_combined!V126&lt;&gt;"","Medicare Provider Number","")</f>
        <v>Medicare Provider Number</v>
      </c>
      <c r="G141" s="32" t="str">
        <f>IF(DHAC_TestProviders_combined!V126&lt;&gt;"","http://ns.electronichealth.net.au/id/medicare-provider-number","")</f>
        <v>http://ns.electronichealth.net.au/id/medicare-provider-number</v>
      </c>
      <c r="H141" s="32" t="str">
        <f>IF(DHAC_TestProviders_combined!$V126&lt;&gt;"",DHAC_TestProviders_combined!$V126,"")</f>
        <v>2449501Y</v>
      </c>
      <c r="I141" s="66"/>
      <c r="J141" s="66"/>
      <c r="K141" s="66"/>
      <c r="L141" s="66"/>
      <c r="M141" s="66"/>
      <c r="N141" s="66"/>
      <c r="O141" s="66"/>
      <c r="P141" s="66"/>
      <c r="Q141" s="66"/>
      <c r="R141" s="66"/>
      <c r="S141" s="32" t="str">
        <f>LOWER(_xlfn.CONCAT(SUBSTITUTE(DHAC_TestProviders_combined!I126,"'",""),"-",DHAC_TestProviders_combined!J126))</f>
        <v>leeds-roger</v>
      </c>
      <c r="T141" s="66"/>
      <c r="V141" s="9" t="str">
        <f>IF(DHAC_TestProviders_combined!U126&lt;&gt;"", LOWER(SUBSTITUTE(_xlfn.XLOOKUP(TRIM(DHAC_TestProviders_combined!U126),DHAC_TestOrgs_combined!$B$2:$B$86,DHAC_TestOrgs_combined!$C$2:$C$86)," ","-")),"")</f>
        <v/>
      </c>
      <c r="W141" s="66" t="s">
        <v>1432</v>
      </c>
      <c r="X141" s="66">
        <f>DHAC_TestProviders_combined!E126</f>
        <v>251212</v>
      </c>
      <c r="Y141" s="72" t="str">
        <f>_xlfn.XLOOKUP(DHAC_TestProviders_combined!E126, CodeMaps!B$25:B$32,CodeMaps!C$25:C$32,DHAC_TestProviders_combined!F126)</f>
        <v>Medical Radiation Therapist</v>
      </c>
      <c r="Z141" s="66" t="str">
        <f t="shared" si="19"/>
        <v>http://snomed.info/sct</v>
      </c>
      <c r="AA141" s="120" t="str">
        <f>IF(DHAC_TestProviders_combined!G126&lt;&gt;"",_xlfn.XLOOKUP(DHAC_TestProviders_combined!G126,CodeMaps!$B$70:$B$74,CodeMaps!$D$70:$D$74,""),TRIM(_xlfn.XLOOKUP(X141,CodeMaps!$B$25:$B$64,CodeMaps!$D$25:$D$64,"")))</f>
        <v>159018002</v>
      </c>
      <c r="AB141" s="120" t="str">
        <f>_xlfn.XLOOKUP(AA141,CodeMaps!$D$25:$D$74,CodeMaps!$E$25:$E$74,"")</f>
        <v>Radiotherapist</v>
      </c>
      <c r="AC141" s="66"/>
      <c r="AD141" s="66"/>
      <c r="AE141" s="66"/>
      <c r="AF141" s="66" t="str">
        <f>IF(DHAC_TestProviders_combined!H126&lt;&gt;"",DHAC_TestProviders_combined!H126,"")</f>
        <v/>
      </c>
      <c r="AG141" s="66" t="str">
        <f t="shared" si="21"/>
        <v>http://snomed.info/sct</v>
      </c>
      <c r="AH141" s="66" t="str">
        <f>TRIM(IF(AA141&lt;&gt;"", _xlfn.XLOOKUP(AA141,CodeMaps!$D$25:$D$74,CodeMaps!$F$25:$F$74,""),IF(DHAC_TestProviders_combined!G126&lt;&gt;"",_xlfn.XLOOKUP(DHAC_TestProviders_combined!G126,CodeMaps!$B$70:$B$74,CodeMaps!$F$70:$F$74,""), _xlfn.XLOOKUP(X141,CodeMaps!$B$25:$B$64,CodeMaps!$F$25:$F$64,""))))</f>
        <v>419815003</v>
      </c>
      <c r="AI141" s="66" t="str">
        <f>IF(AH141&lt;&gt;"",_xlfn.XLOOKUP(AH141,CodeMaps!$F$25:$F$74,CodeMaps!$G$25:$G$74,""),"")</f>
        <v>Radiation oncology</v>
      </c>
      <c r="AJ141" s="66"/>
      <c r="AK141" s="66"/>
      <c r="AL141" s="66"/>
      <c r="AM141" s="66"/>
      <c r="AN141" s="66"/>
      <c r="AO141" s="66" t="str">
        <f>IF(DHAC_TestProviders_combined!U126&lt;&gt;"", LOWER(SUBSTITUTE(_xlfn.XLOOKUP(TRIM(DHAC_TestProviders_combined!U126),DHAC_TestOrgs_combined!$B$2:$B$86,DHAC_TestOrgs_combined!$C$2:$C$86)," ","-")),"")</f>
        <v/>
      </c>
      <c r="AP141" s="66"/>
      <c r="AQ141" s="66"/>
      <c r="AR141" s="66" t="s">
        <v>252</v>
      </c>
      <c r="AS141" s="65" t="str">
        <f>DHAC_TestProviders_combined!Q126</f>
        <v>0870102607</v>
      </c>
      <c r="AT141" s="66" t="s">
        <v>1321</v>
      </c>
      <c r="AU141" s="66" t="s">
        <v>282</v>
      </c>
      <c r="AV141" s="65" t="str">
        <f>DHAC_TestProviders_combined!S126</f>
        <v>roger.leeds@example.com</v>
      </c>
      <c r="AW141" s="66" t="s">
        <v>1321</v>
      </c>
      <c r="AX141" s="66"/>
      <c r="AY141" s="66"/>
      <c r="AZ141" s="66"/>
      <c r="BA141" s="66"/>
      <c r="BB141" s="66"/>
      <c r="BC141" s="66"/>
      <c r="BD141" s="66"/>
      <c r="BE141" s="66"/>
      <c r="BF141" s="66"/>
      <c r="BG141" s="66"/>
      <c r="BH141" s="66"/>
      <c r="BI141" s="66"/>
      <c r="BJ141" s="65"/>
    </row>
    <row r="142" spans="1:62" hidden="1" x14ac:dyDescent="0.25">
      <c r="A142" s="72" t="str">
        <f>LOWER(_xlfn.CONCAT(IF(COUNT(FIND(" ", $Y142))=0, $Y142, TRIM(SUBSTITUTE(SUBSTITUTE(SUBSTITUTE(_xlfn.CONCAT(LEFT($Y142, FIND(" ", $Y142)-1), REPLACE(LEFT($Y142, FIND(" ", $Y142&amp;" ", FIND(" ", $Y142, 1)+1)), 1, FIND(" ", $Y142), "")),"(",""),")",""),"and",""))), "-", SUBSTITUTE(DHAC_TestProviders_combined!$I127,"'",""),"-",DHAC_TestProviders_combined!$J127))</f>
        <v>clinicalpsychologist-mcnaughton-chante</v>
      </c>
      <c r="B142" s="72"/>
      <c r="C142" s="66"/>
      <c r="D142" s="65" t="str">
        <f>IF(DHAC_TestProviders_combined!V127&lt;&gt;"","UPIN","")</f>
        <v>UPIN</v>
      </c>
      <c r="E142" s="66"/>
      <c r="F142" s="65" t="str">
        <f>IF(DHAC_TestProviders_combined!V127&lt;&gt;"","Medicare Provider Number","")</f>
        <v>Medicare Provider Number</v>
      </c>
      <c r="G142" s="32" t="str">
        <f>IF(DHAC_TestProviders_combined!V127&lt;&gt;"","http://ns.electronichealth.net.au/id/medicare-provider-number","")</f>
        <v>http://ns.electronichealth.net.au/id/medicare-provider-number</v>
      </c>
      <c r="H142" s="32" t="str">
        <f>IF(DHAC_TestProviders_combined!$V127&lt;&gt;"",DHAC_TestProviders_combined!$V127,"")</f>
        <v>2449511X</v>
      </c>
      <c r="I142" s="66"/>
      <c r="J142" s="66"/>
      <c r="K142" s="66"/>
      <c r="L142" s="66"/>
      <c r="M142" s="66"/>
      <c r="N142" s="66"/>
      <c r="O142" s="66"/>
      <c r="P142" s="66"/>
      <c r="Q142" s="66"/>
      <c r="R142" s="66"/>
      <c r="S142" s="32" t="str">
        <f>LOWER(_xlfn.CONCAT(SUBSTITUTE(DHAC_TestProviders_combined!I127,"'",""),"-",DHAC_TestProviders_combined!J127))</f>
        <v>mcnaughton-chante</v>
      </c>
      <c r="T142" s="66"/>
      <c r="V142" s="9" t="str">
        <f>IF(DHAC_TestProviders_combined!U127&lt;&gt;"", LOWER(SUBSTITUTE(_xlfn.XLOOKUP(TRIM(DHAC_TestProviders_combined!U127),DHAC_TestOrgs_combined!$B$2:$B$86,DHAC_TestOrgs_combined!$C$2:$C$86)," ","-")),"")</f>
        <v/>
      </c>
      <c r="W142" s="66" t="s">
        <v>1432</v>
      </c>
      <c r="X142" s="66">
        <f>DHAC_TestProviders_combined!E127</f>
        <v>272311</v>
      </c>
      <c r="Y142" s="72" t="str">
        <f>_xlfn.XLOOKUP(DHAC_TestProviders_combined!E127, CodeMaps!B$25:B$32,CodeMaps!C$25:C$32,DHAC_TestProviders_combined!F127)</f>
        <v>Clinical Psychologist</v>
      </c>
      <c r="Z142" s="66" t="str">
        <f t="shared" si="19"/>
        <v>http://snomed.info/sct</v>
      </c>
      <c r="AA142" s="120" t="str">
        <f>IF(DHAC_TestProviders_combined!G127&lt;&gt;"",_xlfn.XLOOKUP(DHAC_TestProviders_combined!G127,CodeMaps!$B$70:$B$74,CodeMaps!$D$70:$D$74,""),TRIM(_xlfn.XLOOKUP(X142,CodeMaps!$B$25:$B$64,CodeMaps!$D$25:$D$64,"")))</f>
        <v>310191001</v>
      </c>
      <c r="AB142" s="120" t="str">
        <f>_xlfn.XLOOKUP(AA142,CodeMaps!$D$25:$D$74,CodeMaps!$E$25:$E$74,"")</f>
        <v>Clinical psychologist</v>
      </c>
      <c r="AC142" s="66"/>
      <c r="AD142" s="66"/>
      <c r="AE142" s="66"/>
      <c r="AF142" s="66" t="str">
        <f>IF(DHAC_TestProviders_combined!H127&lt;&gt;"",DHAC_TestProviders_combined!H127,"")</f>
        <v/>
      </c>
      <c r="AG142" s="66" t="str">
        <f t="shared" si="21"/>
        <v>http://snomed.info/sct</v>
      </c>
      <c r="AH142" s="66" t="str">
        <f>TRIM(IF(AA142&lt;&gt;"", _xlfn.XLOOKUP(AA142,CodeMaps!$D$25:$D$74,CodeMaps!$F$25:$F$74,""),IF(DHAC_TestProviders_combined!G127&lt;&gt;"",_xlfn.XLOOKUP(DHAC_TestProviders_combined!G127,CodeMaps!$B$70:$B$74,CodeMaps!$F$70:$F$74,""), _xlfn.XLOOKUP(X142,CodeMaps!$B$25:$B$64,CodeMaps!$F$25:$F$64,""))))</f>
        <v>1255918004</v>
      </c>
      <c r="AI142" s="66" t="str">
        <f>IF(AH142&lt;&gt;"",_xlfn.XLOOKUP(AH142,CodeMaps!$F$25:$F$74,CodeMaps!$G$25:$G$74,""),"")</f>
        <v xml:space="preserve">	Clinical psychology</v>
      </c>
      <c r="AJ142" s="66"/>
      <c r="AK142" s="66"/>
      <c r="AL142" s="66"/>
      <c r="AM142" s="66"/>
      <c r="AN142" s="66"/>
      <c r="AO142" s="66" t="str">
        <f>IF(DHAC_TestProviders_combined!U127&lt;&gt;"", LOWER(SUBSTITUTE(_xlfn.XLOOKUP(TRIM(DHAC_TestProviders_combined!U127),DHAC_TestOrgs_combined!$B$2:$B$86,DHAC_TestOrgs_combined!$C$2:$C$86)," ","-")),"")</f>
        <v/>
      </c>
      <c r="AP142" s="66"/>
      <c r="AQ142" s="66"/>
      <c r="AR142" s="66" t="s">
        <v>252</v>
      </c>
      <c r="AS142" s="65" t="str">
        <f>DHAC_TestProviders_combined!Q127</f>
        <v>0870105668</v>
      </c>
      <c r="AT142" s="66" t="s">
        <v>1321</v>
      </c>
      <c r="AU142" s="66" t="s">
        <v>282</v>
      </c>
      <c r="AV142" s="65" t="str">
        <f>DHAC_TestProviders_combined!S127</f>
        <v>chante.mcnaughton@example.com.au</v>
      </c>
      <c r="AW142" s="66" t="s">
        <v>1321</v>
      </c>
      <c r="AX142" s="66"/>
      <c r="AY142" s="66"/>
      <c r="AZ142" s="66"/>
      <c r="BA142" s="66"/>
      <c r="BB142" s="66"/>
      <c r="BC142" s="66"/>
      <c r="BD142" s="66"/>
      <c r="BE142" s="66"/>
      <c r="BF142" s="66"/>
      <c r="BG142" s="66"/>
      <c r="BH142" s="66"/>
      <c r="BI142" s="66"/>
      <c r="BJ142" s="65"/>
    </row>
    <row r="143" spans="1:62" hidden="1" x14ac:dyDescent="0.25">
      <c r="A143" s="72" t="str">
        <f>LOWER(_xlfn.CONCAT(IF(COUNT(FIND(" ", $Y143))=0, $Y143, TRIM(SUBSTITUTE(SUBSTITUTE(SUBSTITUTE(_xlfn.CONCAT(LEFT($Y143, FIND(" ", $Y143)-1), REPLACE(LEFT($Y143, FIND(" ", $Y143&amp;" ", FIND(" ", $Y143, 1)+1)), 1, FIND(" ", $Y143), "")),"(",""),")",""),"and",""))), "-", SUBSTITUTE(DHAC_TestProviders_combined!$I128,"'",""),"-",DHAC_TestProviders_combined!$J128))</f>
        <v>optometrist-coulter-rosalina</v>
      </c>
      <c r="B143" s="72"/>
      <c r="C143" s="66"/>
      <c r="D143" s="65" t="str">
        <f>IF(DHAC_TestProviders_combined!V128&lt;&gt;"","UPIN","")</f>
        <v>UPIN</v>
      </c>
      <c r="E143" s="66"/>
      <c r="F143" s="65" t="str">
        <f>IF(DHAC_TestProviders_combined!V128&lt;&gt;"","Medicare Provider Number","")</f>
        <v>Medicare Provider Number</v>
      </c>
      <c r="G143" s="32" t="str">
        <f>IF(DHAC_TestProviders_combined!V128&lt;&gt;"","http://ns.electronichealth.net.au/id/medicare-provider-number","")</f>
        <v>http://ns.electronichealth.net.au/id/medicare-provider-number</v>
      </c>
      <c r="H143" s="32" t="str">
        <f>IF(DHAC_TestProviders_combined!$V128&lt;&gt;"",DHAC_TestProviders_combined!$V128,"")</f>
        <v>2449521W</v>
      </c>
      <c r="I143" s="66"/>
      <c r="J143" s="66"/>
      <c r="K143" s="66"/>
      <c r="L143" s="66"/>
      <c r="M143" s="66"/>
      <c r="N143" s="66"/>
      <c r="O143" s="66"/>
      <c r="P143" s="66"/>
      <c r="Q143" s="66"/>
      <c r="R143" s="66"/>
      <c r="S143" s="32" t="str">
        <f>LOWER(_xlfn.CONCAT(SUBSTITUTE(DHAC_TestProviders_combined!I128,"'",""),"-",DHAC_TestProviders_combined!J128))</f>
        <v>coulter-rosalina</v>
      </c>
      <c r="T143" s="66"/>
      <c r="V143" s="9" t="str">
        <f>IF(DHAC_TestProviders_combined!U128&lt;&gt;"", LOWER(SUBSTITUTE(_xlfn.XLOOKUP(TRIM(DHAC_TestProviders_combined!U128),DHAC_TestOrgs_combined!$B$2:$B$86,DHAC_TestOrgs_combined!$C$2:$C$86)," ","-")),"")</f>
        <v/>
      </c>
      <c r="W143" s="66" t="s">
        <v>1432</v>
      </c>
      <c r="X143" s="66">
        <f>DHAC_TestProviders_combined!E128</f>
        <v>251411</v>
      </c>
      <c r="Y143" s="72" t="str">
        <f>_xlfn.XLOOKUP(DHAC_TestProviders_combined!E128, CodeMaps!B$25:B$32,CodeMaps!C$25:C$32,DHAC_TestProviders_combined!F128)</f>
        <v>Optometrist</v>
      </c>
      <c r="Z143" s="66" t="str">
        <f t="shared" si="19"/>
        <v>http://snomed.info/sct</v>
      </c>
      <c r="AA143" s="120" t="str">
        <f>IF(DHAC_TestProviders_combined!G128&lt;&gt;"",_xlfn.XLOOKUP(DHAC_TestProviders_combined!G128,CodeMaps!$B$70:$B$74,CodeMaps!$D$70:$D$74,""),TRIM(_xlfn.XLOOKUP(X143,CodeMaps!$B$25:$B$64,CodeMaps!$D$25:$D$64,"")))</f>
        <v>28229004</v>
      </c>
      <c r="AB143" s="120" t="str">
        <f>_xlfn.XLOOKUP(AA143,CodeMaps!$D$25:$D$74,CodeMaps!$E$25:$E$74,"")</f>
        <v>Optometrist</v>
      </c>
      <c r="AC143" s="66"/>
      <c r="AD143" s="66"/>
      <c r="AE143" s="66"/>
      <c r="AF143" s="66" t="str">
        <f>IF(DHAC_TestProviders_combined!H128&lt;&gt;"",DHAC_TestProviders_combined!H128,"")</f>
        <v/>
      </c>
      <c r="AG143" s="66" t="str">
        <f t="shared" si="21"/>
        <v/>
      </c>
      <c r="AH143" s="66" t="str">
        <f>TRIM(IF(AA143&lt;&gt;"", _xlfn.XLOOKUP(AA143,CodeMaps!$D$25:$D$74,CodeMaps!$F$25:$F$74,""),IF(DHAC_TestProviders_combined!G128&lt;&gt;"",_xlfn.XLOOKUP(DHAC_TestProviders_combined!G128,CodeMaps!$B$70:$B$74,CodeMaps!$F$70:$F$74,""), _xlfn.XLOOKUP(X143,CodeMaps!$B$25:$B$64,CodeMaps!$F$25:$F$64,""))))</f>
        <v/>
      </c>
      <c r="AI143" s="66" t="str">
        <f>IF(AH143&lt;&gt;"",_xlfn.XLOOKUP(AH143,CodeMaps!$F$25:$F$74,CodeMaps!$G$25:$G$74,""),"")</f>
        <v/>
      </c>
      <c r="AJ143" s="66"/>
      <c r="AK143" s="66"/>
      <c r="AL143" s="66"/>
      <c r="AM143" s="66"/>
      <c r="AN143" s="66"/>
      <c r="AO143" s="66" t="str">
        <f>IF(DHAC_TestProviders_combined!U128&lt;&gt;"", LOWER(SUBSTITUTE(_xlfn.XLOOKUP(TRIM(DHAC_TestProviders_combined!U128),DHAC_TestOrgs_combined!$B$2:$B$86,DHAC_TestOrgs_combined!$C$2:$C$86)," ","-")),"")</f>
        <v/>
      </c>
      <c r="AP143" s="66"/>
      <c r="AQ143" s="66"/>
      <c r="AR143" s="66" t="s">
        <v>252</v>
      </c>
      <c r="AS143" s="65" t="str">
        <f>DHAC_TestProviders_combined!Q128</f>
        <v>0870100576</v>
      </c>
      <c r="AT143" s="66" t="s">
        <v>1321</v>
      </c>
      <c r="AU143" s="66" t="s">
        <v>282</v>
      </c>
      <c r="AV143" s="65" t="str">
        <f>DHAC_TestProviders_combined!S128</f>
        <v>rosalina.coulter@example.net</v>
      </c>
      <c r="AW143" s="66" t="s">
        <v>1321</v>
      </c>
      <c r="AX143" s="66"/>
      <c r="AY143" s="66"/>
      <c r="AZ143" s="66"/>
      <c r="BA143" s="66"/>
      <c r="BB143" s="66"/>
      <c r="BC143" s="66"/>
      <c r="BD143" s="66"/>
      <c r="BE143" s="66"/>
      <c r="BF143" s="66"/>
      <c r="BG143" s="66"/>
      <c r="BH143" s="66"/>
      <c r="BI143" s="66"/>
      <c r="BJ143" s="65"/>
    </row>
    <row r="144" spans="1:62" hidden="1" x14ac:dyDescent="0.25">
      <c r="A144" s="72" t="str">
        <f>LOWER(_xlfn.CONCAT(IF(COUNT(FIND(" ", $Y144))=0, $Y144, TRIM(SUBSTITUTE(SUBSTITUTE(SUBSTITUTE(_xlfn.CONCAT(LEFT($Y144, FIND(" ", $Y144)-1), REPLACE(LEFT($Y144, FIND(" ", $Y144&amp;" ", FIND(" ", $Y144, 1)+1)), 1, FIND(" ", $Y144), "")),"(",""),")",""),"and",""))), "-", SUBSTITUTE(DHAC_TestProviders_combined!$I129,"'",""),"-",DHAC_TestProviders_combined!$J129))</f>
        <v>specialistphysicians-hickman-sally</v>
      </c>
      <c r="B144" s="72"/>
      <c r="C144" s="66"/>
      <c r="D144" s="65" t="str">
        <f>IF(DHAC_TestProviders_combined!V129&lt;&gt;"","UPIN","")</f>
        <v>UPIN</v>
      </c>
      <c r="E144" s="66"/>
      <c r="F144" s="65" t="str">
        <f>IF(DHAC_TestProviders_combined!V129&lt;&gt;"","Medicare Provider Number","")</f>
        <v>Medicare Provider Number</v>
      </c>
      <c r="G144" s="32" t="str">
        <f>IF(DHAC_TestProviders_combined!V129&lt;&gt;"","http://ns.electronichealth.net.au/id/medicare-provider-number","")</f>
        <v>http://ns.electronichealth.net.au/id/medicare-provider-number</v>
      </c>
      <c r="H144" s="32" t="str">
        <f>IF(DHAC_TestProviders_combined!$V129&lt;&gt;"",DHAC_TestProviders_combined!$V129,"")</f>
        <v>2449531T</v>
      </c>
      <c r="I144" s="66"/>
      <c r="J144" s="66"/>
      <c r="K144" s="66"/>
      <c r="L144" s="66"/>
      <c r="M144" s="66"/>
      <c r="N144" s="66"/>
      <c r="O144" s="66"/>
      <c r="P144" s="66"/>
      <c r="Q144" s="66"/>
      <c r="R144" s="66"/>
      <c r="S144" s="32" t="str">
        <f>LOWER(_xlfn.CONCAT(SUBSTITUTE(DHAC_TestProviders_combined!I129,"'",""),"-",DHAC_TestProviders_combined!J129))</f>
        <v>hickman-sally</v>
      </c>
      <c r="T144" s="66"/>
      <c r="V144" s="9" t="str">
        <f>IF(DHAC_TestProviders_combined!U129&lt;&gt;"", LOWER(SUBSTITUTE(_xlfn.XLOOKUP(TRIM(DHAC_TestProviders_combined!U129),DHAC_TestOrgs_combined!$B$2:$B$86,DHAC_TestOrgs_combined!$C$2:$C$86)," ","-")),"")</f>
        <v/>
      </c>
      <c r="W144" s="66" t="s">
        <v>1432</v>
      </c>
      <c r="X144" s="66">
        <f>DHAC_TestProviders_combined!E129</f>
        <v>253399</v>
      </c>
      <c r="Y144" s="72" t="str">
        <f>_xlfn.XLOOKUP(DHAC_TestProviders_combined!E129, CodeMaps!B$25:B$32,CodeMaps!C$25:C$32,DHAC_TestProviders_combined!F129)</f>
        <v>Specialist Physicians nec</v>
      </c>
      <c r="Z144" s="137"/>
      <c r="AA144" s="137"/>
      <c r="AB144" s="137"/>
      <c r="AC144" s="66"/>
      <c r="AD144" s="66"/>
      <c r="AE144" s="66"/>
      <c r="AF144" s="134" t="str">
        <f>IF(DHAC_TestProviders_combined!H129&lt;&gt;"",DHAC_TestProviders_combined!H129,"")</f>
        <v>Sleep Medicine Specialist</v>
      </c>
      <c r="AG144" s="134" t="str">
        <f t="shared" si="21"/>
        <v>http://snomed.info/sct</v>
      </c>
      <c r="AH144" s="134" t="str">
        <f>TRIM(IF(AA144&lt;&gt;"", _xlfn.XLOOKUP(AA144,CodeMaps!$D$25:$D$74,CodeMaps!$F$25:$F$74,""),IF(DHAC_TestProviders_combined!G129&lt;&gt;"",_xlfn.XLOOKUP(DHAC_TestProviders_combined!G129,CodeMaps!$B$70:$B$74,CodeMaps!$F$70:$F$74,""), _xlfn.XLOOKUP(X144,CodeMaps!$B$25:$B$64,CodeMaps!$F$25:$F$64,""))))</f>
        <v>1136421000168109</v>
      </c>
      <c r="AI144" s="134" t="str">
        <f>IF(AH144&lt;&gt;"",_xlfn.XLOOKUP(AH144,CodeMaps!$F$25:$F$74,CodeMaps!$G$25:$G$74,""),"")</f>
        <v>Sleep medicine service</v>
      </c>
      <c r="AJ144" s="66"/>
      <c r="AK144" s="66"/>
      <c r="AL144" s="66"/>
      <c r="AM144" s="66"/>
      <c r="AN144" s="66"/>
      <c r="AO144" s="66" t="str">
        <f>IF(DHAC_TestProviders_combined!U129&lt;&gt;"", LOWER(SUBSTITUTE(_xlfn.XLOOKUP(TRIM(DHAC_TestProviders_combined!U129),DHAC_TestOrgs_combined!$B$2:$B$86,DHAC_TestOrgs_combined!$C$2:$C$86)," ","-")),"")</f>
        <v/>
      </c>
      <c r="AP144" s="66"/>
      <c r="AQ144" s="66"/>
      <c r="AR144" s="66" t="s">
        <v>252</v>
      </c>
      <c r="AS144" s="65" t="str">
        <f>DHAC_TestProviders_combined!Q129</f>
        <v>0870109819</v>
      </c>
      <c r="AT144" s="66" t="s">
        <v>1321</v>
      </c>
      <c r="AU144" s="66" t="s">
        <v>282</v>
      </c>
      <c r="AV144" s="65" t="str">
        <f>DHAC_TestProviders_combined!S129</f>
        <v>sally.hickman@example.com</v>
      </c>
      <c r="AW144" s="66" t="s">
        <v>1321</v>
      </c>
      <c r="AX144" s="66"/>
      <c r="AY144" s="66"/>
      <c r="AZ144" s="66"/>
      <c r="BA144" s="66"/>
      <c r="BB144" s="66"/>
      <c r="BC144" s="66"/>
      <c r="BD144" s="66"/>
      <c r="BE144" s="66"/>
      <c r="BF144" s="66"/>
      <c r="BG144" s="66"/>
      <c r="BH144" s="66"/>
      <c r="BI144" s="66"/>
      <c r="BJ144" s="65"/>
    </row>
    <row r="145" spans="1:62" hidden="1" x14ac:dyDescent="0.25">
      <c r="A145" s="72" t="str">
        <f>LOWER(_xlfn.CONCAT(IF(COUNT(FIND(" ", $Y145))=0, $Y145, TRIM(SUBSTITUTE(SUBSTITUTE(SUBSTITUTE(_xlfn.CONCAT(LEFT($Y145, FIND(" ", $Y145)-1), REPLACE(LEFT($Y145, FIND(" ", $Y145&amp;" ", FIND(" ", $Y145, 1)+1)), 1, FIND(" ", $Y145), "")),"(",""),")",""),"and",""))), "-", SUBSTITUTE(DHAC_TestProviders_combined!$I130,"'",""),"-",DHAC_TestProviders_combined!$J130))</f>
        <v>aboriginal-gillies-han</v>
      </c>
      <c r="B145" s="72"/>
      <c r="C145" s="66"/>
      <c r="D145" s="65" t="str">
        <f>IF(DHAC_TestProviders_combined!V130&lt;&gt;"","UPIN","")</f>
        <v>UPIN</v>
      </c>
      <c r="E145" s="66"/>
      <c r="F145" s="65" t="str">
        <f>IF(DHAC_TestProviders_combined!V130&lt;&gt;"","Medicare Provider Number","")</f>
        <v>Medicare Provider Number</v>
      </c>
      <c r="G145" s="32" t="str">
        <f>IF(DHAC_TestProviders_combined!V130&lt;&gt;"","http://ns.electronichealth.net.au/id/medicare-provider-number","")</f>
        <v>http://ns.electronichealth.net.au/id/medicare-provider-number</v>
      </c>
      <c r="H145" s="32" t="str">
        <f>IF(DHAC_TestProviders_combined!$V130&lt;&gt;"",DHAC_TestProviders_combined!$V130,"")</f>
        <v>2449541L</v>
      </c>
      <c r="I145" s="66"/>
      <c r="J145" s="66"/>
      <c r="K145" s="66"/>
      <c r="L145" s="66"/>
      <c r="M145" s="66"/>
      <c r="N145" s="66"/>
      <c r="O145" s="66"/>
      <c r="P145" s="66"/>
      <c r="Q145" s="66"/>
      <c r="R145" s="66"/>
      <c r="S145" s="32" t="str">
        <f>LOWER(_xlfn.CONCAT(SUBSTITUTE(DHAC_TestProviders_combined!I130,"'",""),"-",DHAC_TestProviders_combined!J130))</f>
        <v>gillies-han</v>
      </c>
      <c r="T145" s="66"/>
      <c r="V145" s="9" t="str">
        <f>IF(DHAC_TestProviders_combined!U130&lt;&gt;"", LOWER(SUBSTITUTE(_xlfn.XLOOKUP(TRIM(DHAC_TestProviders_combined!U130),DHAC_TestOrgs_combined!$B$2:$B$86,DHAC_TestOrgs_combined!$C$2:$C$86)," ","-")),"")</f>
        <v>annie-river-practice</v>
      </c>
      <c r="W145" s="127" t="s">
        <v>1432</v>
      </c>
      <c r="X145" s="66">
        <f>DHAC_TestProviders_combined!E130</f>
        <v>411511</v>
      </c>
      <c r="Y145" s="72" t="str">
        <f>_xlfn.XLOOKUP(DHAC_TestProviders_combined!E130, CodeMaps!B$25:B$32,CodeMaps!C$25:C$32,DHAC_TestProviders_combined!F130)</f>
        <v>Aboriginal and Torres Strait Islander Health Worker</v>
      </c>
      <c r="Z145" s="66" t="str">
        <f t="shared" ref="Z145:Z207" si="26">IF(AA145&lt;&gt;"","http://snomed.info/sct","")</f>
        <v>http://snomed.info/sct</v>
      </c>
      <c r="AA145" s="120" t="str">
        <f>IF(DHAC_TestProviders_combined!G130&lt;&gt;"",_xlfn.XLOOKUP(DHAC_TestProviders_combined!G130,CodeMaps!$B$70:$B$74,CodeMaps!$D$70:$D$74,""),TRIM(_xlfn.XLOOKUP(X145,CodeMaps!$B$25:$B$64,CodeMaps!$D$25:$D$64,"")))</f>
        <v>826241000168109</v>
      </c>
      <c r="AB145" s="120" t="str">
        <f>_xlfn.XLOOKUP(AA145,CodeMaps!$D$25:$D$74,CodeMaps!$E$25:$E$74,"")</f>
        <v>Aboriginal and Torres Strait Islander health worker</v>
      </c>
      <c r="AC145" s="66"/>
      <c r="AD145" s="66"/>
      <c r="AE145" s="66"/>
      <c r="AF145" s="66" t="str">
        <f>IF(DHAC_TestProviders_combined!H130&lt;&gt;"",DHAC_TestProviders_combined!H130,"")</f>
        <v/>
      </c>
      <c r="AG145" s="66" t="str">
        <f t="shared" ref="AG145:AG211" si="27">IF(AH145&lt;&gt;"","http://snomed.info/sct","")</f>
        <v/>
      </c>
      <c r="AH145" s="66" t="str">
        <f>TRIM(IF(AA145&lt;&gt;"", _xlfn.XLOOKUP(AA145,CodeMaps!$D$25:$D$74,CodeMaps!$F$25:$F$74,""),IF(DHAC_TestProviders_combined!G130&lt;&gt;"",_xlfn.XLOOKUP(DHAC_TestProviders_combined!G130,CodeMaps!$B$70:$B$74,CodeMaps!$F$70:$F$74,""), _xlfn.XLOOKUP(X145,CodeMaps!$B$25:$B$64,CodeMaps!$F$25:$F$64,""))))</f>
        <v/>
      </c>
      <c r="AI145" s="66" t="str">
        <f>IF(AH145&lt;&gt;"",_xlfn.XLOOKUP(AH145,CodeMaps!$F$25:$F$74,CodeMaps!$G$25:$G$74,""),"")</f>
        <v/>
      </c>
      <c r="AJ145" s="66"/>
      <c r="AK145" s="66"/>
      <c r="AL145" s="66"/>
      <c r="AM145" s="66"/>
      <c r="AN145" s="66"/>
      <c r="AO145" s="66" t="str">
        <f>IF(DHAC_TestProviders_combined!U130&lt;&gt;"", LOWER(SUBSTITUTE(_xlfn.XLOOKUP(TRIM(DHAC_TestProviders_combined!U130),DHAC_TestOrgs_combined!$B$2:$B$86,DHAC_TestOrgs_combined!$C$2:$C$86)," ","-")),"")</f>
        <v>annie-river-practice</v>
      </c>
      <c r="AP145" s="66"/>
      <c r="AQ145" s="66"/>
      <c r="AR145" s="66" t="s">
        <v>252</v>
      </c>
      <c r="AS145" s="65" t="str">
        <f>DHAC_TestProviders_combined!Q130</f>
        <v>0870102508</v>
      </c>
      <c r="AT145" s="66" t="s">
        <v>1321</v>
      </c>
      <c r="AU145" s="66" t="s">
        <v>282</v>
      </c>
      <c r="AV145" s="65" t="str">
        <f>DHAC_TestProviders_combined!S130</f>
        <v>han.gillies@annieriverpractice.example.com.au</v>
      </c>
      <c r="AW145" s="66" t="s">
        <v>1321</v>
      </c>
      <c r="AX145" s="66"/>
      <c r="AY145" s="66"/>
      <c r="AZ145" s="66"/>
      <c r="BA145" s="66"/>
      <c r="BB145" s="66"/>
      <c r="BC145" s="66"/>
      <c r="BD145" s="66"/>
      <c r="BE145" s="66"/>
      <c r="BF145" s="66"/>
      <c r="BG145" s="66"/>
      <c r="BH145" s="66"/>
      <c r="BI145" s="66"/>
      <c r="BJ145" s="65"/>
    </row>
    <row r="146" spans="1:62" hidden="1" x14ac:dyDescent="0.25">
      <c r="A146" s="72" t="str">
        <f>LOWER(_xlfn.CONCAT(IF(COUNT(FIND(" ", $Y146))=0, $Y146, TRIM(SUBSTITUTE(SUBSTITUTE(SUBSTITUTE(_xlfn.CONCAT(LEFT($Y146, FIND(" ", $Y146)-1), REPLACE(LEFT($Y146, FIND(" ", $Y146&amp;" ", FIND(" ", $Y146, 1)+1)), 1, FIND(" ", $Y146), "")),"(",""),")",""),"and",""))), "-", SUBSTITUTE(DHAC_TestProviders_combined!$I131,"'",""),"-",DHAC_TestProviders_combined!$J131))</f>
        <v>generalpractitioner-guthrie-aaron</v>
      </c>
      <c r="B146" s="72"/>
      <c r="C146" s="66"/>
      <c r="D146" s="65" t="str">
        <f>IF(DHAC_TestProviders_combined!V131&lt;&gt;"","UPIN","")</f>
        <v>UPIN</v>
      </c>
      <c r="E146" s="66"/>
      <c r="F146" s="65" t="str">
        <f>IF(DHAC_TestProviders_combined!V131&lt;&gt;"","Medicare Provider Number","")</f>
        <v>Medicare Provider Number</v>
      </c>
      <c r="G146" s="32" t="str">
        <f>IF(DHAC_TestProviders_combined!V131&lt;&gt;"","http://ns.electronichealth.net.au/id/medicare-provider-number","")</f>
        <v>http://ns.electronichealth.net.au/id/medicare-provider-number</v>
      </c>
      <c r="H146" s="32" t="str">
        <f>IF(DHAC_TestProviders_combined!$V131&lt;&gt;"",DHAC_TestProviders_combined!$V131,"")</f>
        <v>2449551K</v>
      </c>
      <c r="I146" s="66"/>
      <c r="J146" s="66"/>
      <c r="K146" s="66"/>
      <c r="L146" s="66"/>
      <c r="M146" s="66"/>
      <c r="N146" s="66"/>
      <c r="O146" s="66"/>
      <c r="P146" s="66"/>
      <c r="Q146" s="66"/>
      <c r="R146" s="66"/>
      <c r="S146" s="32" t="str">
        <f>LOWER(_xlfn.CONCAT(SUBSTITUTE(DHAC_TestProviders_combined!I131,"'",""),"-",DHAC_TestProviders_combined!J131))</f>
        <v>guthrie-aaron</v>
      </c>
      <c r="T146" s="66"/>
      <c r="V146" s="9" t="str">
        <f>IF(DHAC_TestProviders_combined!U131&lt;&gt;"", LOWER(SUBSTITUTE(_xlfn.XLOOKUP(TRIM(DHAC_TestProviders_combined!U131),DHAC_TestOrgs_combined!$B$2:$B$86,DHAC_TestOrgs_combined!$C$2:$C$86)," ","-")),"")</f>
        <v>alice-springs-medical-practice</v>
      </c>
      <c r="W146" s="66" t="s">
        <v>1432</v>
      </c>
      <c r="X146" s="66">
        <f>DHAC_TestProviders_combined!E131</f>
        <v>253111</v>
      </c>
      <c r="Y146" s="72" t="str">
        <f>_xlfn.XLOOKUP(DHAC_TestProviders_combined!E131, CodeMaps!B$25:B$32,CodeMaps!C$25:C$32,DHAC_TestProviders_combined!F131)</f>
        <v>General Practitioner</v>
      </c>
      <c r="Z146" s="132"/>
      <c r="AA146" s="133"/>
      <c r="AB146" s="133"/>
      <c r="AC146" s="66"/>
      <c r="AD146" s="66"/>
      <c r="AE146" s="66"/>
      <c r="AF146" s="66" t="str">
        <f>IF(DHAC_TestProviders_combined!H131&lt;&gt;"",DHAC_TestProviders_combined!H131,"")</f>
        <v/>
      </c>
      <c r="AG146" s="66" t="str">
        <f t="shared" si="27"/>
        <v>http://snomed.info/sct</v>
      </c>
      <c r="AH146" s="66" t="str">
        <f>TRIM(IF(AA146&lt;&gt;"", _xlfn.XLOOKUP(AA146,CodeMaps!$D$25:$D$74,CodeMaps!$F$25:$F$74,""),IF(DHAC_TestProviders_combined!G131&lt;&gt;"",_xlfn.XLOOKUP(DHAC_TestProviders_combined!G131,CodeMaps!$B$70:$B$74,CodeMaps!$F$70:$F$74,""), _xlfn.XLOOKUP(X146,CodeMaps!$B$25:$B$64,CodeMaps!$F$25:$F$64,""))))</f>
        <v>408443003</v>
      </c>
      <c r="AI146" s="66" t="str">
        <f>IF(AH146&lt;&gt;"",_xlfn.XLOOKUP(AH146,CodeMaps!$F$25:$F$74,CodeMaps!$G$25:$G$74,""),"")</f>
        <v>General medical practice</v>
      </c>
      <c r="AJ146" s="66"/>
      <c r="AK146" s="66"/>
      <c r="AL146" s="66"/>
      <c r="AM146" s="66"/>
      <c r="AN146" s="66"/>
      <c r="AO146" s="66" t="str">
        <f>IF(DHAC_TestProviders_combined!U131&lt;&gt;"", LOWER(SUBSTITUTE(_xlfn.XLOOKUP(TRIM(DHAC_TestProviders_combined!U131),DHAC_TestOrgs_combined!$B$2:$B$86,DHAC_TestOrgs_combined!$C$2:$C$86)," ","-")),"")</f>
        <v>alice-springs-medical-practice</v>
      </c>
      <c r="AP146" s="66"/>
      <c r="AQ146" s="66"/>
      <c r="AR146" s="66" t="s">
        <v>252</v>
      </c>
      <c r="AS146" s="65" t="str">
        <f>DHAC_TestProviders_combined!Q131</f>
        <v>0870103214</v>
      </c>
      <c r="AT146" s="66" t="s">
        <v>1321</v>
      </c>
      <c r="AU146" s="66" t="s">
        <v>282</v>
      </c>
      <c r="AV146" s="65" t="str">
        <f>DHAC_TestProviders_combined!S131</f>
        <v>aaron.guthrie@alicespringsmp.example.com.au</v>
      </c>
      <c r="AW146" s="66" t="s">
        <v>1321</v>
      </c>
      <c r="AX146" s="66"/>
      <c r="AY146" s="66"/>
      <c r="AZ146" s="66"/>
      <c r="BA146" s="66"/>
      <c r="BB146" s="66"/>
      <c r="BC146" s="66"/>
      <c r="BD146" s="66"/>
      <c r="BE146" s="66"/>
      <c r="BF146" s="66"/>
      <c r="BG146" s="66"/>
      <c r="BH146" s="66"/>
      <c r="BI146" s="66"/>
      <c r="BJ146" s="65"/>
    </row>
    <row r="147" spans="1:62" hidden="1" x14ac:dyDescent="0.25">
      <c r="A147" s="72" t="str">
        <f>LOWER(_xlfn.CONCAT(IF(COUNT(FIND(" ", $Y147))=0, $Y147, TRIM(SUBSTITUTE(SUBSTITUTE(SUBSTITUTE(_xlfn.CONCAT(LEFT($Y147, FIND(" ", $Y147)-1), REPLACE(LEFT($Y147, FIND(" ", $Y147&amp;" ", FIND(" ", $Y147, 1)+1)), 1, FIND(" ", $Y147), "")),"(",""),")",""),"and",""))), "-", SUBSTITUTE(DHAC_TestProviders_combined!$I132,"'",""),"-",DHAC_TestProviders_combined!$J132))</f>
        <v>generalpractitioner-faint-darryl</v>
      </c>
      <c r="B147" s="72"/>
      <c r="C147" s="66"/>
      <c r="D147" s="65" t="str">
        <f>IF(DHAC_TestProviders_combined!V132&lt;&gt;"","UPIN","")</f>
        <v>UPIN</v>
      </c>
      <c r="E147" s="66"/>
      <c r="F147" s="65" t="str">
        <f>IF(DHAC_TestProviders_combined!V132&lt;&gt;"","Medicare Provider Number","")</f>
        <v>Medicare Provider Number</v>
      </c>
      <c r="G147" s="32" t="str">
        <f>IF(DHAC_TestProviders_combined!V132&lt;&gt;"","http://ns.electronichealth.net.au/id/medicare-provider-number","")</f>
        <v>http://ns.electronichealth.net.au/id/medicare-provider-number</v>
      </c>
      <c r="H147" s="32" t="str">
        <f>IF(DHAC_TestProviders_combined!$V132&lt;&gt;"",DHAC_TestProviders_combined!$V132,"")</f>
        <v>2449561J</v>
      </c>
      <c r="I147" s="66"/>
      <c r="J147" s="66"/>
      <c r="K147" s="66"/>
      <c r="L147" s="66"/>
      <c r="M147" s="66"/>
      <c r="N147" s="66"/>
      <c r="O147" s="66"/>
      <c r="P147" s="66"/>
      <c r="Q147" s="66"/>
      <c r="R147" s="66"/>
      <c r="S147" s="32" t="str">
        <f>LOWER(_xlfn.CONCAT(SUBSTITUTE(DHAC_TestProviders_combined!I132,"'",""),"-",DHAC_TestProviders_combined!J132))</f>
        <v>faint-darryl</v>
      </c>
      <c r="T147" s="66"/>
      <c r="V147" s="9" t="str">
        <f>IF(DHAC_TestProviders_combined!U132&lt;&gt;"", LOWER(SUBSTITUTE(_xlfn.XLOOKUP(TRIM(DHAC_TestProviders_combined!U132),DHAC_TestOrgs_combined!$B$2:$B$86,DHAC_TestOrgs_combined!$C$2:$C$86)," ","-")),"")</f>
        <v>cullen-bay-medical-clinic</v>
      </c>
      <c r="W147" s="66" t="s">
        <v>1432</v>
      </c>
      <c r="X147" s="66">
        <f>DHAC_TestProviders_combined!E132</f>
        <v>253111</v>
      </c>
      <c r="Y147" s="72" t="str">
        <f>_xlfn.XLOOKUP(DHAC_TestProviders_combined!E132, CodeMaps!B$25:B$32,CodeMaps!C$25:C$32,DHAC_TestProviders_combined!F132)</f>
        <v>General Practitioner</v>
      </c>
      <c r="Z147" s="132"/>
      <c r="AA147" s="133"/>
      <c r="AB147" s="133"/>
      <c r="AC147" s="66"/>
      <c r="AD147" s="66"/>
      <c r="AE147" s="66"/>
      <c r="AF147" s="66" t="str">
        <f>IF(DHAC_TestProviders_combined!H132&lt;&gt;"",DHAC_TestProviders_combined!H132,"")</f>
        <v/>
      </c>
      <c r="AG147" s="66" t="str">
        <f t="shared" si="27"/>
        <v>http://snomed.info/sct</v>
      </c>
      <c r="AH147" s="66" t="str">
        <f>TRIM(IF(AA147&lt;&gt;"", _xlfn.XLOOKUP(AA147,CodeMaps!$D$25:$D$74,CodeMaps!$F$25:$F$74,""),IF(DHAC_TestProviders_combined!G132&lt;&gt;"",_xlfn.XLOOKUP(DHAC_TestProviders_combined!G132,CodeMaps!$B$70:$B$74,CodeMaps!$F$70:$F$74,""), _xlfn.XLOOKUP(X147,CodeMaps!$B$25:$B$64,CodeMaps!$F$25:$F$64,""))))</f>
        <v>408443003</v>
      </c>
      <c r="AI147" s="66" t="str">
        <f>IF(AH147&lt;&gt;"",_xlfn.XLOOKUP(AH147,CodeMaps!$F$25:$F$74,CodeMaps!$G$25:$G$74,""),"")</f>
        <v>General medical practice</v>
      </c>
      <c r="AJ147" s="66"/>
      <c r="AK147" s="66"/>
      <c r="AL147" s="66"/>
      <c r="AM147" s="66"/>
      <c r="AN147" s="66"/>
      <c r="AO147" s="66" t="str">
        <f>IF(DHAC_TestProviders_combined!U132&lt;&gt;"", LOWER(SUBSTITUTE(_xlfn.XLOOKUP(TRIM(DHAC_TestProviders_combined!U132),DHAC_TestOrgs_combined!$B$2:$B$86,DHAC_TestOrgs_combined!$C$2:$C$86)," ","-")),"")</f>
        <v>cullen-bay-medical-clinic</v>
      </c>
      <c r="AP147" s="66"/>
      <c r="AQ147" s="66"/>
      <c r="AR147" s="66" t="s">
        <v>252</v>
      </c>
      <c r="AS147" s="65" t="str">
        <f>DHAC_TestProviders_combined!Q132</f>
        <v>0870107546</v>
      </c>
      <c r="AT147" s="66" t="s">
        <v>1321</v>
      </c>
      <c r="AU147" s="66" t="s">
        <v>282</v>
      </c>
      <c r="AV147" s="65" t="str">
        <f>DHAC_TestProviders_combined!S132</f>
        <v>darryl.faint@cullenbay.example.net</v>
      </c>
      <c r="AW147" s="66" t="s">
        <v>1321</v>
      </c>
      <c r="AX147" s="66"/>
      <c r="AY147" s="66"/>
      <c r="AZ147" s="66"/>
      <c r="BA147" s="66"/>
      <c r="BB147" s="66"/>
      <c r="BC147" s="66"/>
      <c r="BD147" s="66"/>
      <c r="BE147" s="66"/>
      <c r="BF147" s="66"/>
      <c r="BG147" s="66"/>
      <c r="BH147" s="66"/>
      <c r="BI147" s="66"/>
      <c r="BJ147" s="65"/>
    </row>
    <row r="148" spans="1:62" hidden="1" x14ac:dyDescent="0.25">
      <c r="A148" s="72" t="str">
        <f>LOWER(_xlfn.CONCAT(IF(COUNT(FIND(" ", $Y148))=0, $Y148, TRIM(SUBSTITUTE(SUBSTITUTE(SUBSTITUTE(_xlfn.CONCAT(LEFT($Y148, FIND(" ", $Y148)-1), REPLACE(LEFT($Y148, FIND(" ", $Y148&amp;" ", FIND(" ", $Y148, 1)+1)), 1, FIND(" ", $Y148), "")),"(",""),")",""),"and",""))), "-", SUBSTITUTE(DHAC_TestProviders_combined!$I133,"'",""),"-",DHAC_TestProviders_combined!$J133))</f>
        <v>midwife-bradley-lucrecia</v>
      </c>
      <c r="B148" s="72"/>
      <c r="C148" s="66"/>
      <c r="D148" s="65" t="str">
        <f>IF(DHAC_TestProviders_combined!V133&lt;&gt;"","UPIN","")</f>
        <v>UPIN</v>
      </c>
      <c r="E148" s="66"/>
      <c r="F148" s="65" t="str">
        <f>IF(DHAC_TestProviders_combined!V133&lt;&gt;"","Medicare Provider Number","")</f>
        <v>Medicare Provider Number</v>
      </c>
      <c r="G148" s="32" t="str">
        <f>IF(DHAC_TestProviders_combined!V133&lt;&gt;"","http://ns.electronichealth.net.au/id/medicare-provider-number","")</f>
        <v>http://ns.electronichealth.net.au/id/medicare-provider-number</v>
      </c>
      <c r="H148" s="32" t="str">
        <f>IF(DHAC_TestProviders_combined!$V133&lt;&gt;"",DHAC_TestProviders_combined!$V133,"")</f>
        <v>2449571H</v>
      </c>
      <c r="I148" s="66"/>
      <c r="J148" s="66"/>
      <c r="K148" s="66"/>
      <c r="L148" s="66"/>
      <c r="M148" s="66"/>
      <c r="N148" s="66"/>
      <c r="O148" s="66"/>
      <c r="P148" s="66"/>
      <c r="Q148" s="66"/>
      <c r="R148" s="66"/>
      <c r="S148" s="32" t="str">
        <f>LOWER(_xlfn.CONCAT(SUBSTITUTE(DHAC_TestProviders_combined!I133,"'",""),"-",DHAC_TestProviders_combined!J133))</f>
        <v>bradley-lucrecia</v>
      </c>
      <c r="T148" s="66"/>
      <c r="V148" s="9" t="str">
        <f>IF(DHAC_TestProviders_combined!U133&lt;&gt;"", LOWER(SUBSTITUTE(_xlfn.XLOOKUP(TRIM(DHAC_TestProviders_combined!U133),DHAC_TestOrgs_combined!$B$2:$B$86,DHAC_TestOrgs_combined!$C$2:$C$86)," ","-")),"")</f>
        <v/>
      </c>
      <c r="W148" s="66" t="s">
        <v>1432</v>
      </c>
      <c r="X148" s="66">
        <f>DHAC_TestProviders_combined!E133</f>
        <v>254111</v>
      </c>
      <c r="Y148" s="72" t="str">
        <f>_xlfn.XLOOKUP(DHAC_TestProviders_combined!E133, CodeMaps!B$25:B$32,CodeMaps!C$25:C$32,DHAC_TestProviders_combined!F133)</f>
        <v>Midwife</v>
      </c>
      <c r="Z148" s="66" t="str">
        <f t="shared" ref="Z148" si="28">IF(AA148&lt;&gt;"","http://snomed.info/sct","")</f>
        <v>http://snomed.info/sct</v>
      </c>
      <c r="AA148" s="120" t="str">
        <f>IF(DHAC_TestProviders_combined!G133&lt;&gt;"",_xlfn.XLOOKUP(DHAC_TestProviders_combined!G133,CodeMaps!$B$70:$B$74,CodeMaps!$D$70:$D$74,""),TRIM(_xlfn.XLOOKUP(X148,CodeMaps!$B$25:$B$64,CodeMaps!$D$25:$D$64,"")))</f>
        <v>309453006</v>
      </c>
      <c r="AB148" s="120" t="str">
        <f>_xlfn.XLOOKUP(AA148,CodeMaps!$D$25:$D$74,CodeMaps!$E$25:$E$74,"")</f>
        <v>Registered midwife</v>
      </c>
      <c r="AC148" s="66"/>
      <c r="AD148" s="66"/>
      <c r="AE148" s="66"/>
      <c r="AF148" s="66" t="str">
        <f>IF(DHAC_TestProviders_combined!H133&lt;&gt;"",DHAC_TestProviders_combined!H133,"")</f>
        <v/>
      </c>
      <c r="AG148" s="66" t="str">
        <f t="shared" si="27"/>
        <v>http://snomed.info/sct</v>
      </c>
      <c r="AH148" s="66" t="str">
        <f>TRIM(IF(AA148&lt;&gt;"", _xlfn.XLOOKUP(AA148,CodeMaps!$D$25:$D$74,CodeMaps!$F$25:$F$74,""),IF(DHAC_TestProviders_combined!G133&lt;&gt;"",_xlfn.XLOOKUP(DHAC_TestProviders_combined!G133,CodeMaps!$B$70:$B$74,CodeMaps!$F$70:$F$74,""), _xlfn.XLOOKUP(X148,CodeMaps!$B$25:$B$64,CodeMaps!$F$25:$F$64,""))))</f>
        <v>1287784006</v>
      </c>
      <c r="AI148" s="66" t="str">
        <f>IF(AH148&lt;&gt;"",_xlfn.XLOOKUP(AH148,CodeMaps!$F$25:$F$74,CodeMaps!$G$25:$G$74,""),"")</f>
        <v>Obstetric nursing</v>
      </c>
      <c r="AJ148" s="66"/>
      <c r="AK148" s="66"/>
      <c r="AL148" s="66"/>
      <c r="AM148" s="66"/>
      <c r="AN148" s="66"/>
      <c r="AO148" s="66" t="str">
        <f>IF(DHAC_TestProviders_combined!U133&lt;&gt;"", LOWER(SUBSTITUTE(_xlfn.XLOOKUP(TRIM(DHAC_TestProviders_combined!U133),DHAC_TestOrgs_combined!$B$2:$B$86,DHAC_TestOrgs_combined!$C$2:$C$86)," ","-")),"")</f>
        <v/>
      </c>
      <c r="AP148" s="66"/>
      <c r="AQ148" s="66"/>
      <c r="AR148" s="66" t="s">
        <v>252</v>
      </c>
      <c r="AS148" s="65" t="str">
        <f>DHAC_TestProviders_combined!Q133</f>
        <v>0870104427</v>
      </c>
      <c r="AT148" s="66" t="s">
        <v>1321</v>
      </c>
      <c r="AU148" s="66" t="s">
        <v>282</v>
      </c>
      <c r="AV148" s="65" t="str">
        <f>DHAC_TestProviders_combined!S133</f>
        <v>lucrecia.bradley@example.com</v>
      </c>
      <c r="AW148" s="66" t="s">
        <v>1321</v>
      </c>
      <c r="AX148" s="66"/>
      <c r="AY148" s="66"/>
      <c r="AZ148" s="66"/>
      <c r="BA148" s="66"/>
      <c r="BB148" s="66"/>
      <c r="BC148" s="66"/>
      <c r="BD148" s="66"/>
      <c r="BE148" s="66"/>
      <c r="BF148" s="66"/>
      <c r="BG148" s="66"/>
      <c r="BH148" s="66"/>
      <c r="BI148" s="66"/>
      <c r="BJ148" s="65"/>
    </row>
    <row r="149" spans="1:62" hidden="1" x14ac:dyDescent="0.25">
      <c r="A149" s="101" t="str">
        <f>LOWER(_xlfn.CONCAT(IF(COUNT(FIND(" ", $Y149))=0, $Y149, TRIM(SUBSTITUTE(SUBSTITUTE(SUBSTITUTE(_xlfn.CONCAT(LEFT($Y149, FIND(" ", $Y149)-1), REPLACE(LEFT($Y149, FIND(" ", $Y149&amp;" ", FIND(" ", $Y149, 1)+1)), 1, FIND(" ", $Y149), "")),"(",""),")",""),"and",""))), "-", SUBSTITUTE(DHAC_TestProviders_combined!$I134,"'",""),"-",DHAC_TestProviders_combined!$J134))</f>
        <v>renalmedicine-mackay-darleen</v>
      </c>
      <c r="B149" s="72"/>
      <c r="C149" s="66"/>
      <c r="D149" s="65" t="str">
        <f>IF(DHAC_TestProviders_combined!V134&lt;&gt;"","UPIN","")</f>
        <v>UPIN</v>
      </c>
      <c r="E149" s="66"/>
      <c r="F149" s="65" t="str">
        <f>IF(DHAC_TestProviders_combined!V134&lt;&gt;"","Medicare Provider Number","")</f>
        <v>Medicare Provider Number</v>
      </c>
      <c r="G149" s="32" t="str">
        <f>IF(DHAC_TestProviders_combined!V134&lt;&gt;"","http://ns.electronichealth.net.au/id/medicare-provider-number","")</f>
        <v>http://ns.electronichealth.net.au/id/medicare-provider-number</v>
      </c>
      <c r="H149" s="32" t="str">
        <f>IF(DHAC_TestProviders_combined!$V134&lt;&gt;"",DHAC_TestProviders_combined!$V134,"")</f>
        <v>2449581F</v>
      </c>
      <c r="I149" s="66"/>
      <c r="J149" s="66"/>
      <c r="K149" s="66"/>
      <c r="L149" s="66"/>
      <c r="M149" s="66"/>
      <c r="N149" s="66"/>
      <c r="O149" s="66"/>
      <c r="P149" s="66"/>
      <c r="Q149" s="66"/>
      <c r="R149" s="66"/>
      <c r="S149" s="32" t="str">
        <f>LOWER(_xlfn.CONCAT(SUBSTITUTE(DHAC_TestProviders_combined!I134,"'",""),"-",DHAC_TestProviders_combined!J134))</f>
        <v>mackay-darleen</v>
      </c>
      <c r="T149" s="66"/>
      <c r="V149" s="9" t="str">
        <f>IF(DHAC_TestProviders_combined!U134&lt;&gt;"", LOWER(SUBSTITUTE(_xlfn.XLOOKUP(TRIM(DHAC_TestProviders_combined!U134),DHAC_TestOrgs_combined!$B$2:$B$86,DHAC_TestOrgs_combined!$C$2:$C$86)," ","-")),"")</f>
        <v/>
      </c>
      <c r="W149" s="66" t="s">
        <v>1432</v>
      </c>
      <c r="X149" s="66">
        <f>DHAC_TestProviders_combined!E134</f>
        <v>253322</v>
      </c>
      <c r="Y149" s="72" t="str">
        <f>_xlfn.XLOOKUP(DHAC_TestProviders_combined!E134, CodeMaps!B$25:B$32,CodeMaps!C$25:C$32,DHAC_TestProviders_combined!F134)</f>
        <v>Renal Medicine Specialist</v>
      </c>
      <c r="Z149" s="132"/>
      <c r="AA149" s="132"/>
      <c r="AB149" s="132"/>
      <c r="AC149" s="66"/>
      <c r="AD149" s="66"/>
      <c r="AE149" s="66"/>
      <c r="AF149" s="66" t="str">
        <f>IF(DHAC_TestProviders_combined!H134&lt;&gt;"",DHAC_TestProviders_combined!H134,"")</f>
        <v/>
      </c>
      <c r="AG149" s="37" t="str">
        <f t="shared" si="27"/>
        <v>http://snomed.info/sct</v>
      </c>
      <c r="AH149" s="37" t="str">
        <f>TRIM(IF(AA149&lt;&gt;"", _xlfn.XLOOKUP(AA149,CodeMaps!$D$25:$D$74,CodeMaps!$F$25:$F$74,""),IF(DHAC_TestProviders_combined!G134&lt;&gt;"",_xlfn.XLOOKUP(DHAC_TestProviders_combined!G134,CodeMaps!$B$70:$B$74,CodeMaps!$F$70:$F$74,""), _xlfn.XLOOKUP(X149,CodeMaps!$B$25:$B$64,CodeMaps!$F$25:$F$64,""))))</f>
        <v>394589003</v>
      </c>
      <c r="AI149" s="135" t="str">
        <f>IF(AH149&lt;&gt;"",_xlfn.XLOOKUP(AH149,CodeMaps!$F$25:$F$74,CodeMaps!$G$25:$G$74,""),"")</f>
        <v>Nephrology</v>
      </c>
      <c r="AJ149" s="66"/>
      <c r="AK149" s="66"/>
      <c r="AL149" s="66"/>
      <c r="AM149" s="66"/>
      <c r="AN149" s="66"/>
      <c r="AO149" s="66" t="str">
        <f>IF(DHAC_TestProviders_combined!U134&lt;&gt;"", LOWER(SUBSTITUTE(_xlfn.XLOOKUP(TRIM(DHAC_TestProviders_combined!U134),DHAC_TestOrgs_combined!$B$2:$B$86,DHAC_TestOrgs_combined!$C$2:$C$86)," ","-")),"")</f>
        <v/>
      </c>
      <c r="AP149" s="66"/>
      <c r="AQ149" s="66"/>
      <c r="AR149" s="66" t="s">
        <v>252</v>
      </c>
      <c r="AS149" s="65" t="str">
        <f>DHAC_TestProviders_combined!Q134</f>
        <v>0870108018</v>
      </c>
      <c r="AT149" s="66" t="s">
        <v>1321</v>
      </c>
      <c r="AU149" s="66" t="s">
        <v>282</v>
      </c>
      <c r="AV149" s="65" t="str">
        <f>DHAC_TestProviders_combined!S134</f>
        <v>darleen.mackay@example.com.au</v>
      </c>
      <c r="AW149" s="66" t="s">
        <v>1321</v>
      </c>
      <c r="AX149" s="66"/>
      <c r="AY149" s="66"/>
      <c r="AZ149" s="66"/>
      <c r="BA149" s="66"/>
      <c r="BB149" s="66"/>
      <c r="BC149" s="66"/>
      <c r="BD149" s="66"/>
      <c r="BE149" s="66"/>
      <c r="BF149" s="66"/>
      <c r="BG149" s="66"/>
      <c r="BH149" s="66"/>
      <c r="BI149" s="66"/>
      <c r="BJ149" s="65"/>
    </row>
    <row r="150" spans="1:62" hidden="1" x14ac:dyDescent="0.25">
      <c r="A150" s="72" t="str">
        <f>LOWER(_xlfn.CONCAT(IF(COUNT(FIND(" ", $Y150))=0, $Y150, TRIM(SUBSTITUTE(SUBSTITUTE(SUBSTITUTE(_xlfn.CONCAT(LEFT($Y150, FIND(" ", $Y150)-1), REPLACE(LEFT($Y150, FIND(" ", $Y150&amp;" ", FIND(" ", $Y150, 1)+1)), 1, FIND(" ", $Y150), "")),"(",""),")",""),"and",""))), "-", SUBSTITUTE(DHAC_TestProviders_combined!$I135,"'",""),"-",DHAC_TestProviders_combined!$J135))</f>
        <v>nursepractitioner-irvine-josephine</v>
      </c>
      <c r="B150" s="72"/>
      <c r="C150" s="66"/>
      <c r="D150" s="65" t="str">
        <f>IF(DHAC_TestProviders_combined!V135&lt;&gt;"","UPIN","")</f>
        <v>UPIN</v>
      </c>
      <c r="E150" s="66"/>
      <c r="F150" s="65" t="str">
        <f>IF(DHAC_TestProviders_combined!V135&lt;&gt;"","Medicare Provider Number","")</f>
        <v>Medicare Provider Number</v>
      </c>
      <c r="G150" s="32" t="str">
        <f>IF(DHAC_TestProviders_combined!V135&lt;&gt;"","http://ns.electronichealth.net.au/id/medicare-provider-number","")</f>
        <v>http://ns.electronichealth.net.au/id/medicare-provider-number</v>
      </c>
      <c r="H150" s="32" t="str">
        <f>IF(DHAC_TestProviders_combined!$V135&lt;&gt;"",DHAC_TestProviders_combined!$V135,"")</f>
        <v>2449591B</v>
      </c>
      <c r="I150" s="66"/>
      <c r="J150" s="66"/>
      <c r="K150" s="66"/>
      <c r="L150" s="66"/>
      <c r="M150" s="66"/>
      <c r="N150" s="66"/>
      <c r="O150" s="66"/>
      <c r="P150" s="66"/>
      <c r="Q150" s="66"/>
      <c r="R150" s="66"/>
      <c r="S150" s="32" t="str">
        <f>LOWER(_xlfn.CONCAT(SUBSTITUTE(DHAC_TestProviders_combined!I135,"'",""),"-",DHAC_TestProviders_combined!J135))</f>
        <v>irvine-josephine</v>
      </c>
      <c r="T150" s="66"/>
      <c r="V150" s="9" t="str">
        <f>IF(DHAC_TestProviders_combined!U135&lt;&gt;"", LOWER(SUBSTITUTE(_xlfn.XLOOKUP(TRIM(DHAC_TestProviders_combined!U135),DHAC_TestOrgs_combined!$B$2:$B$86,DHAC_TestOrgs_combined!$C$2:$C$86)," ","-")),"")</f>
        <v>pine-creek-public-hospital</v>
      </c>
      <c r="W150" s="66" t="s">
        <v>1432</v>
      </c>
      <c r="X150" s="66">
        <f>DHAC_TestProviders_combined!E135</f>
        <v>254411</v>
      </c>
      <c r="Y150" s="72" t="str">
        <f>_xlfn.XLOOKUP(DHAC_TestProviders_combined!E135, CodeMaps!B$25:B$32,CodeMaps!C$25:C$32,DHAC_TestProviders_combined!F135)</f>
        <v>Nurse Practitioner</v>
      </c>
      <c r="Z150" s="132"/>
      <c r="AA150" s="133"/>
      <c r="AB150" s="133"/>
      <c r="AC150" s="66"/>
      <c r="AD150" s="66"/>
      <c r="AE150" s="66"/>
      <c r="AF150" s="66" t="str">
        <f>IF(DHAC_TestProviders_combined!H135&lt;&gt;"",DHAC_TestProviders_combined!H135,"")</f>
        <v/>
      </c>
      <c r="AG150" s="66" t="str">
        <f t="shared" si="27"/>
        <v>http://snomed.info/sct</v>
      </c>
      <c r="AH150" s="66" t="str">
        <f>TRIM(IF(AA150&lt;&gt;"", _xlfn.XLOOKUP(AA150,CodeMaps!$D$25:$D$74,CodeMaps!$F$25:$F$74,""),IF(DHAC_TestProviders_combined!G135&lt;&gt;"",_xlfn.XLOOKUP(DHAC_TestProviders_combined!G135,CodeMaps!$B$70:$B$74,CodeMaps!$F$70:$F$74,""), _xlfn.XLOOKUP(X150,CodeMaps!$B$25:$B$64,CodeMaps!$F$25:$F$64,""))))</f>
        <v>722165004</v>
      </c>
      <c r="AI150" s="66" t="str">
        <f>IF(AH150&lt;&gt;"",_xlfn.XLOOKUP(AH150,CodeMaps!$F$25:$F$74,CodeMaps!$G$25:$G$74,""),"")</f>
        <v>Nursing</v>
      </c>
      <c r="AJ150" s="66"/>
      <c r="AK150" s="66"/>
      <c r="AL150" s="66"/>
      <c r="AM150" s="66"/>
      <c r="AN150" s="66"/>
      <c r="AO150" s="66" t="str">
        <f>IF(DHAC_TestProviders_combined!U135&lt;&gt;"", LOWER(SUBSTITUTE(_xlfn.XLOOKUP(TRIM(DHAC_TestProviders_combined!U135),DHAC_TestOrgs_combined!$B$2:$B$86,DHAC_TestOrgs_combined!$C$2:$C$86)," ","-")),"")</f>
        <v>pine-creek-public-hospital</v>
      </c>
      <c r="AP150" s="66"/>
      <c r="AQ150" s="66"/>
      <c r="AR150" s="66" t="s">
        <v>252</v>
      </c>
      <c r="AS150" s="65" t="str">
        <f>DHAC_TestProviders_combined!Q135</f>
        <v>0870109422</v>
      </c>
      <c r="AT150" s="66" t="s">
        <v>1321</v>
      </c>
      <c r="AU150" s="66" t="s">
        <v>282</v>
      </c>
      <c r="AV150" s="65" t="str">
        <f>DHAC_TestProviders_combined!S135</f>
        <v>josephine.irvine@pinecreekph.example.net</v>
      </c>
      <c r="AW150" s="66" t="s">
        <v>1321</v>
      </c>
      <c r="AX150" s="66"/>
      <c r="AY150" s="66"/>
      <c r="AZ150" s="66"/>
      <c r="BA150" s="66"/>
      <c r="BB150" s="66"/>
      <c r="BC150" s="66"/>
      <c r="BD150" s="66"/>
      <c r="BE150" s="66"/>
      <c r="BF150" s="66"/>
      <c r="BG150" s="66"/>
      <c r="BH150" s="66"/>
      <c r="BI150" s="66"/>
      <c r="BJ150" s="65"/>
    </row>
    <row r="151" spans="1:62" hidden="1" x14ac:dyDescent="0.25">
      <c r="A151" s="72" t="str">
        <f>LOWER(_xlfn.CONCAT(IF(COUNT(FIND(" ", $Y151))=0, $Y151, TRIM(SUBSTITUTE(SUBSTITUTE(SUBSTITUTE(_xlfn.CONCAT(LEFT($Y151, FIND(" ", $Y151)-1), REPLACE(LEFT($Y151, FIND(" ", $Y151&amp;" ", FIND(" ", $Y151, 1)+1)), 1, FIND(" ", $Y151), "")),"(",""),")",""),"and",""))), "-", SUBSTITUTE(DHAC_TestProviders_combined!$I136,"'",""),"-",DHAC_TestProviders_combined!$J136))</f>
        <v>nursepractitioner-perry-rebekah</v>
      </c>
      <c r="B151" s="72"/>
      <c r="C151" s="66"/>
      <c r="D151" s="65" t="str">
        <f>IF(DHAC_TestProviders_combined!V136&lt;&gt;"","UPIN","")</f>
        <v>UPIN</v>
      </c>
      <c r="E151" s="66"/>
      <c r="F151" s="65" t="str">
        <f>IF(DHAC_TestProviders_combined!V136&lt;&gt;"","Medicare Provider Number","")</f>
        <v>Medicare Provider Number</v>
      </c>
      <c r="G151" s="32" t="str">
        <f>IF(DHAC_TestProviders_combined!V136&lt;&gt;"","http://ns.electronichealth.net.au/id/medicare-provider-number","")</f>
        <v>http://ns.electronichealth.net.au/id/medicare-provider-number</v>
      </c>
      <c r="H151" s="32" t="str">
        <f>IF(DHAC_TestProviders_combined!$V136&lt;&gt;"",DHAC_TestProviders_combined!$V136,"")</f>
        <v>2449601W</v>
      </c>
      <c r="I151" s="66"/>
      <c r="J151" s="66"/>
      <c r="K151" s="66"/>
      <c r="L151" s="66"/>
      <c r="M151" s="66"/>
      <c r="N151" s="66"/>
      <c r="O151" s="66"/>
      <c r="P151" s="66"/>
      <c r="Q151" s="66"/>
      <c r="R151" s="66"/>
      <c r="S151" s="32" t="str">
        <f>LOWER(_xlfn.CONCAT(SUBSTITUTE(DHAC_TestProviders_combined!I136,"'",""),"-",DHAC_TestProviders_combined!J136))</f>
        <v>perry-rebekah</v>
      </c>
      <c r="T151" s="66"/>
      <c r="V151" s="9" t="str">
        <f>IF(DHAC_TestProviders_combined!U136&lt;&gt;"", LOWER(SUBSTITUTE(_xlfn.XLOOKUP(TRIM(DHAC_TestProviders_combined!U136),DHAC_TestOrgs_combined!$B$2:$B$86,DHAC_TestOrgs_combined!$C$2:$C$86)," ","-")),"")</f>
        <v>beswick-private-hospital</v>
      </c>
      <c r="W151" s="66" t="s">
        <v>1432</v>
      </c>
      <c r="X151" s="66">
        <f>DHAC_TestProviders_combined!E136</f>
        <v>254411</v>
      </c>
      <c r="Y151" s="72" t="str">
        <f>_xlfn.XLOOKUP(DHAC_TestProviders_combined!E136, CodeMaps!B$25:B$32,CodeMaps!C$25:C$32,DHAC_TestProviders_combined!F136)</f>
        <v>Nurse Practitioner</v>
      </c>
      <c r="Z151" s="132"/>
      <c r="AA151" s="133"/>
      <c r="AB151" s="133"/>
      <c r="AC151" s="66"/>
      <c r="AD151" s="66"/>
      <c r="AE151" s="66"/>
      <c r="AF151" s="66" t="str">
        <f>IF(DHAC_TestProviders_combined!H136&lt;&gt;"",DHAC_TestProviders_combined!H136,"")</f>
        <v/>
      </c>
      <c r="AG151" s="66" t="str">
        <f t="shared" si="27"/>
        <v>http://snomed.info/sct</v>
      </c>
      <c r="AH151" s="66" t="str">
        <f>TRIM(IF(AA151&lt;&gt;"", _xlfn.XLOOKUP(AA151,CodeMaps!$D$25:$D$74,CodeMaps!$F$25:$F$74,""),IF(DHAC_TestProviders_combined!G136&lt;&gt;"",_xlfn.XLOOKUP(DHAC_TestProviders_combined!G136,CodeMaps!$B$70:$B$74,CodeMaps!$F$70:$F$74,""), _xlfn.XLOOKUP(X151,CodeMaps!$B$25:$B$64,CodeMaps!$F$25:$F$64,""))))</f>
        <v>722165004</v>
      </c>
      <c r="AI151" s="66" t="str">
        <f>IF(AH151&lt;&gt;"",_xlfn.XLOOKUP(AH151,CodeMaps!$F$25:$F$74,CodeMaps!$G$25:$G$74,""),"")</f>
        <v>Nursing</v>
      </c>
      <c r="AJ151" s="66"/>
      <c r="AK151" s="66"/>
      <c r="AL151" s="66"/>
      <c r="AM151" s="66"/>
      <c r="AN151" s="66"/>
      <c r="AO151" s="66" t="str">
        <f>IF(DHAC_TestProviders_combined!U136&lt;&gt;"", LOWER(SUBSTITUTE(_xlfn.XLOOKUP(TRIM(DHAC_TestProviders_combined!U136),DHAC_TestOrgs_combined!$B$2:$B$86,DHAC_TestOrgs_combined!$C$2:$C$86)," ","-")),"")</f>
        <v>beswick-private-hospital</v>
      </c>
      <c r="AP151" s="66"/>
      <c r="AQ151" s="66"/>
      <c r="AR151" s="66" t="s">
        <v>252</v>
      </c>
      <c r="AS151" s="65" t="str">
        <f>DHAC_TestProviders_combined!Q136</f>
        <v>0870100546</v>
      </c>
      <c r="AT151" s="66" t="s">
        <v>1321</v>
      </c>
      <c r="AU151" s="66" t="s">
        <v>282</v>
      </c>
      <c r="AV151" s="65" t="str">
        <f>DHAC_TestProviders_combined!S136</f>
        <v>rebekah.perry@beswickph.example.com.au</v>
      </c>
      <c r="AW151" s="66" t="s">
        <v>1321</v>
      </c>
      <c r="AX151" s="66"/>
      <c r="AY151" s="66"/>
      <c r="AZ151" s="66"/>
      <c r="BA151" s="66"/>
      <c r="BB151" s="66"/>
      <c r="BC151" s="66"/>
      <c r="BD151" s="66"/>
      <c r="BE151" s="66"/>
      <c r="BF151" s="66"/>
      <c r="BG151" s="66"/>
      <c r="BH151" s="66"/>
      <c r="BI151" s="66"/>
      <c r="BJ151" s="65"/>
    </row>
    <row r="152" spans="1:62" hidden="1" x14ac:dyDescent="0.25">
      <c r="A152" s="72" t="str">
        <f>LOWER(_xlfn.CONCAT(IF(COUNT(FIND(" ", $Y152))=0, $Y152, TRIM(SUBSTITUTE(SUBSTITUTE(SUBSTITUTE(_xlfn.CONCAT(LEFT($Y152, FIND(" ", $Y152)-1), REPLACE(LEFT($Y152, FIND(" ", $Y152&amp;" ", FIND(" ", $Y152, 1)+1)), 1, FIND(" ", $Y152), "")),"(",""),")",""),"and",""))), "-", SUBSTITUTE(DHAC_TestProviders_combined!$I137,"'",""),"-",DHAC_TestProviders_combined!$J137))</f>
        <v>paediatrician-fischer-ahmed</v>
      </c>
      <c r="B152" s="72"/>
      <c r="C152" s="66"/>
      <c r="D152" s="65" t="str">
        <f>IF(DHAC_TestProviders_combined!V137&lt;&gt;"","UPIN","")</f>
        <v>UPIN</v>
      </c>
      <c r="E152" s="66"/>
      <c r="F152" s="65" t="str">
        <f>IF(DHAC_TestProviders_combined!V137&lt;&gt;"","Medicare Provider Number","")</f>
        <v>Medicare Provider Number</v>
      </c>
      <c r="G152" s="32" t="str">
        <f>IF(DHAC_TestProviders_combined!V137&lt;&gt;"","http://ns.electronichealth.net.au/id/medicare-provider-number","")</f>
        <v>http://ns.electronichealth.net.au/id/medicare-provider-number</v>
      </c>
      <c r="H152" s="32" t="str">
        <f>IF(DHAC_TestProviders_combined!$V137&lt;&gt;"",DHAC_TestProviders_combined!$V137,"")</f>
        <v>2449611T</v>
      </c>
      <c r="I152" s="66"/>
      <c r="J152" s="66"/>
      <c r="K152" s="66"/>
      <c r="L152" s="66"/>
      <c r="M152" s="66"/>
      <c r="N152" s="66"/>
      <c r="O152" s="66"/>
      <c r="P152" s="66"/>
      <c r="Q152" s="66"/>
      <c r="R152" s="66"/>
      <c r="S152" s="32" t="str">
        <f>LOWER(_xlfn.CONCAT(SUBSTITUTE(DHAC_TestProviders_combined!I137,"'",""),"-",DHAC_TestProviders_combined!J137))</f>
        <v>fischer-ahmed</v>
      </c>
      <c r="T152" s="66"/>
      <c r="V152" s="9" t="str">
        <f>IF(DHAC_TestProviders_combined!U137&lt;&gt;"", LOWER(SUBSTITUTE(_xlfn.XLOOKUP(TRIM(DHAC_TestProviders_combined!U137),DHAC_TestOrgs_combined!$B$2:$B$86,DHAC_TestOrgs_combined!$C$2:$C$86)," ","-")),"")</f>
        <v/>
      </c>
      <c r="W152" s="66" t="s">
        <v>1432</v>
      </c>
      <c r="X152" s="66">
        <f>DHAC_TestProviders_combined!E137</f>
        <v>253321</v>
      </c>
      <c r="Y152" s="72" t="str">
        <f>_xlfn.XLOOKUP(DHAC_TestProviders_combined!E137, CodeMaps!B$25:B$32,CodeMaps!C$25:C$32,DHAC_TestProviders_combined!F137)</f>
        <v>Paediatrician</v>
      </c>
      <c r="Z152" s="132"/>
      <c r="AA152" s="133"/>
      <c r="AB152" s="133"/>
      <c r="AC152" s="66"/>
      <c r="AD152" s="66"/>
      <c r="AE152" s="66"/>
      <c r="AF152" s="66" t="str">
        <f>IF(DHAC_TestProviders_combined!H137&lt;&gt;"",DHAC_TestProviders_combined!H137,"")</f>
        <v/>
      </c>
      <c r="AG152" s="66" t="str">
        <f t="shared" si="27"/>
        <v>http://snomed.info/sct</v>
      </c>
      <c r="AH152" s="66" t="str">
        <f>TRIM(IF(AA152&lt;&gt;"", _xlfn.XLOOKUP(AA152,CodeMaps!$D$25:$D$74,CodeMaps!$F$25:$F$74,""),IF(DHAC_TestProviders_combined!G137&lt;&gt;"",_xlfn.XLOOKUP(DHAC_TestProviders_combined!G137,CodeMaps!$B$70:$B$74,CodeMaps!$F$70:$F$74,""), _xlfn.XLOOKUP(X152,CodeMaps!$B$25:$B$64,CodeMaps!$F$25:$F$64,""))))</f>
        <v>24251000087109</v>
      </c>
      <c r="AI152" s="66" t="str">
        <f>IF(AH152&lt;&gt;"",_xlfn.XLOOKUP(AH152,CodeMaps!$F$25:$F$74,CodeMaps!$G$25:$G$74,""),"")</f>
        <v>General paediatric specialty</v>
      </c>
      <c r="AJ152" s="66"/>
      <c r="AK152" s="66"/>
      <c r="AL152" s="66"/>
      <c r="AM152" s="66"/>
      <c r="AN152" s="66"/>
      <c r="AO152" s="66" t="str">
        <f>IF(DHAC_TestProviders_combined!U137&lt;&gt;"", LOWER(SUBSTITUTE(_xlfn.XLOOKUP(TRIM(DHAC_TestProviders_combined!U137),DHAC_TestOrgs_combined!$B$2:$B$86,DHAC_TestOrgs_combined!$C$2:$C$86)," ","-")),"")</f>
        <v/>
      </c>
      <c r="AP152" s="66"/>
      <c r="AQ152" s="66"/>
      <c r="AR152" s="66" t="s">
        <v>252</v>
      </c>
      <c r="AS152" s="65" t="str">
        <f>DHAC_TestProviders_combined!Q137</f>
        <v>0870103207</v>
      </c>
      <c r="AT152" s="66" t="s">
        <v>1321</v>
      </c>
      <c r="AU152" s="66" t="s">
        <v>282</v>
      </c>
      <c r="AV152" s="65" t="str">
        <f>DHAC_TestProviders_combined!S137</f>
        <v>ahmed.fischer@example.com.au</v>
      </c>
      <c r="AW152" s="66" t="s">
        <v>1321</v>
      </c>
      <c r="AX152" s="66"/>
      <c r="AY152" s="66"/>
      <c r="AZ152" s="66"/>
      <c r="BA152" s="66"/>
      <c r="BB152" s="66"/>
      <c r="BC152" s="66"/>
      <c r="BD152" s="66"/>
      <c r="BE152" s="66"/>
      <c r="BF152" s="66"/>
      <c r="BG152" s="66"/>
      <c r="BH152" s="66"/>
      <c r="BI152" s="66"/>
      <c r="BJ152" s="65"/>
    </row>
    <row r="153" spans="1:62" hidden="1" x14ac:dyDescent="0.25">
      <c r="A153" s="72" t="str">
        <f>LOWER(_xlfn.CONCAT(IF(COUNT(FIND(" ", $Y153))=0, $Y153, TRIM(SUBSTITUTE(SUBSTITUTE(SUBSTITUTE(_xlfn.CONCAT(LEFT($Y153, FIND(" ", $Y153)-1), REPLACE(LEFT($Y153, FIND(" ", $Y153&amp;" ", FIND(" ", $Y153, 1)+1)), 1, FIND(" ", $Y153), "")),"(",""),")",""),"and",""))), "-", SUBSTITUTE(DHAC_TestProviders_combined!$I138,"'",""),"-",DHAC_TestProviders_combined!$J138))</f>
        <v>pathologist-gifford-cassidy</v>
      </c>
      <c r="B153" s="72"/>
      <c r="C153" s="66"/>
      <c r="D153" s="65" t="str">
        <f>IF(DHAC_TestProviders_combined!V138&lt;&gt;"","UPIN","")</f>
        <v>UPIN</v>
      </c>
      <c r="E153" s="66"/>
      <c r="F153" s="65" t="str">
        <f>IF(DHAC_TestProviders_combined!V138&lt;&gt;"","Medicare Provider Number","")</f>
        <v>Medicare Provider Number</v>
      </c>
      <c r="G153" s="32" t="str">
        <f>IF(DHAC_TestProviders_combined!V138&lt;&gt;"","http://ns.electronichealth.net.au/id/medicare-provider-number","")</f>
        <v>http://ns.electronichealth.net.au/id/medicare-provider-number</v>
      </c>
      <c r="H153" s="32" t="str">
        <f>IF(DHAC_TestProviders_combined!$V138&lt;&gt;"",DHAC_TestProviders_combined!$V138,"")</f>
        <v>2449621L</v>
      </c>
      <c r="I153" s="66"/>
      <c r="J153" s="66"/>
      <c r="K153" s="66"/>
      <c r="L153" s="66"/>
      <c r="M153" s="66"/>
      <c r="N153" s="66"/>
      <c r="O153" s="66"/>
      <c r="P153" s="66"/>
      <c r="Q153" s="66"/>
      <c r="R153" s="66"/>
      <c r="S153" s="32" t="str">
        <f>LOWER(_xlfn.CONCAT(SUBSTITUTE(DHAC_TestProviders_combined!I138,"'",""),"-",DHAC_TestProviders_combined!J138))</f>
        <v>gifford-cassidy</v>
      </c>
      <c r="T153" s="66"/>
      <c r="V153" s="9" t="str">
        <f>IF(DHAC_TestProviders_combined!U138&lt;&gt;"", LOWER(SUBSTITUTE(_xlfn.XLOOKUP(TRIM(DHAC_TestProviders_combined!U138),DHAC_TestOrgs_combined!$B$2:$B$86,DHAC_TestOrgs_combined!$C$2:$C$86)," ","-")),"")</f>
        <v>bayview-pathology</v>
      </c>
      <c r="W153" s="66" t="s">
        <v>1432</v>
      </c>
      <c r="X153" s="66">
        <f>DHAC_TestProviders_combined!E138</f>
        <v>253915</v>
      </c>
      <c r="Y153" s="72" t="str">
        <f>_xlfn.XLOOKUP(DHAC_TestProviders_combined!E138, CodeMaps!B$25:B$32,CodeMaps!C$25:C$32,DHAC_TestProviders_combined!F138)</f>
        <v>Pathologist</v>
      </c>
      <c r="Z153" s="132"/>
      <c r="AA153" s="133"/>
      <c r="AB153" s="133"/>
      <c r="AC153" s="66"/>
      <c r="AD153" s="66"/>
      <c r="AE153" s="66"/>
      <c r="AF153" s="66" t="str">
        <f>IF(DHAC_TestProviders_combined!H138&lt;&gt;"",DHAC_TestProviders_combined!H138,"")</f>
        <v/>
      </c>
      <c r="AG153" s="66" t="str">
        <f t="shared" si="27"/>
        <v>http://snomed.info/sct</v>
      </c>
      <c r="AH153" s="66" t="str">
        <f>TRIM(IF(AA153&lt;&gt;"", _xlfn.XLOOKUP(AA153,CodeMaps!$D$25:$D$74,CodeMaps!$F$25:$F$74,""),IF(DHAC_TestProviders_combined!G138&lt;&gt;"",_xlfn.XLOOKUP(DHAC_TestProviders_combined!G138,CodeMaps!$B$70:$B$74,CodeMaps!$F$70:$F$74,""), _xlfn.XLOOKUP(X153,CodeMaps!$B$25:$B$64,CodeMaps!$F$25:$F$64,""))))</f>
        <v>394595002</v>
      </c>
      <c r="AI153" s="66" t="str">
        <f>IF(AH153&lt;&gt;"",_xlfn.XLOOKUP(AH153,CodeMaps!$F$25:$F$74,CodeMaps!$G$25:$G$74,""),"")</f>
        <v>Pathology</v>
      </c>
      <c r="AJ153" s="66"/>
      <c r="AK153" s="66"/>
      <c r="AL153" s="66"/>
      <c r="AM153" s="66"/>
      <c r="AN153" s="66"/>
      <c r="AO153" s="66" t="str">
        <f>IF(DHAC_TestProviders_combined!U138&lt;&gt;"", LOWER(SUBSTITUTE(_xlfn.XLOOKUP(TRIM(DHAC_TestProviders_combined!U138),DHAC_TestOrgs_combined!$B$2:$B$86,DHAC_TestOrgs_combined!$C$2:$C$86)," ","-")),"")</f>
        <v>bayview-pathology</v>
      </c>
      <c r="AP153" s="66"/>
      <c r="AQ153" s="66"/>
      <c r="AR153" s="66" t="s">
        <v>252</v>
      </c>
      <c r="AS153" s="65" t="str">
        <f>DHAC_TestProviders_combined!Q138</f>
        <v>0870107360</v>
      </c>
      <c r="AT153" s="66" t="s">
        <v>1321</v>
      </c>
      <c r="AU153" s="66" t="s">
        <v>282</v>
      </c>
      <c r="AV153" s="65" t="str">
        <f>DHAC_TestProviders_combined!S138</f>
        <v>cassidy.gifford@bayviewpathology.example.com.au</v>
      </c>
      <c r="AW153" s="66" t="s">
        <v>1321</v>
      </c>
      <c r="AX153" s="66"/>
      <c r="AY153" s="66"/>
      <c r="AZ153" s="66"/>
      <c r="BA153" s="66"/>
      <c r="BB153" s="66"/>
      <c r="BC153" s="66"/>
      <c r="BD153" s="66"/>
      <c r="BE153" s="66"/>
      <c r="BF153" s="66"/>
      <c r="BG153" s="66"/>
      <c r="BH153" s="66"/>
      <c r="BI153" s="66"/>
      <c r="BJ153" s="65"/>
    </row>
    <row r="154" spans="1:62" hidden="1" x14ac:dyDescent="0.25">
      <c r="A154" s="72" t="str">
        <f>LOWER(_xlfn.CONCAT(IF(COUNT(FIND(" ", $Y154))=0, $Y154, TRIM(SUBSTITUTE(SUBSTITUTE(SUBSTITUTE(_xlfn.CONCAT(LEFT($Y154, FIND(" ", $Y154)-1), REPLACE(LEFT($Y154, FIND(" ", $Y154&amp;" ", FIND(" ", $Y154, 1)+1)), 1, FIND(" ", $Y154), "")),"(",""),")",""),"and",""))), "-", SUBSTITUTE(DHAC_TestProviders_combined!$I139,"'",""),"-",DHAC_TestProviders_combined!$J139))</f>
        <v>retailpharmacist-harding-clyde</v>
      </c>
      <c r="B154" s="72"/>
      <c r="C154" s="66"/>
      <c r="D154" s="65" t="str">
        <f>IF(DHAC_TestProviders_combined!V139&lt;&gt;"","UPIN","")</f>
        <v>UPIN</v>
      </c>
      <c r="E154" s="66"/>
      <c r="F154" s="65" t="str">
        <f>IF(DHAC_TestProviders_combined!V139&lt;&gt;"","Medicare Provider Number","")</f>
        <v>Medicare Provider Number</v>
      </c>
      <c r="G154" s="32" t="str">
        <f>IF(DHAC_TestProviders_combined!V139&lt;&gt;"","http://ns.electronichealth.net.au/id/medicare-provider-number","")</f>
        <v>http://ns.electronichealth.net.au/id/medicare-provider-number</v>
      </c>
      <c r="H154" s="32" t="str">
        <f>IF(DHAC_TestProviders_combined!$V139&lt;&gt;"",DHAC_TestProviders_combined!$V139,"")</f>
        <v>2449631K</v>
      </c>
      <c r="I154" s="66"/>
      <c r="J154" s="66"/>
      <c r="K154" s="66"/>
      <c r="L154" s="66"/>
      <c r="M154" s="66"/>
      <c r="N154" s="66"/>
      <c r="O154" s="66"/>
      <c r="P154" s="66"/>
      <c r="Q154" s="66"/>
      <c r="R154" s="66"/>
      <c r="S154" s="32" t="str">
        <f>LOWER(_xlfn.CONCAT(SUBSTITUTE(DHAC_TestProviders_combined!I139,"'",""),"-",DHAC_TestProviders_combined!J139))</f>
        <v>harding-clyde</v>
      </c>
      <c r="T154" s="66"/>
      <c r="V154" s="9" t="str">
        <f>IF(DHAC_TestProviders_combined!U139&lt;&gt;"", LOWER(SUBSTITUTE(_xlfn.XLOOKUP(TRIM(DHAC_TestProviders_combined!U139),DHAC_TestOrgs_combined!$B$2:$B$86,DHAC_TestOrgs_combined!$C$2:$C$86)," ","-")),"")</f>
        <v>ludmilla-pharmacy</v>
      </c>
      <c r="W154" s="66" t="s">
        <v>1432</v>
      </c>
      <c r="X154" s="66">
        <f>DHAC_TestProviders_combined!E139</f>
        <v>251513</v>
      </c>
      <c r="Y154" s="72" t="str">
        <f>_xlfn.XLOOKUP(DHAC_TestProviders_combined!E139, CodeMaps!B$25:B$32,CodeMaps!C$25:C$32,DHAC_TestProviders_combined!F139)</f>
        <v>Retail Pharmacist</v>
      </c>
      <c r="Z154" s="132"/>
      <c r="AA154" s="133"/>
      <c r="AB154" s="133"/>
      <c r="AC154" s="66"/>
      <c r="AD154" s="66"/>
      <c r="AE154" s="66"/>
      <c r="AF154" s="66" t="str">
        <f>IF(DHAC_TestProviders_combined!H139&lt;&gt;"",DHAC_TestProviders_combined!H139,"")</f>
        <v/>
      </c>
      <c r="AG154" s="66" t="str">
        <f t="shared" si="27"/>
        <v>http://snomed.info/sct</v>
      </c>
      <c r="AH154" s="66" t="str">
        <f>TRIM(IF(AA154&lt;&gt;"", _xlfn.XLOOKUP(AA154,CodeMaps!$D$25:$D$74,CodeMaps!$F$25:$F$74,""),IF(DHAC_TestProviders_combined!G139&lt;&gt;"",_xlfn.XLOOKUP(DHAC_TestProviders_combined!G139,CodeMaps!$B$70:$B$74,CodeMaps!$F$70:$F$74,""), _xlfn.XLOOKUP(X154,CodeMaps!$B$25:$B$64,CodeMaps!$F$25:$F$64,""))))</f>
        <v>1268907002</v>
      </c>
      <c r="AI154" s="66" t="str">
        <f>IF(AH154&lt;&gt;"",_xlfn.XLOOKUP(AH154,CodeMaps!$F$25:$F$74,CodeMaps!$G$25:$G$74,""),"")</f>
        <v>Community pharmacy</v>
      </c>
      <c r="AJ154" s="66"/>
      <c r="AK154" s="66"/>
      <c r="AL154" s="66"/>
      <c r="AM154" s="66"/>
      <c r="AN154" s="66"/>
      <c r="AO154" s="66" t="str">
        <f>IF(DHAC_TestProviders_combined!U139&lt;&gt;"", LOWER(SUBSTITUTE(_xlfn.XLOOKUP(TRIM(DHAC_TestProviders_combined!U139),DHAC_TestOrgs_combined!$B$2:$B$86,DHAC_TestOrgs_combined!$C$2:$C$86)," ","-")),"")</f>
        <v>ludmilla-pharmacy</v>
      </c>
      <c r="AP154" s="66"/>
      <c r="AQ154" s="66"/>
      <c r="AR154" s="66" t="s">
        <v>252</v>
      </c>
      <c r="AS154" s="65" t="str">
        <f>DHAC_TestProviders_combined!Q139</f>
        <v>0870100513</v>
      </c>
      <c r="AT154" s="66" t="s">
        <v>1321</v>
      </c>
      <c r="AU154" s="66" t="s">
        <v>282</v>
      </c>
      <c r="AV154" s="65" t="str">
        <f>DHAC_TestProviders_combined!S139</f>
        <v>clyde.harding@ludmillapharmacy.example.net</v>
      </c>
      <c r="AW154" s="66" t="s">
        <v>1321</v>
      </c>
      <c r="AX154" s="66"/>
      <c r="AY154" s="66"/>
      <c r="AZ154" s="66"/>
      <c r="BA154" s="66"/>
      <c r="BB154" s="66"/>
      <c r="BC154" s="66"/>
      <c r="BD154" s="66"/>
      <c r="BE154" s="66"/>
      <c r="BF154" s="66"/>
      <c r="BG154" s="66"/>
      <c r="BH154" s="66"/>
      <c r="BI154" s="66"/>
      <c r="BJ154" s="65"/>
    </row>
    <row r="155" spans="1:62" hidden="1" x14ac:dyDescent="0.25">
      <c r="A155" s="72" t="str">
        <f>LOWER(_xlfn.CONCAT(IF(COUNT(FIND(" ", $Y155))=0, $Y155, TRIM(SUBSTITUTE(SUBSTITUTE(SUBSTITUTE(_xlfn.CONCAT(LEFT($Y155, FIND(" ", $Y155)-1), REPLACE(LEFT($Y155, FIND(" ", $Y155&amp;" ", FIND(" ", $Y155, 1)+1)), 1, FIND(" ", $Y155), "")),"(",""),")",""),"and",""))), "-", SUBSTITUTE(DHAC_TestProviders_combined!$I140,"'",""),"-",DHAC_TestProviders_combined!$J140))</f>
        <v>registerednurses-bennett-amanda</v>
      </c>
      <c r="B155" s="72"/>
      <c r="C155" s="66"/>
      <c r="D155" s="65" t="str">
        <f>IF(DHAC_TestProviders_combined!V140&lt;&gt;"","UPIN","")</f>
        <v>UPIN</v>
      </c>
      <c r="E155" s="66"/>
      <c r="F155" s="65" t="str">
        <f>IF(DHAC_TestProviders_combined!V140&lt;&gt;"","Medicare Provider Number","")</f>
        <v>Medicare Provider Number</v>
      </c>
      <c r="G155" s="32" t="str">
        <f>IF(DHAC_TestProviders_combined!V140&lt;&gt;"","http://ns.electronichealth.net.au/id/medicare-provider-number","")</f>
        <v>http://ns.electronichealth.net.au/id/medicare-provider-number</v>
      </c>
      <c r="H155" s="32" t="str">
        <f>IF(DHAC_TestProviders_combined!$V140&lt;&gt;"",DHAC_TestProviders_combined!$V140,"")</f>
        <v>2449641J</v>
      </c>
      <c r="I155" s="66"/>
      <c r="J155" s="66"/>
      <c r="K155" s="66"/>
      <c r="L155" s="66"/>
      <c r="M155" s="66"/>
      <c r="N155" s="66"/>
      <c r="O155" s="66"/>
      <c r="P155" s="66"/>
      <c r="Q155" s="66"/>
      <c r="R155" s="66"/>
      <c r="S155" s="32" t="str">
        <f>LOWER(_xlfn.CONCAT(SUBSTITUTE(DHAC_TestProviders_combined!I140,"'",""),"-",DHAC_TestProviders_combined!J140))</f>
        <v>bennett-amanda</v>
      </c>
      <c r="T155" s="66"/>
      <c r="V155" s="9" t="str">
        <f>IF(DHAC_TestProviders_combined!U140&lt;&gt;"", LOWER(SUBSTITUTE(_xlfn.XLOOKUP(TRIM(DHAC_TestProviders_combined!U140),DHAC_TestOrgs_combined!$B$2:$B$86,DHAC_TestOrgs_combined!$C$2:$C$86)," ","-")),"")</f>
        <v>pine-creek-public-hospital</v>
      </c>
      <c r="W155" s="66" t="s">
        <v>1432</v>
      </c>
      <c r="X155" s="66">
        <f>DHAC_TestProviders_combined!E140</f>
        <v>254499</v>
      </c>
      <c r="Y155" s="72" t="str">
        <f>_xlfn.XLOOKUP(DHAC_TestProviders_combined!E140, CodeMaps!B$25:B$32,CodeMaps!C$25:C$32,DHAC_TestProviders_combined!F140)</f>
        <v>Registered Nurses nec</v>
      </c>
      <c r="Z155" s="132"/>
      <c r="AA155" s="133"/>
      <c r="AB155" s="133"/>
      <c r="AC155" s="66"/>
      <c r="AD155" s="66"/>
      <c r="AE155" s="66"/>
      <c r="AF155" s="66" t="str">
        <f>IF(DHAC_TestProviders_combined!H140&lt;&gt;"",DHAC_TestProviders_combined!H140,"")</f>
        <v/>
      </c>
      <c r="AG155" s="66" t="str">
        <f t="shared" si="27"/>
        <v>http://snomed.info/sct</v>
      </c>
      <c r="AH155" s="66" t="str">
        <f>TRIM(IF(AA155&lt;&gt;"", _xlfn.XLOOKUP(AA155,CodeMaps!$D$25:$D$74,CodeMaps!$F$25:$F$74,""),IF(DHAC_TestProviders_combined!G140&lt;&gt;"",_xlfn.XLOOKUP(DHAC_TestProviders_combined!G140,CodeMaps!$B$70:$B$74,CodeMaps!$F$70:$F$74,""), _xlfn.XLOOKUP(X155,CodeMaps!$B$25:$B$64,CodeMaps!$F$25:$F$64,""))))</f>
        <v>722165004</v>
      </c>
      <c r="AI155" s="66" t="str">
        <f>IF(AH155&lt;&gt;"",_xlfn.XLOOKUP(AH155,CodeMaps!$F$25:$F$74,CodeMaps!$G$25:$G$74,""),"")</f>
        <v>Nursing</v>
      </c>
      <c r="AJ155" s="66"/>
      <c r="AK155" s="66"/>
      <c r="AL155" s="66"/>
      <c r="AM155" s="66"/>
      <c r="AN155" s="66"/>
      <c r="AO155" s="66" t="str">
        <f>IF(DHAC_TestProviders_combined!U140&lt;&gt;"", LOWER(SUBSTITUTE(_xlfn.XLOOKUP(TRIM(DHAC_TestProviders_combined!U140),DHAC_TestOrgs_combined!$B$2:$B$86,DHAC_TestOrgs_combined!$C$2:$C$86)," ","-")),"")</f>
        <v>pine-creek-public-hospital</v>
      </c>
      <c r="AP155" s="66"/>
      <c r="AQ155" s="66"/>
      <c r="AR155" s="66" t="s">
        <v>252</v>
      </c>
      <c r="AS155" s="65" t="str">
        <f>DHAC_TestProviders_combined!Q140</f>
        <v>0870103681</v>
      </c>
      <c r="AT155" s="66" t="s">
        <v>1321</v>
      </c>
      <c r="AU155" s="66" t="s">
        <v>282</v>
      </c>
      <c r="AV155" s="65" t="str">
        <f>DHAC_TestProviders_combined!S140</f>
        <v>amanda.bennett@pinecreekph.example.net</v>
      </c>
      <c r="AW155" s="66" t="s">
        <v>1321</v>
      </c>
      <c r="AX155" s="66"/>
      <c r="AY155" s="66"/>
      <c r="AZ155" s="66"/>
      <c r="BA155" s="66"/>
      <c r="BB155" s="66"/>
      <c r="BC155" s="66"/>
      <c r="BD155" s="66"/>
      <c r="BE155" s="66"/>
      <c r="BF155" s="66"/>
      <c r="BG155" s="66"/>
      <c r="BH155" s="66"/>
      <c r="BI155" s="66"/>
      <c r="BJ155" s="65"/>
    </row>
    <row r="156" spans="1:62" hidden="1" x14ac:dyDescent="0.25">
      <c r="A156" s="72" t="str">
        <f>LOWER(_xlfn.CONCAT(IF(COUNT(FIND(" ", $Y156))=0, $Y156, TRIM(SUBSTITUTE(SUBSTITUTE(SUBSTITUTE(_xlfn.CONCAT(LEFT($Y156, FIND(" ", $Y156)-1), REPLACE(LEFT($Y156, FIND(" ", $Y156&amp;" ", FIND(" ", $Y156, 1)+1)), 1, FIND(" ", $Y156), "")),"(",""),")",""),"and",""))), "-", SUBSTITUTE(DHAC_TestProviders_combined!$I141,"'",""),"-",DHAC_TestProviders_combined!$J141))</f>
        <v>registerednurses-felmingham-marian</v>
      </c>
      <c r="B156" s="72"/>
      <c r="C156" s="66"/>
      <c r="D156" s="65" t="str">
        <f>IF(DHAC_TestProviders_combined!V141&lt;&gt;"","UPIN","")</f>
        <v>UPIN</v>
      </c>
      <c r="E156" s="66"/>
      <c r="F156" s="65" t="str">
        <f>IF(DHAC_TestProviders_combined!V141&lt;&gt;"","Medicare Provider Number","")</f>
        <v>Medicare Provider Number</v>
      </c>
      <c r="G156" s="32" t="str">
        <f>IF(DHAC_TestProviders_combined!V141&lt;&gt;"","http://ns.electronichealth.net.au/id/medicare-provider-number","")</f>
        <v>http://ns.electronichealth.net.au/id/medicare-provider-number</v>
      </c>
      <c r="H156" s="32" t="str">
        <f>IF(DHAC_TestProviders_combined!$V141&lt;&gt;"",DHAC_TestProviders_combined!$V141,"")</f>
        <v>2449651H</v>
      </c>
      <c r="I156" s="66"/>
      <c r="J156" s="66"/>
      <c r="K156" s="66"/>
      <c r="L156" s="66"/>
      <c r="M156" s="66"/>
      <c r="N156" s="66"/>
      <c r="O156" s="66"/>
      <c r="P156" s="66"/>
      <c r="Q156" s="66"/>
      <c r="R156" s="66"/>
      <c r="S156" s="32" t="str">
        <f>LOWER(_xlfn.CONCAT(SUBSTITUTE(DHAC_TestProviders_combined!I141,"'",""),"-",DHAC_TestProviders_combined!J141))</f>
        <v>felmingham-marian</v>
      </c>
      <c r="T156" s="66"/>
      <c r="V156" s="9" t="str">
        <f>IF(DHAC_TestProviders_combined!U141&lt;&gt;"", LOWER(SUBSTITUTE(_xlfn.XLOOKUP(TRIM(DHAC_TestProviders_combined!U141),DHAC_TestOrgs_combined!$B$2:$B$86,DHAC_TestOrgs_combined!$C$2:$C$86)," ","-")),"")</f>
        <v>beswick-private-hospital</v>
      </c>
      <c r="W156" s="66" t="s">
        <v>1432</v>
      </c>
      <c r="X156" s="66">
        <f>DHAC_TestProviders_combined!E141</f>
        <v>254499</v>
      </c>
      <c r="Y156" s="72" t="str">
        <f>_xlfn.XLOOKUP(DHAC_TestProviders_combined!E141, CodeMaps!B$25:B$32,CodeMaps!C$25:C$32,DHAC_TestProviders_combined!F141)</f>
        <v>Registered Nurses nec</v>
      </c>
      <c r="Z156" s="132"/>
      <c r="AA156" s="133"/>
      <c r="AB156" s="133"/>
      <c r="AC156" s="66"/>
      <c r="AD156" s="66"/>
      <c r="AE156" s="66"/>
      <c r="AF156" s="66" t="str">
        <f>IF(DHAC_TestProviders_combined!H141&lt;&gt;"",DHAC_TestProviders_combined!H141,"")</f>
        <v/>
      </c>
      <c r="AG156" s="66" t="str">
        <f t="shared" si="27"/>
        <v>http://snomed.info/sct</v>
      </c>
      <c r="AH156" s="66" t="str">
        <f>TRIM(IF(AA156&lt;&gt;"", _xlfn.XLOOKUP(AA156,CodeMaps!$D$25:$D$74,CodeMaps!$F$25:$F$74,""),IF(DHAC_TestProviders_combined!G141&lt;&gt;"",_xlfn.XLOOKUP(DHAC_TestProviders_combined!G141,CodeMaps!$B$70:$B$74,CodeMaps!$F$70:$F$74,""), _xlfn.XLOOKUP(X156,CodeMaps!$B$25:$B$64,CodeMaps!$F$25:$F$64,""))))</f>
        <v>722165004</v>
      </c>
      <c r="AI156" s="66" t="str">
        <f>IF(AH156&lt;&gt;"",_xlfn.XLOOKUP(AH156,CodeMaps!$F$25:$F$74,CodeMaps!$G$25:$G$74,""),"")</f>
        <v>Nursing</v>
      </c>
      <c r="AJ156" s="66"/>
      <c r="AK156" s="66"/>
      <c r="AL156" s="66"/>
      <c r="AM156" s="66"/>
      <c r="AN156" s="66"/>
      <c r="AO156" s="66" t="str">
        <f>IF(DHAC_TestProviders_combined!U141&lt;&gt;"", LOWER(SUBSTITUTE(_xlfn.XLOOKUP(TRIM(DHAC_TestProviders_combined!U141),DHAC_TestOrgs_combined!$B$2:$B$86,DHAC_TestOrgs_combined!$C$2:$C$86)," ","-")),"")</f>
        <v>beswick-private-hospital</v>
      </c>
      <c r="AP156" s="66"/>
      <c r="AQ156" s="66"/>
      <c r="AR156" s="66" t="s">
        <v>252</v>
      </c>
      <c r="AS156" s="65" t="str">
        <f>DHAC_TestProviders_combined!Q141</f>
        <v>0870104595</v>
      </c>
      <c r="AT156" s="66" t="s">
        <v>1321</v>
      </c>
      <c r="AU156" s="66" t="s">
        <v>282</v>
      </c>
      <c r="AV156" s="65" t="str">
        <f>DHAC_TestProviders_combined!S141</f>
        <v>marian.felmingham@beswickph.example.com.au</v>
      </c>
      <c r="AW156" s="66" t="s">
        <v>1321</v>
      </c>
      <c r="AX156" s="66"/>
      <c r="AY156" s="66"/>
      <c r="AZ156" s="66"/>
      <c r="BA156" s="66"/>
      <c r="BB156" s="66"/>
      <c r="BC156" s="66"/>
      <c r="BD156" s="66"/>
      <c r="BE156" s="66"/>
      <c r="BF156" s="66"/>
      <c r="BG156" s="66"/>
      <c r="BH156" s="66"/>
      <c r="BI156" s="66"/>
      <c r="BJ156" s="65"/>
    </row>
    <row r="157" spans="1:62" hidden="1" x14ac:dyDescent="0.25">
      <c r="A157" s="72" t="str">
        <f>LOWER(_xlfn.CONCAT(IF(COUNT(FIND(" ", $Y157))=0, $Y157, TRIM(SUBSTITUTE(SUBSTITUTE(SUBSTITUTE(_xlfn.CONCAT(LEFT($Y157, FIND(" ", $Y157)-1), REPLACE(LEFT($Y157, FIND(" ", $Y157&amp;" ", FIND(" ", $Y157, 1)+1)), 1, FIND(" ", $Y157), "")),"(",""),")",""),"and",""))), "-", SUBSTITUTE(DHAC_TestProviders_combined!$I142,"'",""),"-",DHAC_TestProviders_combined!$J142))</f>
        <v>registerednurses-martin-kirstie</v>
      </c>
      <c r="B157" s="72"/>
      <c r="C157" s="66"/>
      <c r="D157" s="65" t="str">
        <f>IF(DHAC_TestProviders_combined!V142&lt;&gt;"","UPIN","")</f>
        <v>UPIN</v>
      </c>
      <c r="E157" s="66"/>
      <c r="F157" s="65" t="str">
        <f>IF(DHAC_TestProviders_combined!V142&lt;&gt;"","Medicare Provider Number","")</f>
        <v>Medicare Provider Number</v>
      </c>
      <c r="G157" s="32" t="str">
        <f>IF(DHAC_TestProviders_combined!V142&lt;&gt;"","http://ns.electronichealth.net.au/id/medicare-provider-number","")</f>
        <v>http://ns.electronichealth.net.au/id/medicare-provider-number</v>
      </c>
      <c r="H157" s="32" t="str">
        <f>IF(DHAC_TestProviders_combined!$V142&lt;&gt;"",DHAC_TestProviders_combined!$V142,"")</f>
        <v>2449661F</v>
      </c>
      <c r="I157" s="66"/>
      <c r="J157" s="66"/>
      <c r="K157" s="66"/>
      <c r="L157" s="66"/>
      <c r="M157" s="66"/>
      <c r="N157" s="66"/>
      <c r="O157" s="66"/>
      <c r="P157" s="66"/>
      <c r="Q157" s="66"/>
      <c r="R157" s="66"/>
      <c r="S157" s="32" t="str">
        <f>LOWER(_xlfn.CONCAT(SUBSTITUTE(DHAC_TestProviders_combined!I142,"'",""),"-",DHAC_TestProviders_combined!J142))</f>
        <v>martin-kirstie</v>
      </c>
      <c r="T157" s="66"/>
      <c r="V157" s="9" t="str">
        <f>IF(DHAC_TestProviders_combined!U142&lt;&gt;"", LOWER(SUBSTITUTE(_xlfn.XLOOKUP(TRIM(DHAC_TestProviders_combined!U142),DHAC_TestOrgs_combined!$B$2:$B$86,DHAC_TestOrgs_combined!$C$2:$C$86)," ","-")),"")</f>
        <v>alice-springs-medical-practice</v>
      </c>
      <c r="W157" s="66" t="s">
        <v>1432</v>
      </c>
      <c r="X157" s="66">
        <f>DHAC_TestProviders_combined!E142</f>
        <v>254499</v>
      </c>
      <c r="Y157" s="72" t="str">
        <f>_xlfn.XLOOKUP(DHAC_TestProviders_combined!E142, CodeMaps!B$25:B$32,CodeMaps!C$25:C$32,DHAC_TestProviders_combined!F142)</f>
        <v>Registered Nurses nec</v>
      </c>
      <c r="Z157" s="132"/>
      <c r="AA157" s="133"/>
      <c r="AB157" s="133"/>
      <c r="AC157" s="66"/>
      <c r="AD157" s="66"/>
      <c r="AE157" s="66"/>
      <c r="AF157" s="66" t="str">
        <f>IF(DHAC_TestProviders_combined!H142&lt;&gt;"",DHAC_TestProviders_combined!H142,"")</f>
        <v/>
      </c>
      <c r="AG157" s="66" t="str">
        <f t="shared" si="27"/>
        <v>http://snomed.info/sct</v>
      </c>
      <c r="AH157" s="66" t="str">
        <f>TRIM(IF(AA157&lt;&gt;"", _xlfn.XLOOKUP(AA157,CodeMaps!$D$25:$D$74,CodeMaps!$F$25:$F$74,""),IF(DHAC_TestProviders_combined!G142&lt;&gt;"",_xlfn.XLOOKUP(DHAC_TestProviders_combined!G142,CodeMaps!$B$70:$B$74,CodeMaps!$F$70:$F$74,""), _xlfn.XLOOKUP(X157,CodeMaps!$B$25:$B$64,CodeMaps!$F$25:$F$64,""))))</f>
        <v>722165004</v>
      </c>
      <c r="AI157" s="66" t="str">
        <f>IF(AH157&lt;&gt;"",_xlfn.XLOOKUP(AH157,CodeMaps!$F$25:$F$74,CodeMaps!$G$25:$G$74,""),"")</f>
        <v>Nursing</v>
      </c>
      <c r="AJ157" s="66"/>
      <c r="AK157" s="66"/>
      <c r="AL157" s="66"/>
      <c r="AM157" s="66"/>
      <c r="AN157" s="66"/>
      <c r="AO157" s="66" t="str">
        <f>IF(DHAC_TestProviders_combined!U142&lt;&gt;"", LOWER(SUBSTITUTE(_xlfn.XLOOKUP(TRIM(DHAC_TestProviders_combined!U142),DHAC_TestOrgs_combined!$B$2:$B$86,DHAC_TestOrgs_combined!$C$2:$C$86)," ","-")),"")</f>
        <v>alice-springs-medical-practice</v>
      </c>
      <c r="AP157" s="66"/>
      <c r="AQ157" s="66"/>
      <c r="AR157" s="66" t="s">
        <v>252</v>
      </c>
      <c r="AS157" s="65" t="str">
        <f>DHAC_TestProviders_combined!Q142</f>
        <v>0870101750</v>
      </c>
      <c r="AT157" s="66" t="s">
        <v>1321</v>
      </c>
      <c r="AU157" s="66" t="s">
        <v>282</v>
      </c>
      <c r="AV157" s="65" t="str">
        <f>DHAC_TestProviders_combined!S142</f>
        <v>kirstie.martin@alicespringsmp.example.com.au</v>
      </c>
      <c r="AW157" s="66" t="s">
        <v>1321</v>
      </c>
      <c r="AX157" s="66"/>
      <c r="AY157" s="66"/>
      <c r="AZ157" s="66"/>
      <c r="BA157" s="66"/>
      <c r="BB157" s="66"/>
      <c r="BC157" s="66"/>
      <c r="BD157" s="66"/>
      <c r="BE157" s="66"/>
      <c r="BF157" s="66"/>
      <c r="BG157" s="66"/>
      <c r="BH157" s="66"/>
      <c r="BI157" s="66"/>
      <c r="BJ157" s="65"/>
    </row>
    <row r="158" spans="1:62" hidden="1" x14ac:dyDescent="0.25">
      <c r="A158" s="72" t="str">
        <f>LOWER(_xlfn.CONCAT(IF(COUNT(FIND(" ", $Y158))=0, $Y158, TRIM(SUBSTITUTE(SUBSTITUTE(SUBSTITUTE(_xlfn.CONCAT(LEFT($Y158, FIND(" ", $Y158)-1), REPLACE(LEFT($Y158, FIND(" ", $Y158&amp;" ", FIND(" ", $Y158, 1)+1)), 1, FIND(" ", $Y158), "")),"(",""),")",""),"and",""))), "-", SUBSTITUTE(DHAC_TestProviders_combined!$I143,"'",""),"-",DHAC_TestProviders_combined!$J143))</f>
        <v>registerednurses-mccormack-annamaria</v>
      </c>
      <c r="B158" s="72"/>
      <c r="C158" s="66"/>
      <c r="D158" s="65" t="str">
        <f>IF(DHAC_TestProviders_combined!V143&lt;&gt;"","UPIN","")</f>
        <v>UPIN</v>
      </c>
      <c r="E158" s="66"/>
      <c r="F158" s="65" t="str">
        <f>IF(DHAC_TestProviders_combined!V143&lt;&gt;"","Medicare Provider Number","")</f>
        <v>Medicare Provider Number</v>
      </c>
      <c r="G158" s="32" t="str">
        <f>IF(DHAC_TestProviders_combined!V143&lt;&gt;"","http://ns.electronichealth.net.au/id/medicare-provider-number","")</f>
        <v>http://ns.electronichealth.net.au/id/medicare-provider-number</v>
      </c>
      <c r="H158" s="32" t="str">
        <f>IF(DHAC_TestProviders_combined!$V143&lt;&gt;"",DHAC_TestProviders_combined!$V143,"")</f>
        <v>2449671B</v>
      </c>
      <c r="I158" s="66"/>
      <c r="J158" s="66"/>
      <c r="K158" s="66"/>
      <c r="L158" s="66"/>
      <c r="M158" s="66"/>
      <c r="N158" s="66"/>
      <c r="O158" s="66"/>
      <c r="P158" s="66"/>
      <c r="Q158" s="66"/>
      <c r="R158" s="66"/>
      <c r="S158" s="32" t="str">
        <f>LOWER(_xlfn.CONCAT(SUBSTITUTE(DHAC_TestProviders_combined!I143,"'",""),"-",DHAC_TestProviders_combined!J143))</f>
        <v>mccormack-annamaria</v>
      </c>
      <c r="T158" s="66"/>
      <c r="V158" s="9" t="str">
        <f>IF(DHAC_TestProviders_combined!U143&lt;&gt;"", LOWER(SUBSTITUTE(_xlfn.XLOOKUP(TRIM(DHAC_TestProviders_combined!U143),DHAC_TestOrgs_combined!$B$2:$B$86,DHAC_TestOrgs_combined!$C$2:$C$86)," ","-")),"")</f>
        <v>cullen-bay-medical-clinic</v>
      </c>
      <c r="W158" s="66" t="s">
        <v>1432</v>
      </c>
      <c r="X158" s="66">
        <f>DHAC_TestProviders_combined!E143</f>
        <v>254499</v>
      </c>
      <c r="Y158" s="72" t="str">
        <f>_xlfn.XLOOKUP(DHAC_TestProviders_combined!E143, CodeMaps!B$25:B$32,CodeMaps!C$25:C$32,DHAC_TestProviders_combined!F143)</f>
        <v>Registered Nurses nec</v>
      </c>
      <c r="Z158" s="132"/>
      <c r="AA158" s="133"/>
      <c r="AB158" s="133"/>
      <c r="AC158" s="66"/>
      <c r="AD158" s="66"/>
      <c r="AE158" s="66"/>
      <c r="AF158" s="66" t="str">
        <f>IF(DHAC_TestProviders_combined!H143&lt;&gt;"",DHAC_TestProviders_combined!H143,"")</f>
        <v/>
      </c>
      <c r="AG158" s="66" t="str">
        <f t="shared" si="27"/>
        <v>http://snomed.info/sct</v>
      </c>
      <c r="AH158" s="66" t="str">
        <f>TRIM(IF(AA158&lt;&gt;"", _xlfn.XLOOKUP(AA158,CodeMaps!$D$25:$D$74,CodeMaps!$F$25:$F$74,""),IF(DHAC_TestProviders_combined!G143&lt;&gt;"",_xlfn.XLOOKUP(DHAC_TestProviders_combined!G143,CodeMaps!$B$70:$B$74,CodeMaps!$F$70:$F$74,""), _xlfn.XLOOKUP(X158,CodeMaps!$B$25:$B$64,CodeMaps!$F$25:$F$64,""))))</f>
        <v>722165004</v>
      </c>
      <c r="AI158" s="66" t="str">
        <f>IF(AH158&lt;&gt;"",_xlfn.XLOOKUP(AH158,CodeMaps!$F$25:$F$74,CodeMaps!$G$25:$G$74,""),"")</f>
        <v>Nursing</v>
      </c>
      <c r="AJ158" s="66"/>
      <c r="AK158" s="66"/>
      <c r="AL158" s="66"/>
      <c r="AM158" s="66"/>
      <c r="AN158" s="66"/>
      <c r="AO158" s="66" t="str">
        <f>IF(DHAC_TestProviders_combined!U143&lt;&gt;"", LOWER(SUBSTITUTE(_xlfn.XLOOKUP(TRIM(DHAC_TestProviders_combined!U143),DHAC_TestOrgs_combined!$B$2:$B$86,DHAC_TestOrgs_combined!$C$2:$C$86)," ","-")),"")</f>
        <v>cullen-bay-medical-clinic</v>
      </c>
      <c r="AP158" s="66"/>
      <c r="AQ158" s="66"/>
      <c r="AR158" s="66" t="s">
        <v>252</v>
      </c>
      <c r="AS158" s="65" t="str">
        <f>DHAC_TestProviders_combined!Q143</f>
        <v>0870102156</v>
      </c>
      <c r="AT158" s="66" t="s">
        <v>1321</v>
      </c>
      <c r="AU158" s="66" t="s">
        <v>282</v>
      </c>
      <c r="AV158" s="65" t="str">
        <f>DHAC_TestProviders_combined!S143</f>
        <v>annamaria.mccormack@cullenbay.example.net</v>
      </c>
      <c r="AW158" s="66" t="s">
        <v>1321</v>
      </c>
      <c r="AX158" s="66"/>
      <c r="AY158" s="66"/>
      <c r="AZ158" s="66"/>
      <c r="BA158" s="66"/>
      <c r="BB158" s="66"/>
      <c r="BC158" s="66"/>
      <c r="BD158" s="66"/>
      <c r="BE158" s="66"/>
      <c r="BF158" s="66"/>
      <c r="BG158" s="66"/>
      <c r="BH158" s="66"/>
      <c r="BI158" s="66"/>
      <c r="BJ158" s="65"/>
    </row>
    <row r="159" spans="1:62" hidden="1" x14ac:dyDescent="0.25">
      <c r="A159" s="72" t="str">
        <f>LOWER(_xlfn.CONCAT(IF(COUNT(FIND(" ", $Y159))=0, $Y159, TRIM(SUBSTITUTE(SUBSTITUTE(SUBSTITUTE(_xlfn.CONCAT(LEFT($Y159, FIND(" ", $Y159)-1), REPLACE(LEFT($Y159, FIND(" ", $Y159&amp;" ", FIND(" ", $Y159, 1)+1)), 1, FIND(" ", $Y159), "")),"(",""),")",""),"and",""))), "-", SUBSTITUTE(DHAC_TestProviders_combined!$I144,"'",""),"-",DHAC_TestProviders_combined!$J144))</f>
        <v>registerednurses-craig-kenneth</v>
      </c>
      <c r="B159" s="72"/>
      <c r="C159" s="66"/>
      <c r="D159" s="65" t="str">
        <f>IF(DHAC_TestProviders_combined!V144&lt;&gt;"","UPIN","")</f>
        <v>UPIN</v>
      </c>
      <c r="E159" s="66"/>
      <c r="F159" s="65" t="str">
        <f>IF(DHAC_TestProviders_combined!V144&lt;&gt;"","Medicare Provider Number","")</f>
        <v>Medicare Provider Number</v>
      </c>
      <c r="G159" s="32" t="str">
        <f>IF(DHAC_TestProviders_combined!V144&lt;&gt;"","http://ns.electronichealth.net.au/id/medicare-provider-number","")</f>
        <v>http://ns.electronichealth.net.au/id/medicare-provider-number</v>
      </c>
      <c r="H159" s="32" t="str">
        <f>IF(DHAC_TestProviders_combined!$V144&lt;&gt;"",DHAC_TestProviders_combined!$V144,"")</f>
        <v>2449681A</v>
      </c>
      <c r="I159" s="66"/>
      <c r="J159" s="66"/>
      <c r="K159" s="66"/>
      <c r="L159" s="66"/>
      <c r="M159" s="66"/>
      <c r="N159" s="66"/>
      <c r="O159" s="66"/>
      <c r="P159" s="66"/>
      <c r="Q159" s="66"/>
      <c r="R159" s="66"/>
      <c r="S159" s="32" t="str">
        <f>LOWER(_xlfn.CONCAT(SUBSTITUTE(DHAC_TestProviders_combined!I144,"'",""),"-",DHAC_TestProviders_combined!J144))</f>
        <v>craig-kenneth</v>
      </c>
      <c r="T159" s="66"/>
      <c r="V159" s="9" t="str">
        <f>IF(DHAC_TestProviders_combined!U144&lt;&gt;"", LOWER(SUBSTITUTE(_xlfn.XLOOKUP(TRIM(DHAC_TestProviders_combined!U144),DHAC_TestOrgs_combined!$B$2:$B$86,DHAC_TestOrgs_combined!$C$2:$C$86)," ","-")),"")</f>
        <v>annie-river-practice</v>
      </c>
      <c r="W159" s="66" t="s">
        <v>1432</v>
      </c>
      <c r="X159" s="66">
        <f>DHAC_TestProviders_combined!E144</f>
        <v>254499</v>
      </c>
      <c r="Y159" s="72" t="str">
        <f>_xlfn.XLOOKUP(DHAC_TestProviders_combined!E144, CodeMaps!B$25:B$32,CodeMaps!C$25:C$32,DHAC_TestProviders_combined!F144)</f>
        <v>Registered Nurses nec</v>
      </c>
      <c r="Z159" s="132"/>
      <c r="AA159" s="133"/>
      <c r="AB159" s="133"/>
      <c r="AC159" s="66"/>
      <c r="AD159" s="66"/>
      <c r="AE159" s="66"/>
      <c r="AF159" s="66" t="str">
        <f>IF(DHAC_TestProviders_combined!H144&lt;&gt;"",DHAC_TestProviders_combined!H144,"")</f>
        <v/>
      </c>
      <c r="AG159" s="66" t="str">
        <f t="shared" si="27"/>
        <v>http://snomed.info/sct</v>
      </c>
      <c r="AH159" s="66" t="str">
        <f>TRIM(IF(AA159&lt;&gt;"", _xlfn.XLOOKUP(AA159,CodeMaps!$D$25:$D$74,CodeMaps!$F$25:$F$74,""),IF(DHAC_TestProviders_combined!G144&lt;&gt;"",_xlfn.XLOOKUP(DHAC_TestProviders_combined!G144,CodeMaps!$B$70:$B$74,CodeMaps!$F$70:$F$74,""), _xlfn.XLOOKUP(X159,CodeMaps!$B$25:$B$64,CodeMaps!$F$25:$F$64,""))))</f>
        <v>722165004</v>
      </c>
      <c r="AI159" s="66" t="str">
        <f>IF(AH159&lt;&gt;"",_xlfn.XLOOKUP(AH159,CodeMaps!$F$25:$F$74,CodeMaps!$G$25:$G$74,""),"")</f>
        <v>Nursing</v>
      </c>
      <c r="AJ159" s="66"/>
      <c r="AK159" s="66"/>
      <c r="AL159" s="66"/>
      <c r="AM159" s="66"/>
      <c r="AN159" s="66"/>
      <c r="AO159" s="66" t="str">
        <f>IF(DHAC_TestProviders_combined!U144&lt;&gt;"", LOWER(SUBSTITUTE(_xlfn.XLOOKUP(TRIM(DHAC_TestProviders_combined!U144),DHAC_TestOrgs_combined!$B$2:$B$86,DHAC_TestOrgs_combined!$C$2:$C$86)," ","-")),"")</f>
        <v>annie-river-practice</v>
      </c>
      <c r="AP159" s="66"/>
      <c r="AQ159" s="66"/>
      <c r="AR159" s="66" t="s">
        <v>252</v>
      </c>
      <c r="AS159" s="65" t="str">
        <f>DHAC_TestProviders_combined!Q144</f>
        <v>0870109633</v>
      </c>
      <c r="AT159" s="66" t="s">
        <v>1321</v>
      </c>
      <c r="AU159" s="66" t="s">
        <v>282</v>
      </c>
      <c r="AV159" s="65" t="str">
        <f>DHAC_TestProviders_combined!S144</f>
        <v>kenneth.craig@annieriverpractice.example.com.au</v>
      </c>
      <c r="AW159" s="66" t="s">
        <v>1321</v>
      </c>
      <c r="AX159" s="66"/>
      <c r="AY159" s="66"/>
      <c r="AZ159" s="66"/>
      <c r="BA159" s="66"/>
      <c r="BB159" s="66"/>
      <c r="BC159" s="66"/>
      <c r="BD159" s="66"/>
      <c r="BE159" s="66"/>
      <c r="BF159" s="66"/>
      <c r="BG159" s="66"/>
      <c r="BH159" s="66"/>
      <c r="BI159" s="66"/>
      <c r="BJ159" s="65"/>
    </row>
    <row r="160" spans="1:62" hidden="1" x14ac:dyDescent="0.25">
      <c r="A160" s="72" t="str">
        <f>LOWER(_xlfn.CONCAT(IF(COUNT(FIND(" ", $Y160))=0, $Y160, TRIM(SUBSTITUTE(SUBSTITUTE(SUBSTITUTE(_xlfn.CONCAT(LEFT($Y160, FIND(" ", $Y160)-1), REPLACE(LEFT($Y160, FIND(" ", $Y160&amp;" ", FIND(" ", $Y160, 1)+1)), 1, FIND(" ", $Y160), "")),"(",""),")",""),"and",""))), "-", SUBSTITUTE(DHAC_TestProviders_combined!$I145,"'",""),"-",DHAC_TestProviders_combined!$J145))</f>
        <v>medicaldiagnostic-coulter-francine</v>
      </c>
      <c r="B160" s="72"/>
      <c r="C160" s="66"/>
      <c r="D160" s="65" t="str">
        <f>IF(DHAC_TestProviders_combined!V145&lt;&gt;"","UPIN","")</f>
        <v>UPIN</v>
      </c>
      <c r="E160" s="66"/>
      <c r="F160" s="65" t="str">
        <f>IF(DHAC_TestProviders_combined!V145&lt;&gt;"","Medicare Provider Number","")</f>
        <v>Medicare Provider Number</v>
      </c>
      <c r="G160" s="32" t="str">
        <f>IF(DHAC_TestProviders_combined!V145&lt;&gt;"","http://ns.electronichealth.net.au/id/medicare-provider-number","")</f>
        <v>http://ns.electronichealth.net.au/id/medicare-provider-number</v>
      </c>
      <c r="H160" s="32" t="str">
        <f>IF(DHAC_TestProviders_combined!$V145&lt;&gt;"",DHAC_TestProviders_combined!$V145,"")</f>
        <v>2449691Y</v>
      </c>
      <c r="I160" s="66"/>
      <c r="J160" s="66"/>
      <c r="K160" s="66"/>
      <c r="L160" s="66"/>
      <c r="M160" s="66"/>
      <c r="N160" s="66"/>
      <c r="O160" s="66"/>
      <c r="P160" s="66"/>
      <c r="Q160" s="66"/>
      <c r="R160" s="66"/>
      <c r="S160" s="32" t="str">
        <f>LOWER(_xlfn.CONCAT(SUBSTITUTE(DHAC_TestProviders_combined!I145,"'",""),"-",DHAC_TestProviders_combined!J145))</f>
        <v>coulter-francine</v>
      </c>
      <c r="T160" s="66"/>
      <c r="V160" s="9" t="str">
        <f>IF(DHAC_TestProviders_combined!U145&lt;&gt;"", LOWER(SUBSTITUTE(_xlfn.XLOOKUP(TRIM(DHAC_TestProviders_combined!U145),DHAC_TestOrgs_combined!$B$2:$B$86,DHAC_TestOrgs_combined!$C$2:$C$86)," ","-")),"")</f>
        <v/>
      </c>
      <c r="W160" s="66" t="s">
        <v>1432</v>
      </c>
      <c r="X160" s="66">
        <f>DHAC_TestProviders_combined!E145</f>
        <v>251211</v>
      </c>
      <c r="Y160" s="72" t="str">
        <f>_xlfn.XLOOKUP(DHAC_TestProviders_combined!E145, CodeMaps!B$25:B$32,CodeMaps!C$25:C$32,DHAC_TestProviders_combined!F145)</f>
        <v>Medical Diagnostic Radiographer</v>
      </c>
      <c r="Z160" s="132"/>
      <c r="AA160" s="133"/>
      <c r="AB160" s="133"/>
      <c r="AC160" s="66"/>
      <c r="AD160" s="66"/>
      <c r="AE160" s="66"/>
      <c r="AF160" s="66" t="str">
        <f>IF(DHAC_TestProviders_combined!H145&lt;&gt;"",DHAC_TestProviders_combined!H145,"")</f>
        <v/>
      </c>
      <c r="AG160" s="66" t="str">
        <f t="shared" si="27"/>
        <v/>
      </c>
      <c r="AH160" s="66" t="str">
        <f>TRIM(IF(AA160&lt;&gt;"", _xlfn.XLOOKUP(AA160,CodeMaps!$D$25:$D$74,CodeMaps!$F$25:$F$74,""),IF(DHAC_TestProviders_combined!G145&lt;&gt;"",_xlfn.XLOOKUP(DHAC_TestProviders_combined!G145,CodeMaps!$B$70:$B$74,CodeMaps!$F$70:$F$74,""), _xlfn.XLOOKUP(X160,CodeMaps!$B$25:$B$64,CodeMaps!$F$25:$F$64,""))))</f>
        <v/>
      </c>
      <c r="AI160" s="66" t="str">
        <f>IF(AH160&lt;&gt;"",_xlfn.XLOOKUP(AH160,CodeMaps!$F$25:$F$74,CodeMaps!$G$25:$G$74,""),"")</f>
        <v/>
      </c>
      <c r="AJ160" s="66"/>
      <c r="AK160" s="66"/>
      <c r="AL160" s="66"/>
      <c r="AM160" s="66"/>
      <c r="AN160" s="66"/>
      <c r="AO160" s="66" t="str">
        <f>IF(DHAC_TestProviders_combined!U145&lt;&gt;"", LOWER(SUBSTITUTE(_xlfn.XLOOKUP(TRIM(DHAC_TestProviders_combined!U145),DHAC_TestOrgs_combined!$B$2:$B$86,DHAC_TestOrgs_combined!$C$2:$C$86)," ","-")),"")</f>
        <v/>
      </c>
      <c r="AP160" s="66"/>
      <c r="AQ160" s="66"/>
      <c r="AR160" s="66" t="s">
        <v>252</v>
      </c>
      <c r="AS160" s="65" t="str">
        <f>DHAC_TestProviders_combined!Q145</f>
        <v>0870100086</v>
      </c>
      <c r="AT160" s="66" t="s">
        <v>1321</v>
      </c>
      <c r="AU160" s="66" t="s">
        <v>282</v>
      </c>
      <c r="AV160" s="65" t="str">
        <f>DHAC_TestProviders_combined!S145</f>
        <v>francine.coulter@example.com</v>
      </c>
      <c r="AW160" s="66" t="s">
        <v>1321</v>
      </c>
      <c r="AX160" s="66"/>
      <c r="AY160" s="66"/>
      <c r="AZ160" s="66"/>
      <c r="BA160" s="66"/>
      <c r="BB160" s="66"/>
      <c r="BC160" s="66"/>
      <c r="BD160" s="66"/>
      <c r="BE160" s="66"/>
      <c r="BF160" s="66"/>
      <c r="BG160" s="66"/>
      <c r="BH160" s="66"/>
      <c r="BI160" s="66"/>
      <c r="BJ160" s="65"/>
    </row>
    <row r="161" spans="1:62" hidden="1" x14ac:dyDescent="0.25">
      <c r="A161" s="72" t="str">
        <f>LOWER(_xlfn.CONCAT(IF(COUNT(FIND(" ", $Y161))=0, $Y161, TRIM(SUBSTITUTE(SUBSTITUTE(SUBSTITUTE(_xlfn.CONCAT(LEFT($Y161, FIND(" ", $Y161)-1), REPLACE(LEFT($Y161, FIND(" ", $Y161&amp;" ", FIND(" ", $Y161, 1)+1)), 1, FIND(" ", $Y161), "")),"(",""),")",""),"and",""))), "-", SUBSTITUTE(DHAC_TestProviders_combined!$I146,"'",""),"-",DHAC_TestProviders_combined!$J146))</f>
        <v>diagnostic-gartshore-evelyn</v>
      </c>
      <c r="B161" s="72"/>
      <c r="C161" s="66"/>
      <c r="D161" s="65" t="str">
        <f>IF(DHAC_TestProviders_combined!V146&lt;&gt;"","UPIN","")</f>
        <v>UPIN</v>
      </c>
      <c r="E161" s="66"/>
      <c r="F161" s="65" t="str">
        <f>IF(DHAC_TestProviders_combined!V146&lt;&gt;"","Medicare Provider Number","")</f>
        <v>Medicare Provider Number</v>
      </c>
      <c r="G161" s="32" t="str">
        <f>IF(DHAC_TestProviders_combined!V146&lt;&gt;"","http://ns.electronichealth.net.au/id/medicare-provider-number","")</f>
        <v>http://ns.electronichealth.net.au/id/medicare-provider-number</v>
      </c>
      <c r="H161" s="32" t="str">
        <f>IF(DHAC_TestProviders_combined!$V146&lt;&gt;"",DHAC_TestProviders_combined!$V146,"")</f>
        <v>2449701L</v>
      </c>
      <c r="I161" s="66"/>
      <c r="J161" s="66"/>
      <c r="K161" s="66"/>
      <c r="L161" s="66"/>
      <c r="M161" s="66"/>
      <c r="N161" s="66"/>
      <c r="O161" s="66"/>
      <c r="P161" s="66"/>
      <c r="Q161" s="66"/>
      <c r="R161" s="66"/>
      <c r="S161" s="32" t="str">
        <f>LOWER(_xlfn.CONCAT(SUBSTITUTE(DHAC_TestProviders_combined!I146,"'",""),"-",DHAC_TestProviders_combined!J146))</f>
        <v>gartshore-evelyn</v>
      </c>
      <c r="T161" s="66"/>
      <c r="V161" s="9" t="str">
        <f>IF(DHAC_TestProviders_combined!U146&lt;&gt;"", LOWER(SUBSTITUTE(_xlfn.XLOOKUP(TRIM(DHAC_TestProviders_combined!U146),DHAC_TestOrgs_combined!$B$2:$B$86,DHAC_TestOrgs_combined!$C$2:$C$86)," ","-")),"")</f>
        <v>kaltukatjara-radiology</v>
      </c>
      <c r="W161" s="66" t="s">
        <v>1432</v>
      </c>
      <c r="X161" s="66">
        <f>DHAC_TestProviders_combined!E146</f>
        <v>253917</v>
      </c>
      <c r="Y161" s="72" t="str">
        <f>_xlfn.XLOOKUP(DHAC_TestProviders_combined!E146, CodeMaps!B$25:B$32,CodeMaps!C$25:C$32,DHAC_TestProviders_combined!F146)</f>
        <v>Diagnostic and Interventional Radiologist</v>
      </c>
      <c r="Z161" s="132"/>
      <c r="AA161" s="133"/>
      <c r="AB161" s="133"/>
      <c r="AC161" s="66"/>
      <c r="AD161" s="66"/>
      <c r="AE161" s="66"/>
      <c r="AF161" s="66" t="str">
        <f>IF(DHAC_TestProviders_combined!H146&lt;&gt;"",DHAC_TestProviders_combined!H146,"")</f>
        <v/>
      </c>
      <c r="AG161" s="66" t="str">
        <f t="shared" si="27"/>
        <v>http://snomed.info/sct</v>
      </c>
      <c r="AH161" s="66" t="str">
        <f>TRIM(IF(AA161&lt;&gt;"", _xlfn.XLOOKUP(AA161,CodeMaps!$D$25:$D$74,CodeMaps!$F$25:$F$74,""),IF(DHAC_TestProviders_combined!G146&lt;&gt;"",_xlfn.XLOOKUP(DHAC_TestProviders_combined!G146,CodeMaps!$B$70:$B$74,CodeMaps!$F$70:$F$74,""), _xlfn.XLOOKUP(X161,CodeMaps!$B$25:$B$64,CodeMaps!$F$25:$F$64,""))))</f>
        <v>408455009</v>
      </c>
      <c r="AI161" s="66" t="str">
        <f>IF(AH161&lt;&gt;"",_xlfn.XLOOKUP(AH161,CodeMaps!$F$25:$F$74,CodeMaps!$G$25:$G$74,""),"")</f>
        <v>Interventional radiology - speciality</v>
      </c>
      <c r="AJ161" s="66"/>
      <c r="AK161" s="66"/>
      <c r="AL161" s="66"/>
      <c r="AM161" s="66"/>
      <c r="AN161" s="66"/>
      <c r="AO161" s="66" t="str">
        <f>IF(DHAC_TestProviders_combined!U146&lt;&gt;"", LOWER(SUBSTITUTE(_xlfn.XLOOKUP(TRIM(DHAC_TestProviders_combined!U146),DHAC_TestOrgs_combined!$B$2:$B$86,DHAC_TestOrgs_combined!$C$2:$C$86)," ","-")),"")</f>
        <v>kaltukatjara-radiology</v>
      </c>
      <c r="AP161" s="66"/>
      <c r="AQ161" s="66"/>
      <c r="AR161" s="66" t="s">
        <v>252</v>
      </c>
      <c r="AS161" s="65" t="str">
        <f>DHAC_TestProviders_combined!Q146</f>
        <v>0870107521</v>
      </c>
      <c r="AT161" s="66" t="s">
        <v>1321</v>
      </c>
      <c r="AU161" s="66" t="s">
        <v>282</v>
      </c>
      <c r="AV161" s="65" t="str">
        <f>DHAC_TestProviders_combined!S146</f>
        <v>evelyn.gartshore@kaltukatjararadiology.example.net</v>
      </c>
      <c r="AW161" s="66" t="s">
        <v>1321</v>
      </c>
      <c r="AX161" s="66"/>
      <c r="AY161" s="66"/>
      <c r="AZ161" s="66"/>
      <c r="BA161" s="66"/>
      <c r="BB161" s="66"/>
      <c r="BC161" s="66"/>
      <c r="BD161" s="66"/>
      <c r="BE161" s="66"/>
      <c r="BF161" s="66"/>
      <c r="BG161" s="66"/>
      <c r="BH161" s="66"/>
      <c r="BI161" s="66"/>
      <c r="BJ161" s="65"/>
    </row>
    <row r="162" spans="1:62" hidden="1" x14ac:dyDescent="0.25">
      <c r="A162" s="72" t="str">
        <f>LOWER(_xlfn.CONCAT(IF(COUNT(FIND(" ", $Y162))=0, $Y162, TRIM(SUBSTITUTE(SUBSTITUTE(SUBSTITUTE(_xlfn.CONCAT(LEFT($Y162, FIND(" ", $Y162)-1), REPLACE(LEFT($Y162, FIND(" ", $Y162&amp;" ", FIND(" ", $Y162, 1)+1)), 1, FIND(" ", $Y162), "")),"(",""),")",""),"and",""))), "-", SUBSTITUTE(DHAC_TestProviders_combined!$I147,"'",""),"-",DHAC_TestProviders_combined!$J147))</f>
        <v>surgeongeneral-jenkins-elisabeth</v>
      </c>
      <c r="B162" s="72"/>
      <c r="C162" s="66"/>
      <c r="D162" s="65" t="str">
        <f>IF(DHAC_TestProviders_combined!V147&lt;&gt;"","UPIN","")</f>
        <v>UPIN</v>
      </c>
      <c r="E162" s="66"/>
      <c r="F162" s="65" t="str">
        <f>IF(DHAC_TestProviders_combined!V147&lt;&gt;"","Medicare Provider Number","")</f>
        <v>Medicare Provider Number</v>
      </c>
      <c r="G162" s="32" t="str">
        <f>IF(DHAC_TestProviders_combined!V147&lt;&gt;"","http://ns.electronichealth.net.au/id/medicare-provider-number","")</f>
        <v>http://ns.electronichealth.net.au/id/medicare-provider-number</v>
      </c>
      <c r="H162" s="32" t="str">
        <f>IF(DHAC_TestProviders_combined!$V147&lt;&gt;"",DHAC_TestProviders_combined!$V147,"")</f>
        <v>2449711K</v>
      </c>
      <c r="I162" s="66"/>
      <c r="J162" s="66"/>
      <c r="K162" s="66"/>
      <c r="L162" s="66"/>
      <c r="M162" s="66"/>
      <c r="N162" s="66"/>
      <c r="O162" s="66"/>
      <c r="P162" s="66"/>
      <c r="Q162" s="66"/>
      <c r="R162" s="66"/>
      <c r="S162" s="32" t="str">
        <f>LOWER(_xlfn.CONCAT(SUBSTITUTE(DHAC_TestProviders_combined!I147,"'",""),"-",DHAC_TestProviders_combined!J147))</f>
        <v>jenkins-elisabeth</v>
      </c>
      <c r="T162" s="66"/>
      <c r="V162" s="9" t="str">
        <f>IF(DHAC_TestProviders_combined!U147&lt;&gt;"", LOWER(SUBSTITUTE(_xlfn.XLOOKUP(TRIM(DHAC_TestProviders_combined!U147),DHAC_TestOrgs_combined!$B$2:$B$86,DHAC_TestOrgs_combined!$C$2:$C$86)," ","-")),"")</f>
        <v>pine-creek-public-hospital</v>
      </c>
      <c r="W162" s="66" t="s">
        <v>1432</v>
      </c>
      <c r="X162" s="66">
        <f>DHAC_TestProviders_combined!E147</f>
        <v>253511</v>
      </c>
      <c r="Y162" s="72" t="str">
        <f>_xlfn.XLOOKUP(DHAC_TestProviders_combined!E147, CodeMaps!B$25:B$32,CodeMaps!C$25:C$32,DHAC_TestProviders_combined!F147)</f>
        <v>Surgeon (General)</v>
      </c>
      <c r="Z162" s="132"/>
      <c r="AA162" s="133"/>
      <c r="AB162" s="133"/>
      <c r="AC162" s="66"/>
      <c r="AD162" s="66"/>
      <c r="AE162" s="66"/>
      <c r="AF162" s="66" t="str">
        <f>IF(DHAC_TestProviders_combined!H147&lt;&gt;"",DHAC_TestProviders_combined!H147,"")</f>
        <v/>
      </c>
      <c r="AG162" s="66" t="str">
        <f t="shared" si="27"/>
        <v>http://snomed.info/sct</v>
      </c>
      <c r="AH162" s="66" t="str">
        <f>TRIM(IF(AA162&lt;&gt;"", _xlfn.XLOOKUP(AA162,CodeMaps!$D$25:$D$74,CodeMaps!$F$25:$F$74,""),IF(DHAC_TestProviders_combined!G147&lt;&gt;"",_xlfn.XLOOKUP(DHAC_TestProviders_combined!G147,CodeMaps!$B$70:$B$74,CodeMaps!$F$70:$F$74,""), _xlfn.XLOOKUP(X162,CodeMaps!$B$25:$B$64,CodeMaps!$F$25:$F$64,""))))</f>
        <v>394609007</v>
      </c>
      <c r="AI162" s="66" t="str">
        <f>IF(AH162&lt;&gt;"",_xlfn.XLOOKUP(AH162,CodeMaps!$F$25:$F$74,CodeMaps!$G$25:$G$74,""),"")</f>
        <v>General surgery</v>
      </c>
      <c r="AJ162" s="66"/>
      <c r="AK162" s="66"/>
      <c r="AL162" s="66"/>
      <c r="AM162" s="66"/>
      <c r="AN162" s="66"/>
      <c r="AO162" s="66" t="str">
        <f>IF(DHAC_TestProviders_combined!U147&lt;&gt;"", LOWER(SUBSTITUTE(_xlfn.XLOOKUP(TRIM(DHAC_TestProviders_combined!U147),DHAC_TestOrgs_combined!$B$2:$B$86,DHAC_TestOrgs_combined!$C$2:$C$86)," ","-")),"")</f>
        <v>pine-creek-public-hospital</v>
      </c>
      <c r="AP162" s="66"/>
      <c r="AQ162" s="66"/>
      <c r="AR162" s="66" t="s">
        <v>252</v>
      </c>
      <c r="AS162" s="65" t="str">
        <f>DHAC_TestProviders_combined!Q147</f>
        <v>0870108784</v>
      </c>
      <c r="AT162" s="66" t="s">
        <v>1321</v>
      </c>
      <c r="AU162" s="66" t="s">
        <v>282</v>
      </c>
      <c r="AV162" s="65" t="str">
        <f>DHAC_TestProviders_combined!S147</f>
        <v>elisabeth.jenkins@pinecreekph.example.net</v>
      </c>
      <c r="AW162" s="66" t="s">
        <v>1321</v>
      </c>
      <c r="AX162" s="66"/>
      <c r="AY162" s="66"/>
      <c r="AZ162" s="66"/>
      <c r="BA162" s="66"/>
      <c r="BB162" s="66"/>
      <c r="BC162" s="66"/>
      <c r="BD162" s="66"/>
      <c r="BE162" s="66"/>
      <c r="BF162" s="66"/>
      <c r="BG162" s="66"/>
      <c r="BH162" s="66"/>
      <c r="BI162" s="66"/>
      <c r="BJ162" s="65"/>
    </row>
    <row r="163" spans="1:62" hidden="1" x14ac:dyDescent="0.25">
      <c r="A163" s="72" t="str">
        <f>LOWER(_xlfn.CONCAT(IF(COUNT(FIND(" ", $Y163))=0, $Y163, TRIM(SUBSTITUTE(SUBSTITUTE(SUBSTITUTE(_xlfn.CONCAT(LEFT($Y163, FIND(" ", $Y163)-1), REPLACE(LEFT($Y163, FIND(" ", $Y163&amp;" ", FIND(" ", $Y163, 1)+1)), 1, FIND(" ", $Y163), "")),"(",""),")",""),"and",""))), "-", SUBSTITUTE(DHAC_TestProviders_combined!$I148,"'",""),"-",DHAC_TestProviders_combined!$J148))</f>
        <v>surgeongeneral-delaney-azzie</v>
      </c>
      <c r="B163" s="72"/>
      <c r="C163" s="66"/>
      <c r="D163" s="65" t="str">
        <f>IF(DHAC_TestProviders_combined!V148&lt;&gt;"","UPIN","")</f>
        <v>UPIN</v>
      </c>
      <c r="E163" s="66"/>
      <c r="F163" s="65" t="str">
        <f>IF(DHAC_TestProviders_combined!V148&lt;&gt;"","Medicare Provider Number","")</f>
        <v>Medicare Provider Number</v>
      </c>
      <c r="G163" s="32" t="str">
        <f>IF(DHAC_TestProviders_combined!V148&lt;&gt;"","http://ns.electronichealth.net.au/id/medicare-provider-number","")</f>
        <v>http://ns.electronichealth.net.au/id/medicare-provider-number</v>
      </c>
      <c r="H163" s="32" t="str">
        <f>IF(DHAC_TestProviders_combined!$V148&lt;&gt;"",DHAC_TestProviders_combined!$V148,"")</f>
        <v>2449721J</v>
      </c>
      <c r="I163" s="66"/>
      <c r="J163" s="66"/>
      <c r="K163" s="66"/>
      <c r="L163" s="66"/>
      <c r="M163" s="66"/>
      <c r="N163" s="66"/>
      <c r="O163" s="66"/>
      <c r="P163" s="66"/>
      <c r="Q163" s="66"/>
      <c r="R163" s="66"/>
      <c r="S163" s="32" t="str">
        <f>LOWER(_xlfn.CONCAT(SUBSTITUTE(DHAC_TestProviders_combined!I148,"'",""),"-",DHAC_TestProviders_combined!J148))</f>
        <v>delaney-azzie</v>
      </c>
      <c r="T163" s="66"/>
      <c r="V163" s="9" t="str">
        <f>IF(DHAC_TestProviders_combined!U148&lt;&gt;"", LOWER(SUBSTITUTE(_xlfn.XLOOKUP(TRIM(DHAC_TestProviders_combined!U148),DHAC_TestOrgs_combined!$B$2:$B$86,DHAC_TestOrgs_combined!$C$2:$C$86)," ","-")),"")</f>
        <v>beswick-private-hospital</v>
      </c>
      <c r="W163" s="66" t="s">
        <v>1432</v>
      </c>
      <c r="X163" s="66">
        <f>DHAC_TestProviders_combined!E148</f>
        <v>253511</v>
      </c>
      <c r="Y163" s="72" t="str">
        <f>_xlfn.XLOOKUP(DHAC_TestProviders_combined!E148, CodeMaps!B$25:B$32,CodeMaps!C$25:C$32,DHAC_TestProviders_combined!F148)</f>
        <v>Surgeon (General)</v>
      </c>
      <c r="Z163" s="132"/>
      <c r="AA163" s="133"/>
      <c r="AB163" s="133"/>
      <c r="AC163" s="66"/>
      <c r="AD163" s="66"/>
      <c r="AE163" s="66"/>
      <c r="AF163" s="66" t="str">
        <f>IF(DHAC_TestProviders_combined!H148&lt;&gt;"",DHAC_TestProviders_combined!H148,"")</f>
        <v/>
      </c>
      <c r="AG163" s="66" t="str">
        <f t="shared" si="27"/>
        <v>http://snomed.info/sct</v>
      </c>
      <c r="AH163" s="66" t="str">
        <f>TRIM(IF(AA163&lt;&gt;"", _xlfn.XLOOKUP(AA163,CodeMaps!$D$25:$D$74,CodeMaps!$F$25:$F$74,""),IF(DHAC_TestProviders_combined!G148&lt;&gt;"",_xlfn.XLOOKUP(DHAC_TestProviders_combined!G148,CodeMaps!$B$70:$B$74,CodeMaps!$F$70:$F$74,""), _xlfn.XLOOKUP(X163,CodeMaps!$B$25:$B$64,CodeMaps!$F$25:$F$64,""))))</f>
        <v>394609007</v>
      </c>
      <c r="AI163" s="66" t="str">
        <f>IF(AH163&lt;&gt;"",_xlfn.XLOOKUP(AH163,CodeMaps!$F$25:$F$74,CodeMaps!$G$25:$G$74,""),"")</f>
        <v>General surgery</v>
      </c>
      <c r="AJ163" s="66"/>
      <c r="AK163" s="66"/>
      <c r="AL163" s="66"/>
      <c r="AM163" s="66"/>
      <c r="AN163" s="66"/>
      <c r="AO163" s="66" t="str">
        <f>IF(DHAC_TestProviders_combined!U148&lt;&gt;"", LOWER(SUBSTITUTE(_xlfn.XLOOKUP(TRIM(DHAC_TestProviders_combined!U148),DHAC_TestOrgs_combined!$B$2:$B$86,DHAC_TestOrgs_combined!$C$2:$C$86)," ","-")),"")</f>
        <v>beswick-private-hospital</v>
      </c>
      <c r="AP163" s="66"/>
      <c r="AQ163" s="66"/>
      <c r="AR163" s="66" t="s">
        <v>252</v>
      </c>
      <c r="AS163" s="65" t="str">
        <f>DHAC_TestProviders_combined!Q148</f>
        <v>0870103019</v>
      </c>
      <c r="AT163" s="66" t="s">
        <v>1321</v>
      </c>
      <c r="AU163" s="66" t="s">
        <v>282</v>
      </c>
      <c r="AV163" s="65" t="str">
        <f>DHAC_TestProviders_combined!S148</f>
        <v>azzie.delaney@beswickph.example.com.au</v>
      </c>
      <c r="AW163" s="66" t="s">
        <v>1321</v>
      </c>
      <c r="AX163" s="66"/>
      <c r="AY163" s="66"/>
      <c r="AZ163" s="66"/>
      <c r="BA163" s="66"/>
      <c r="BB163" s="66"/>
      <c r="BC163" s="66"/>
      <c r="BD163" s="66"/>
      <c r="BE163" s="66"/>
      <c r="BF163" s="66"/>
      <c r="BG163" s="66"/>
      <c r="BH163" s="66"/>
      <c r="BI163" s="66"/>
      <c r="BJ163" s="65"/>
    </row>
    <row r="164" spans="1:62" hidden="1" x14ac:dyDescent="0.25">
      <c r="A164" s="72" t="str">
        <f>LOWER(_xlfn.CONCAT(IF(COUNT(FIND(" ", $Y164))=0, $Y164, TRIM(SUBSTITUTE(SUBSTITUTE(SUBSTITUTE(_xlfn.CONCAT(LEFT($Y164, FIND(" ", $Y164)-1), REPLACE(LEFT($Y164, FIND(" ", $Y164&amp;" ", FIND(" ", $Y164, 1)+1)), 1, FIND(" ", $Y164), "")),"(",""),")",""),"and",""))), "-", SUBSTITUTE(DHAC_TestProviders_combined!$I149,"'",""),"-",DHAC_TestProviders_combined!$J149))</f>
        <v>counsellorsnec-polglase-belen</v>
      </c>
      <c r="B164" s="72"/>
      <c r="C164" s="66"/>
      <c r="D164" s="65" t="str">
        <f>IF(DHAC_TestProviders_combined!V149&lt;&gt;"","UPIN","")</f>
        <v>UPIN</v>
      </c>
      <c r="E164" s="66"/>
      <c r="F164" s="65" t="str">
        <f>IF(DHAC_TestProviders_combined!V149&lt;&gt;"","Medicare Provider Number","")</f>
        <v>Medicare Provider Number</v>
      </c>
      <c r="G164" s="32" t="str">
        <f>IF(DHAC_TestProviders_combined!V149&lt;&gt;"","http://ns.electronichealth.net.au/id/medicare-provider-number","")</f>
        <v>http://ns.electronichealth.net.au/id/medicare-provider-number</v>
      </c>
      <c r="H164" s="32" t="str">
        <f>IF(DHAC_TestProviders_combined!$V149&lt;&gt;"",DHAC_TestProviders_combined!$V149,"")</f>
        <v>2449731H</v>
      </c>
      <c r="I164" s="66"/>
      <c r="J164" s="66"/>
      <c r="K164" s="66"/>
      <c r="L164" s="66"/>
      <c r="M164" s="66"/>
      <c r="N164" s="66"/>
      <c r="O164" s="66"/>
      <c r="P164" s="66"/>
      <c r="Q164" s="66"/>
      <c r="R164" s="66"/>
      <c r="S164" s="32" t="str">
        <f>LOWER(_xlfn.CONCAT(SUBSTITUTE(DHAC_TestProviders_combined!I149,"'",""),"-",DHAC_TestProviders_combined!J149))</f>
        <v>polglase-belen</v>
      </c>
      <c r="T164" s="66"/>
      <c r="V164" s="9" t="str">
        <f>IF(DHAC_TestProviders_combined!U149&lt;&gt;"", LOWER(SUBSTITUTE(_xlfn.XLOOKUP(TRIM(DHAC_TestProviders_combined!U149),DHAC_TestOrgs_combined!$B$2:$B$86,DHAC_TestOrgs_combined!$C$2:$C$86)," ","-")),"")</f>
        <v/>
      </c>
      <c r="W164" s="66" t="s">
        <v>1432</v>
      </c>
      <c r="X164" s="66">
        <f>DHAC_TestProviders_combined!E149</f>
        <v>272199</v>
      </c>
      <c r="Y164" s="72" t="str">
        <f>_xlfn.XLOOKUP(DHAC_TestProviders_combined!E149, CodeMaps!B$25:B$32,CodeMaps!C$25:C$32,DHAC_TestProviders_combined!F149)</f>
        <v>Counsellors nec</v>
      </c>
      <c r="Z164" s="66" t="str">
        <f t="shared" si="26"/>
        <v>http://snomed.info/sct</v>
      </c>
      <c r="AA164" s="120" t="str">
        <f>IF(DHAC_TestProviders_combined!G149&lt;&gt;"",_xlfn.XLOOKUP(DHAC_TestProviders_combined!G149,CodeMaps!$B$70:$B$74,CodeMaps!$D$70:$D$74,""),TRIM(_xlfn.XLOOKUP(X164,CodeMaps!$B$25:$B$64,CodeMaps!$D$25:$D$64,"")))</f>
        <v>224595007</v>
      </c>
      <c r="AB164" s="120" t="str">
        <f>_xlfn.XLOOKUP(AA164,CodeMaps!$D$25:$D$74,CodeMaps!$E$25:$E$74,"")</f>
        <v>Professional counsellor</v>
      </c>
      <c r="AC164" s="66"/>
      <c r="AD164" s="66"/>
      <c r="AE164" s="66"/>
      <c r="AF164" s="66" t="str">
        <f>IF(DHAC_TestProviders_combined!H149&lt;&gt;"",DHAC_TestProviders_combined!H149,"")</f>
        <v/>
      </c>
      <c r="AG164" s="66" t="str">
        <f t="shared" si="27"/>
        <v/>
      </c>
      <c r="AH164" s="66" t="str">
        <f>TRIM(IF(AA164&lt;&gt;"", _xlfn.XLOOKUP(AA164,CodeMaps!$D$25:$D$74,CodeMaps!$F$25:$F$74,""),IF(DHAC_TestProviders_combined!G149&lt;&gt;"",_xlfn.XLOOKUP(DHAC_TestProviders_combined!G149,CodeMaps!$B$70:$B$74,CodeMaps!$F$70:$F$74,""), _xlfn.XLOOKUP(X164,CodeMaps!$B$25:$B$64,CodeMaps!$F$25:$F$64,""))))</f>
        <v/>
      </c>
      <c r="AI164" s="66" t="str">
        <f>IF(AH164&lt;&gt;"",_xlfn.XLOOKUP(AH164,CodeMaps!$F$25:$F$74,CodeMaps!$G$25:$G$74,""),"")</f>
        <v/>
      </c>
      <c r="AJ164" s="66"/>
      <c r="AK164" s="66"/>
      <c r="AL164" s="66"/>
      <c r="AM164" s="66"/>
      <c r="AN164" s="66"/>
      <c r="AO164" s="66" t="str">
        <f>IF(DHAC_TestProviders_combined!U149&lt;&gt;"", LOWER(SUBSTITUTE(_xlfn.XLOOKUP(TRIM(DHAC_TestProviders_combined!U149),DHAC_TestOrgs_combined!$B$2:$B$86,DHAC_TestOrgs_combined!$C$2:$C$86)," ","-")),"")</f>
        <v/>
      </c>
      <c r="AP164" s="66"/>
      <c r="AQ164" s="66"/>
      <c r="AR164" s="66" t="s">
        <v>252</v>
      </c>
      <c r="AS164" s="65" t="str">
        <f>DHAC_TestProviders_combined!Q149</f>
        <v>0870102934</v>
      </c>
      <c r="AT164" s="66" t="s">
        <v>1321</v>
      </c>
      <c r="AU164" s="66" t="s">
        <v>282</v>
      </c>
      <c r="AV164" s="65" t="str">
        <f>DHAC_TestProviders_combined!S149</f>
        <v>belen.polglase@example.com.au</v>
      </c>
      <c r="AW164" s="66" t="s">
        <v>1321</v>
      </c>
      <c r="AX164" s="66"/>
      <c r="AY164" s="66"/>
      <c r="AZ164" s="66"/>
      <c r="BA164" s="66"/>
      <c r="BB164" s="66"/>
      <c r="BC164" s="66"/>
      <c r="BD164" s="66"/>
      <c r="BE164" s="66"/>
      <c r="BF164" s="66"/>
      <c r="BG164" s="66"/>
      <c r="BH164" s="66"/>
      <c r="BI164" s="66"/>
      <c r="BJ164" s="65"/>
    </row>
    <row r="165" spans="1:62" hidden="1" x14ac:dyDescent="0.25">
      <c r="A165" s="72" t="str">
        <f>LOWER(_xlfn.CONCAT(IF(COUNT(FIND(" ", $Y165))=0, $Y165, TRIM(SUBSTITUTE(SUBSTITUTE(SUBSTITUTE(_xlfn.CONCAT(LEFT($Y165, FIND(" ", $Y165)-1), REPLACE(LEFT($Y165, FIND(" ", $Y165&amp;" ", FIND(" ", $Y165, 1)+1)), 1, FIND(" ", $Y165), "")),"(",""),")",""),"and",""))), "-", SUBSTITUTE(DHAC_TestProviders_combined!$I150,"'",""),"-",DHAC_TestProviders_combined!$J150))</f>
        <v>complementaryhealth-lazzarini-frank</v>
      </c>
      <c r="B165" s="72"/>
      <c r="C165" s="66"/>
      <c r="D165" s="65" t="str">
        <f>IF(DHAC_TestProviders_combined!V150&lt;&gt;"","UPIN","")</f>
        <v>UPIN</v>
      </c>
      <c r="E165" s="66"/>
      <c r="F165" s="65" t="str">
        <f>IF(DHAC_TestProviders_combined!V150&lt;&gt;"","Medicare Provider Number","")</f>
        <v>Medicare Provider Number</v>
      </c>
      <c r="G165" s="32" t="str">
        <f>IF(DHAC_TestProviders_combined!V150&lt;&gt;"","http://ns.electronichealth.net.au/id/medicare-provider-number","")</f>
        <v>http://ns.electronichealth.net.au/id/medicare-provider-number</v>
      </c>
      <c r="H165" s="32" t="str">
        <f>IF(DHAC_TestProviders_combined!$V150&lt;&gt;"",DHAC_TestProviders_combined!$V150,"")</f>
        <v>2449741F</v>
      </c>
      <c r="I165" s="66"/>
      <c r="J165" s="66"/>
      <c r="K165" s="66"/>
      <c r="L165" s="66"/>
      <c r="M165" s="66"/>
      <c r="N165" s="66"/>
      <c r="O165" s="66"/>
      <c r="P165" s="66"/>
      <c r="Q165" s="66"/>
      <c r="R165" s="66"/>
      <c r="S165" s="32" t="str">
        <f>LOWER(_xlfn.CONCAT(SUBSTITUTE(DHAC_TestProviders_combined!I150,"'",""),"-",DHAC_TestProviders_combined!J150))</f>
        <v>lazzarini-frank</v>
      </c>
      <c r="T165" s="66"/>
      <c r="V165" s="9" t="str">
        <f>IF(DHAC_TestProviders_combined!U150&lt;&gt;"", LOWER(SUBSTITUTE(_xlfn.XLOOKUP(TRIM(DHAC_TestProviders_combined!U150),DHAC_TestOrgs_combined!$B$2:$B$86,DHAC_TestOrgs_combined!$C$2:$C$86)," ","-")),"")</f>
        <v/>
      </c>
      <c r="W165" s="66" t="s">
        <v>1432</v>
      </c>
      <c r="X165" s="66">
        <f>DHAC_TestProviders_combined!E150</f>
        <v>252299</v>
      </c>
      <c r="Y165" s="72" t="str">
        <f>_xlfn.XLOOKUP(DHAC_TestProviders_combined!E150, CodeMaps!B$25:B$32,CodeMaps!C$25:C$32,DHAC_TestProviders_combined!F150)</f>
        <v>Complementary Health Therapists nec</v>
      </c>
      <c r="Z165" s="137"/>
      <c r="AA165" s="137"/>
      <c r="AB165" s="137"/>
      <c r="AC165" s="66"/>
      <c r="AD165" s="66"/>
      <c r="AE165" s="66"/>
      <c r="AF165" s="134" t="str">
        <f>IF(DHAC_TestProviders_combined!H150&lt;&gt;"",DHAC_TestProviders_combined!H150,"")</f>
        <v>Exercise Physiologist</v>
      </c>
      <c r="AG165" s="134" t="str">
        <f t="shared" ref="AG165" si="29">IF(AH165&lt;&gt;"","http://snomed.info/sct","")</f>
        <v>http://snomed.info/sct</v>
      </c>
      <c r="AH165" s="134" t="str">
        <f>TRIM(IF(AA165&lt;&gt;"", _xlfn.XLOOKUP(AA165,CodeMaps!$D$25:$D$74,CodeMaps!$F$25:$F$74,""),IF(DHAC_TestProviders_combined!G150&lt;&gt;"",_xlfn.XLOOKUP(DHAC_TestProviders_combined!G150,CodeMaps!$B$70:$B$74,CodeMaps!$F$70:$F$74,""), _xlfn.XLOOKUP(X165,CodeMaps!$B$25:$B$64,CodeMaps!$F$25:$F$64,""))))</f>
        <v>1240761000168106</v>
      </c>
      <c r="AI165" s="134" t="str">
        <f>IF(AH165&lt;&gt;"",_xlfn.XLOOKUP(AH165,CodeMaps!$F$25:$F$74,CodeMaps!$G$25:$G$74,""),"")</f>
        <v>Exercise physiology service</v>
      </c>
      <c r="AJ165" s="66"/>
      <c r="AK165" s="66"/>
      <c r="AL165" s="66"/>
      <c r="AM165" s="66"/>
      <c r="AN165" s="66"/>
      <c r="AO165" s="66" t="str">
        <f>IF(DHAC_TestProviders_combined!U150&lt;&gt;"", LOWER(SUBSTITUTE(_xlfn.XLOOKUP(TRIM(DHAC_TestProviders_combined!U150),DHAC_TestOrgs_combined!$B$2:$B$86,DHAC_TestOrgs_combined!$C$2:$C$86)," ","-")),"")</f>
        <v/>
      </c>
      <c r="AP165" s="66"/>
      <c r="AQ165" s="66"/>
      <c r="AR165" s="66" t="s">
        <v>252</v>
      </c>
      <c r="AS165" s="65" t="str">
        <f>DHAC_TestProviders_combined!Q150</f>
        <v>0870101203</v>
      </c>
      <c r="AT165" s="66" t="s">
        <v>1321</v>
      </c>
      <c r="AU165" s="66" t="s">
        <v>282</v>
      </c>
      <c r="AV165" s="65" t="str">
        <f>DHAC_TestProviders_combined!S150</f>
        <v>frank.lazzarini@example.net</v>
      </c>
      <c r="AW165" s="66" t="s">
        <v>1321</v>
      </c>
      <c r="AX165" s="66"/>
      <c r="AY165" s="66"/>
      <c r="AZ165" s="66"/>
      <c r="BA165" s="66"/>
      <c r="BB165" s="66"/>
      <c r="BC165" s="66"/>
      <c r="BD165" s="66"/>
      <c r="BE165" s="66"/>
      <c r="BF165" s="66"/>
      <c r="BG165" s="66"/>
      <c r="BH165" s="66"/>
      <c r="BI165" s="66"/>
      <c r="BJ165" s="65"/>
    </row>
    <row r="166" spans="1:62" hidden="1" x14ac:dyDescent="0.25">
      <c r="A166" s="72" t="str">
        <f>LOWER(_xlfn.CONCAT(IF(COUNT(FIND(" ", $Y166))=0, $Y166, TRIM(SUBSTITUTE(SUBSTITUTE(SUBSTITUTE(_xlfn.CONCAT(LEFT($Y166, FIND(" ", $Y166)-1), REPLACE(LEFT($Y166, FIND(" ", $Y166&amp;" ", FIND(" ", $Y166, 1)+1)), 1, FIND(" ", $Y166), "")),"(",""),")",""),"and",""))), "-", SUBSTITUTE(DHAC_TestProviders_combined!$I151,"'",""),"-",DHAC_TestProviders_combined!$J151))</f>
        <v>ambulanceofficer-chalmers-shani</v>
      </c>
      <c r="B166" s="72"/>
      <c r="C166" s="66"/>
      <c r="D166" s="65" t="str">
        <f>IF(DHAC_TestProviders_combined!V151&lt;&gt;"","UPIN","")</f>
        <v>UPIN</v>
      </c>
      <c r="E166" s="66"/>
      <c r="F166" s="65" t="str">
        <f>IF(DHAC_TestProviders_combined!V151&lt;&gt;"","Medicare Provider Number","")</f>
        <v>Medicare Provider Number</v>
      </c>
      <c r="G166" s="32" t="str">
        <f>IF(DHAC_TestProviders_combined!V151&lt;&gt;"","http://ns.electronichealth.net.au/id/medicare-provider-number","")</f>
        <v>http://ns.electronichealth.net.au/id/medicare-provider-number</v>
      </c>
      <c r="H166" s="32" t="str">
        <f>IF(DHAC_TestProviders_combined!$V151&lt;&gt;"",DHAC_TestProviders_combined!$V151,"")</f>
        <v>2449751B</v>
      </c>
      <c r="I166" s="66"/>
      <c r="J166" s="66"/>
      <c r="K166" s="66"/>
      <c r="L166" s="66"/>
      <c r="M166" s="66"/>
      <c r="N166" s="66"/>
      <c r="O166" s="66"/>
      <c r="P166" s="66"/>
      <c r="Q166" s="66"/>
      <c r="R166" s="66"/>
      <c r="S166" s="32" t="str">
        <f>LOWER(_xlfn.CONCAT(SUBSTITUTE(DHAC_TestProviders_combined!I151,"'",""),"-",DHAC_TestProviders_combined!J151))</f>
        <v>chalmers-shani</v>
      </c>
      <c r="T166" s="66"/>
      <c r="V166" s="9" t="str">
        <f>IF(DHAC_TestProviders_combined!U151&lt;&gt;"", LOWER(SUBSTITUTE(_xlfn.XLOOKUP(TRIM(DHAC_TestProviders_combined!U151),DHAC_TestOrgs_combined!$B$2:$B$86,DHAC_TestOrgs_combined!$C$2:$C$86)," ","-")),"")</f>
        <v/>
      </c>
      <c r="W166" s="66" t="s">
        <v>1432</v>
      </c>
      <c r="X166" s="66">
        <f>DHAC_TestProviders_combined!E151</f>
        <v>411111</v>
      </c>
      <c r="Y166" s="72" t="str">
        <f>_xlfn.XLOOKUP(DHAC_TestProviders_combined!E151, CodeMaps!B$25:B$32,CodeMaps!C$25:C$32,DHAC_TestProviders_combined!F151)</f>
        <v>Ambulance Officer</v>
      </c>
      <c r="Z166" s="66" t="str">
        <f t="shared" si="26"/>
        <v>http://snomed.info/sct</v>
      </c>
      <c r="AA166" s="120" t="str">
        <f>IF(DHAC_TestProviders_combined!G151&lt;&gt;"",_xlfn.XLOOKUP(DHAC_TestProviders_combined!G151,CodeMaps!$B$70:$B$74,CodeMaps!$D$70:$D$74,""),TRIM(_xlfn.XLOOKUP(X166,CodeMaps!$B$25:$B$64,CodeMaps!$D$25:$D$64,"")))</f>
        <v>397897005</v>
      </c>
      <c r="AB166" s="120" t="str">
        <f>_xlfn.XLOOKUP(AA166,CodeMaps!$D$25:$D$74,CodeMaps!$E$25:$E$74,"")</f>
        <v>Paramedic</v>
      </c>
      <c r="AC166" s="66"/>
      <c r="AD166" s="66"/>
      <c r="AE166" s="66"/>
      <c r="AF166" s="66" t="str">
        <f>IF(DHAC_TestProviders_combined!H151&lt;&gt;"",DHAC_TestProviders_combined!H151,"")</f>
        <v/>
      </c>
      <c r="AG166" s="66" t="str">
        <f t="shared" si="27"/>
        <v/>
      </c>
      <c r="AH166" s="66" t="str">
        <f>TRIM(IF(AA166&lt;&gt;"", _xlfn.XLOOKUP(AA166,CodeMaps!$D$25:$D$74,CodeMaps!$F$25:$F$74,""),IF(DHAC_TestProviders_combined!G151&lt;&gt;"",_xlfn.XLOOKUP(DHAC_TestProviders_combined!G151,CodeMaps!$B$70:$B$74,CodeMaps!$F$70:$F$74,""), _xlfn.XLOOKUP(X166,CodeMaps!$B$25:$B$64,CodeMaps!$F$25:$F$64,""))))</f>
        <v/>
      </c>
      <c r="AI166" s="66" t="str">
        <f>IF(AH166&lt;&gt;"",_xlfn.XLOOKUP(AH166,CodeMaps!$F$25:$F$74,CodeMaps!$G$25:$G$74,""),"")</f>
        <v/>
      </c>
      <c r="AJ166" s="66"/>
      <c r="AK166" s="66"/>
      <c r="AL166" s="66"/>
      <c r="AM166" s="66"/>
      <c r="AN166" s="66"/>
      <c r="AO166" s="66" t="str">
        <f>IF(DHAC_TestProviders_combined!U151&lt;&gt;"", LOWER(SUBSTITUTE(_xlfn.XLOOKUP(TRIM(DHAC_TestProviders_combined!U151),DHAC_TestOrgs_combined!$B$2:$B$86,DHAC_TestOrgs_combined!$C$2:$C$86)," ","-")),"")</f>
        <v/>
      </c>
      <c r="AP166" s="66"/>
      <c r="AQ166" s="66"/>
      <c r="AR166" s="66" t="s">
        <v>252</v>
      </c>
      <c r="AS166" s="65" t="str">
        <f>DHAC_TestProviders_combined!Q151</f>
        <v>0870109383</v>
      </c>
      <c r="AT166" s="66" t="s">
        <v>1321</v>
      </c>
      <c r="AU166" s="66" t="s">
        <v>282</v>
      </c>
      <c r="AV166" s="65" t="str">
        <f>DHAC_TestProviders_combined!S151</f>
        <v>shani.chalmers@example.com</v>
      </c>
      <c r="AW166" s="66" t="s">
        <v>1321</v>
      </c>
      <c r="AX166" s="66"/>
      <c r="AY166" s="66"/>
      <c r="AZ166" s="66"/>
      <c r="BA166" s="66"/>
      <c r="BB166" s="66"/>
      <c r="BC166" s="66"/>
      <c r="BD166" s="66"/>
      <c r="BE166" s="66"/>
      <c r="BF166" s="66"/>
      <c r="BG166" s="66"/>
      <c r="BH166" s="66"/>
      <c r="BI166" s="66"/>
      <c r="BJ166" s="65"/>
    </row>
    <row r="167" spans="1:62" hidden="1" x14ac:dyDescent="0.25">
      <c r="A167" s="72" t="str">
        <f>LOWER(_xlfn.CONCAT(IF(COUNT(FIND(" ", $Y167))=0, $Y167, TRIM(SUBSTITUTE(SUBSTITUTE(SUBSTITUTE(_xlfn.CONCAT(LEFT($Y167, FIND(" ", $Y167)-1), REPLACE(LEFT($Y167, FIND(" ", $Y167&amp;" ", FIND(" ", $Y167, 1)+1)), 1, FIND(" ", $Y167), "")),"(",""),")",""),"and",""))), "-", SUBSTITUTE(DHAC_TestProviders_combined!$I152,"'",""),"-",DHAC_TestProviders_combined!$J152))</f>
        <v>physiotherapist-darcy-alexandra</v>
      </c>
      <c r="B167" s="72"/>
      <c r="C167" s="66"/>
      <c r="D167" s="65" t="str">
        <f>IF(DHAC_TestProviders_combined!V152&lt;&gt;"","UPIN","")</f>
        <v>UPIN</v>
      </c>
      <c r="E167" s="66"/>
      <c r="F167" s="65" t="str">
        <f>IF(DHAC_TestProviders_combined!V152&lt;&gt;"","Medicare Provider Number","")</f>
        <v>Medicare Provider Number</v>
      </c>
      <c r="G167" s="32" t="str">
        <f>IF(DHAC_TestProviders_combined!V152&lt;&gt;"","http://ns.electronichealth.net.au/id/medicare-provider-number","")</f>
        <v>http://ns.electronichealth.net.au/id/medicare-provider-number</v>
      </c>
      <c r="H167" s="32" t="str">
        <f>IF(DHAC_TestProviders_combined!$V152&lt;&gt;"",DHAC_TestProviders_combined!$V152,"")</f>
        <v>2449761A</v>
      </c>
      <c r="I167" s="66"/>
      <c r="J167" s="66"/>
      <c r="K167" s="66"/>
      <c r="L167" s="66"/>
      <c r="M167" s="66"/>
      <c r="N167" s="66"/>
      <c r="O167" s="66"/>
      <c r="P167" s="66"/>
      <c r="Q167" s="66"/>
      <c r="R167" s="66"/>
      <c r="S167" s="32" t="str">
        <f>LOWER(_xlfn.CONCAT(SUBSTITUTE(DHAC_TestProviders_combined!I152,"'",""),"-",DHAC_TestProviders_combined!J152))</f>
        <v>darcy-alexandra</v>
      </c>
      <c r="T167" s="66"/>
      <c r="V167" s="9" t="str">
        <f>IF(DHAC_TestProviders_combined!U152&lt;&gt;"", LOWER(SUBSTITUTE(_xlfn.XLOOKUP(TRIM(DHAC_TestProviders_combined!U152),DHAC_TestOrgs_combined!$B$2:$B$86,DHAC_TestOrgs_combined!$C$2:$C$86)," ","-")),"")</f>
        <v/>
      </c>
      <c r="W167" s="66" t="s">
        <v>1432</v>
      </c>
      <c r="X167" s="66">
        <f>DHAC_TestProviders_combined!E152</f>
        <v>252511</v>
      </c>
      <c r="Y167" s="72" t="str">
        <f>_xlfn.XLOOKUP(DHAC_TestProviders_combined!E152, CodeMaps!B$25:B$32,CodeMaps!C$25:C$32,DHAC_TestProviders_combined!F152)</f>
        <v>Physiotherapist</v>
      </c>
      <c r="Z167" s="66" t="str">
        <f t="shared" si="26"/>
        <v>http://snomed.info/sct</v>
      </c>
      <c r="AA167" s="120" t="str">
        <f>IF(DHAC_TestProviders_combined!G152&lt;&gt;"",_xlfn.XLOOKUP(DHAC_TestProviders_combined!G152,CodeMaps!$B$70:$B$74,CodeMaps!$D$70:$D$74,""),TRIM(_xlfn.XLOOKUP(X167,CodeMaps!$B$25:$B$64,CodeMaps!$D$25:$D$64,"")))</f>
        <v>36682004</v>
      </c>
      <c r="AB167" s="120" t="str">
        <f>_xlfn.XLOOKUP(AA167,CodeMaps!$D$25:$D$74,CodeMaps!$E$25:$E$74,"")</f>
        <v>Physiotherapist</v>
      </c>
      <c r="AC167" s="66"/>
      <c r="AD167" s="66"/>
      <c r="AE167" s="66"/>
      <c r="AF167" s="66" t="str">
        <f>IF(DHAC_TestProviders_combined!H152&lt;&gt;"",DHAC_TestProviders_combined!H152,"")</f>
        <v/>
      </c>
      <c r="AG167" s="66" t="str">
        <f t="shared" si="27"/>
        <v>http://snomed.info/sct</v>
      </c>
      <c r="AH167" s="66" t="str">
        <f>TRIM(IF(AA167&lt;&gt;"", _xlfn.XLOOKUP(AA167,CodeMaps!$D$25:$D$74,CodeMaps!$F$25:$F$74,""),IF(DHAC_TestProviders_combined!G152&lt;&gt;"",_xlfn.XLOOKUP(DHAC_TestProviders_combined!G152,CodeMaps!$B$70:$B$74,CodeMaps!$F$70:$F$74,""), _xlfn.XLOOKUP(X167,CodeMaps!$B$25:$B$64,CodeMaps!$F$25:$F$64,""))))</f>
        <v>722138006</v>
      </c>
      <c r="AI167" s="66" t="str">
        <f>IF(AH167&lt;&gt;"",_xlfn.XLOOKUP(AH167,CodeMaps!$F$25:$F$74,CodeMaps!$G$25:$G$74,""),"")</f>
        <v>Physiotherapy</v>
      </c>
      <c r="AJ167" s="66"/>
      <c r="AK167" s="66"/>
      <c r="AL167" s="66"/>
      <c r="AM167" s="66"/>
      <c r="AN167" s="66"/>
      <c r="AO167" s="66" t="str">
        <f>IF(DHAC_TestProviders_combined!U152&lt;&gt;"", LOWER(SUBSTITUTE(_xlfn.XLOOKUP(TRIM(DHAC_TestProviders_combined!U152),DHAC_TestOrgs_combined!$B$2:$B$86,DHAC_TestOrgs_combined!$C$2:$C$86)," ","-")),"")</f>
        <v/>
      </c>
      <c r="AP167" s="66"/>
      <c r="AQ167" s="66"/>
      <c r="AR167" s="66" t="s">
        <v>252</v>
      </c>
      <c r="AS167" s="65" t="str">
        <f>DHAC_TestProviders_combined!Q152</f>
        <v>0870101063</v>
      </c>
      <c r="AT167" s="66" t="s">
        <v>1321</v>
      </c>
      <c r="AU167" s="66" t="s">
        <v>282</v>
      </c>
      <c r="AV167" s="65" t="str">
        <f>DHAC_TestProviders_combined!S152</f>
        <v>alexandra.d'arcy@example.com.au</v>
      </c>
      <c r="AW167" s="66" t="s">
        <v>1321</v>
      </c>
      <c r="AX167" s="66"/>
      <c r="AY167" s="66"/>
      <c r="AZ167" s="66"/>
      <c r="BA167" s="66"/>
      <c r="BB167" s="66"/>
      <c r="BC167" s="66"/>
      <c r="BD167" s="66"/>
      <c r="BE167" s="66"/>
      <c r="BF167" s="66"/>
      <c r="BG167" s="66"/>
      <c r="BH167" s="66"/>
      <c r="BI167" s="66"/>
      <c r="BJ167" s="65"/>
    </row>
    <row r="168" spans="1:62" hidden="1" x14ac:dyDescent="0.25">
      <c r="A168" s="72" t="str">
        <f>LOWER(_xlfn.CONCAT(IF(COUNT(FIND(" ", $Y168))=0, $Y168, TRIM(SUBSTITUTE(SUBSTITUTE(SUBSTITUTE(_xlfn.CONCAT(LEFT($Y168, FIND(" ", $Y168)-1), REPLACE(LEFT($Y168, FIND(" ", $Y168&amp;" ", FIND(" ", $Y168, 1)+1)), 1, FIND(" ", $Y168), "")),"(",""),")",""),"and",""))), "-", SUBSTITUTE(DHAC_TestProviders_combined!$I153,"'",""),"-",DHAC_TestProviders_combined!$J153))</f>
        <v>clinicalpsychologist-fleming-helga</v>
      </c>
      <c r="B168" s="72"/>
      <c r="C168" s="66"/>
      <c r="D168" s="65" t="str">
        <f>IF(DHAC_TestProviders_combined!V153&lt;&gt;"","UPIN","")</f>
        <v>UPIN</v>
      </c>
      <c r="E168" s="66"/>
      <c r="F168" s="65" t="str">
        <f>IF(DHAC_TestProviders_combined!V153&lt;&gt;"","Medicare Provider Number","")</f>
        <v>Medicare Provider Number</v>
      </c>
      <c r="G168" s="32" t="str">
        <f>IF(DHAC_TestProviders_combined!V153&lt;&gt;"","http://ns.electronichealth.net.au/id/medicare-provider-number","")</f>
        <v>http://ns.electronichealth.net.au/id/medicare-provider-number</v>
      </c>
      <c r="H168" s="32" t="str">
        <f>IF(DHAC_TestProviders_combined!$V153&lt;&gt;"",DHAC_TestProviders_combined!$V153,"")</f>
        <v>2449771Y</v>
      </c>
      <c r="I168" s="66"/>
      <c r="J168" s="66"/>
      <c r="K168" s="66"/>
      <c r="L168" s="66"/>
      <c r="M168" s="66"/>
      <c r="N168" s="66"/>
      <c r="O168" s="66"/>
      <c r="P168" s="66"/>
      <c r="Q168" s="66"/>
      <c r="R168" s="66"/>
      <c r="S168" s="32" t="str">
        <f>LOWER(_xlfn.CONCAT(SUBSTITUTE(DHAC_TestProviders_combined!I153,"'",""),"-",DHAC_TestProviders_combined!J153))</f>
        <v>fleming-helga</v>
      </c>
      <c r="T168" s="66"/>
      <c r="V168" s="9" t="str">
        <f>IF(DHAC_TestProviders_combined!U153&lt;&gt;"", LOWER(SUBSTITUTE(_xlfn.XLOOKUP(TRIM(DHAC_TestProviders_combined!U153),DHAC_TestOrgs_combined!$B$2:$B$86,DHAC_TestOrgs_combined!$C$2:$C$86)," ","-")),"")</f>
        <v/>
      </c>
      <c r="W168" s="66" t="s">
        <v>1432</v>
      </c>
      <c r="X168" s="66">
        <f>DHAC_TestProviders_combined!E153</f>
        <v>272311</v>
      </c>
      <c r="Y168" s="72" t="str">
        <f>_xlfn.XLOOKUP(DHAC_TestProviders_combined!E153, CodeMaps!B$25:B$32,CodeMaps!C$25:C$32,DHAC_TestProviders_combined!F153)</f>
        <v>Clinical Psychologist</v>
      </c>
      <c r="Z168" s="66" t="str">
        <f t="shared" si="26"/>
        <v>http://snomed.info/sct</v>
      </c>
      <c r="AA168" s="120" t="str">
        <f>IF(DHAC_TestProviders_combined!G153&lt;&gt;"",_xlfn.XLOOKUP(DHAC_TestProviders_combined!G153,CodeMaps!$B$70:$B$74,CodeMaps!$D$70:$D$74,""),TRIM(_xlfn.XLOOKUP(X168,CodeMaps!$B$25:$B$64,CodeMaps!$D$25:$D$64,"")))</f>
        <v>310191001</v>
      </c>
      <c r="AB168" s="120" t="str">
        <f>_xlfn.XLOOKUP(AA168,CodeMaps!$D$25:$D$74,CodeMaps!$E$25:$E$74,"")</f>
        <v>Clinical psychologist</v>
      </c>
      <c r="AC168" s="66"/>
      <c r="AD168" s="66"/>
      <c r="AE168" s="66"/>
      <c r="AF168" s="66" t="str">
        <f>IF(DHAC_TestProviders_combined!H153&lt;&gt;"",DHAC_TestProviders_combined!H153,"")</f>
        <v/>
      </c>
      <c r="AG168" s="66" t="str">
        <f t="shared" si="27"/>
        <v>http://snomed.info/sct</v>
      </c>
      <c r="AH168" s="66" t="str">
        <f>TRIM(IF(AA168&lt;&gt;"", _xlfn.XLOOKUP(AA168,CodeMaps!$D$25:$D$74,CodeMaps!$F$25:$F$74,""),IF(DHAC_TestProviders_combined!G153&lt;&gt;"",_xlfn.XLOOKUP(DHAC_TestProviders_combined!G153,CodeMaps!$B$70:$B$74,CodeMaps!$F$70:$F$74,""), _xlfn.XLOOKUP(X168,CodeMaps!$B$25:$B$64,CodeMaps!$F$25:$F$64,""))))</f>
        <v>1255918004</v>
      </c>
      <c r="AI168" s="66" t="str">
        <f>IF(AH168&lt;&gt;"",_xlfn.XLOOKUP(AH168,CodeMaps!$F$25:$F$74,CodeMaps!$G$25:$G$74,""),"")</f>
        <v xml:space="preserve">	Clinical psychology</v>
      </c>
      <c r="AJ168" s="66"/>
      <c r="AK168" s="66"/>
      <c r="AL168" s="66"/>
      <c r="AM168" s="66"/>
      <c r="AN168" s="66"/>
      <c r="AO168" s="66" t="str">
        <f>IF(DHAC_TestProviders_combined!U153&lt;&gt;"", LOWER(SUBSTITUTE(_xlfn.XLOOKUP(TRIM(DHAC_TestProviders_combined!U153),DHAC_TestOrgs_combined!$B$2:$B$86,DHAC_TestOrgs_combined!$C$2:$C$86)," ","-")),"")</f>
        <v/>
      </c>
      <c r="AP168" s="66"/>
      <c r="AQ168" s="66"/>
      <c r="AR168" s="66" t="s">
        <v>252</v>
      </c>
      <c r="AS168" s="65" t="str">
        <f>DHAC_TestProviders_combined!Q153</f>
        <v>0870102094</v>
      </c>
      <c r="AT168" s="66" t="s">
        <v>1321</v>
      </c>
      <c r="AU168" s="66" t="s">
        <v>282</v>
      </c>
      <c r="AV168" s="65" t="str">
        <f>DHAC_TestProviders_combined!S153</f>
        <v>helga.fleming@example.net</v>
      </c>
      <c r="AW168" s="66" t="s">
        <v>1321</v>
      </c>
      <c r="AX168" s="66"/>
      <c r="AY168" s="66"/>
      <c r="AZ168" s="66"/>
      <c r="BA168" s="66"/>
      <c r="BB168" s="66"/>
      <c r="BC168" s="66"/>
      <c r="BD168" s="66"/>
      <c r="BE168" s="66"/>
      <c r="BF168" s="66"/>
      <c r="BG168" s="66"/>
      <c r="BH168" s="66"/>
      <c r="BI168" s="66"/>
      <c r="BJ168" s="65"/>
    </row>
    <row r="169" spans="1:62" hidden="1" x14ac:dyDescent="0.25">
      <c r="A169" s="72" t="str">
        <f>LOWER(_xlfn.CONCAT(IF(COUNT(FIND(" ", $Y169))=0, $Y169, TRIM(SUBSTITUTE(SUBSTITUTE(SUBSTITUTE(_xlfn.CONCAT(LEFT($Y169, FIND(" ", $Y169)-1), REPLACE(LEFT($Y169, FIND(" ", $Y169&amp;" ", FIND(" ", $Y169, 1)+1)), 1, FIND(" ", $Y169), "")),"(",""),")",""),"and",""))), "-", SUBSTITUTE(DHAC_TestProviders_combined!$I154,"'",""),"-",DHAC_TestProviders_combined!$J154))</f>
        <v>osteopath-cook-natalie</v>
      </c>
      <c r="B169" s="72"/>
      <c r="C169" s="66"/>
      <c r="D169" s="65" t="str">
        <f>IF(DHAC_TestProviders_combined!V154&lt;&gt;"","UPIN","")</f>
        <v>UPIN</v>
      </c>
      <c r="E169" s="66"/>
      <c r="F169" s="65" t="str">
        <f>IF(DHAC_TestProviders_combined!V154&lt;&gt;"","Medicare Provider Number","")</f>
        <v>Medicare Provider Number</v>
      </c>
      <c r="G169" s="32" t="str">
        <f>IF(DHAC_TestProviders_combined!V154&lt;&gt;"","http://ns.electronichealth.net.au/id/medicare-provider-number","")</f>
        <v>http://ns.electronichealth.net.au/id/medicare-provider-number</v>
      </c>
      <c r="H169" s="32" t="str">
        <f>IF(DHAC_TestProviders_combined!$V154&lt;&gt;"",DHAC_TestProviders_combined!$V154,"")</f>
        <v>2449781X</v>
      </c>
      <c r="I169" s="66"/>
      <c r="J169" s="66"/>
      <c r="K169" s="66"/>
      <c r="L169" s="66"/>
      <c r="M169" s="66"/>
      <c r="N169" s="66"/>
      <c r="O169" s="66"/>
      <c r="P169" s="66"/>
      <c r="Q169" s="66"/>
      <c r="R169" s="66"/>
      <c r="S169" s="32" t="str">
        <f>LOWER(_xlfn.CONCAT(SUBSTITUTE(DHAC_TestProviders_combined!I154,"'",""),"-",DHAC_TestProviders_combined!J154))</f>
        <v>cook-natalie</v>
      </c>
      <c r="T169" s="66"/>
      <c r="V169" s="9" t="str">
        <f>IF(DHAC_TestProviders_combined!U154&lt;&gt;"", LOWER(SUBSTITUTE(_xlfn.XLOOKUP(TRIM(DHAC_TestProviders_combined!U154),DHAC_TestOrgs_combined!$B$2:$B$86,DHAC_TestOrgs_combined!$C$2:$C$86)," ","-")),"")</f>
        <v/>
      </c>
      <c r="W169" s="66" t="s">
        <v>1432</v>
      </c>
      <c r="X169" s="66">
        <f>DHAC_TestProviders_combined!E154</f>
        <v>252112</v>
      </c>
      <c r="Y169" s="72" t="str">
        <f>_xlfn.XLOOKUP(DHAC_TestProviders_combined!E154, CodeMaps!B$25:B$32,CodeMaps!C$25:C$32,DHAC_TestProviders_combined!F154)</f>
        <v>Osteopath</v>
      </c>
      <c r="Z169" s="66" t="str">
        <f t="shared" si="26"/>
        <v>http://snomed.info/sct</v>
      </c>
      <c r="AA169" s="120" t="str">
        <f>IF(DHAC_TestProviders_combined!G154&lt;&gt;"",_xlfn.XLOOKUP(DHAC_TestProviders_combined!G154,CodeMaps!$B$70:$B$74,CodeMaps!$D$70:$D$74,""),TRIM(_xlfn.XLOOKUP(X169,CodeMaps!$B$25:$B$64,CodeMaps!$D$25:$D$64,"")))</f>
        <v>76231001</v>
      </c>
      <c r="AB169" s="120" t="str">
        <f>_xlfn.XLOOKUP(AA169,CodeMaps!$D$25:$D$74,CodeMaps!$E$25:$E$74,"")</f>
        <v>Osteopath</v>
      </c>
      <c r="AC169" s="66"/>
      <c r="AD169" s="66"/>
      <c r="AE169" s="66"/>
      <c r="AF169" s="66" t="str">
        <f>IF(DHAC_TestProviders_combined!H154&lt;&gt;"",DHAC_TestProviders_combined!H154,"")</f>
        <v/>
      </c>
      <c r="AG169" s="66" t="str">
        <f t="shared" si="27"/>
        <v>http://snomed.info/sct</v>
      </c>
      <c r="AH169" s="66" t="str">
        <f>TRIM(IF(AA169&lt;&gt;"", _xlfn.XLOOKUP(AA169,CodeMaps!$D$25:$D$74,CodeMaps!$F$25:$F$74,""),IF(DHAC_TestProviders_combined!G154&lt;&gt;"",_xlfn.XLOOKUP(DHAC_TestProviders_combined!G154,CodeMaps!$B$70:$B$74,CodeMaps!$F$70:$F$74,""), _xlfn.XLOOKUP(X169,CodeMaps!$B$25:$B$64,CodeMaps!$F$25:$F$64,""))))</f>
        <v>416304004</v>
      </c>
      <c r="AI169" s="66" t="str">
        <f>IF(AH169&lt;&gt;"",_xlfn.XLOOKUP(AH169,CodeMaps!$F$25:$F$74,CodeMaps!$G$25:$G$74,""),"")</f>
        <v>Osteopathic manipulative medicine</v>
      </c>
      <c r="AJ169" s="66"/>
      <c r="AK169" s="66"/>
      <c r="AL169" s="66"/>
      <c r="AM169" s="66"/>
      <c r="AN169" s="66"/>
      <c r="AO169" s="66" t="str">
        <f>IF(DHAC_TestProviders_combined!U154&lt;&gt;"", LOWER(SUBSTITUTE(_xlfn.XLOOKUP(TRIM(DHAC_TestProviders_combined!U154),DHAC_TestOrgs_combined!$B$2:$B$86,DHAC_TestOrgs_combined!$C$2:$C$86)," ","-")),"")</f>
        <v/>
      </c>
      <c r="AP169" s="66"/>
      <c r="AQ169" s="66"/>
      <c r="AR169" s="66" t="s">
        <v>252</v>
      </c>
      <c r="AS169" s="65" t="str">
        <f>DHAC_TestProviders_combined!Q154</f>
        <v>0870105413</v>
      </c>
      <c r="AT169" s="66" t="s">
        <v>1321</v>
      </c>
      <c r="AU169" s="66" t="s">
        <v>282</v>
      </c>
      <c r="AV169" s="65" t="str">
        <f>DHAC_TestProviders_combined!S154</f>
        <v>natalie.cook@example.com</v>
      </c>
      <c r="AW169" s="66" t="s">
        <v>1321</v>
      </c>
      <c r="AX169" s="66"/>
      <c r="AY169" s="66"/>
      <c r="AZ169" s="66"/>
      <c r="BA169" s="66"/>
      <c r="BB169" s="66"/>
      <c r="BC169" s="66"/>
      <c r="BD169" s="66"/>
      <c r="BE169" s="66"/>
      <c r="BF169" s="66"/>
      <c r="BG169" s="66"/>
      <c r="BH169" s="66"/>
      <c r="BI169" s="66"/>
      <c r="BJ169" s="65"/>
    </row>
    <row r="170" spans="1:62" hidden="1" x14ac:dyDescent="0.25">
      <c r="A170" s="72" t="str">
        <f>LOWER(_xlfn.CONCAT(IF(COUNT(FIND(" ", $Y170))=0, $Y170, TRIM(SUBSTITUTE(SUBSTITUTE(SUBSTITUTE(_xlfn.CONCAT(LEFT($Y170, FIND(" ", $Y170)-1), REPLACE(LEFT($Y170, FIND(" ", $Y170&amp;" ", FIND(" ", $Y170, 1)+1)), 1, FIND(" ", $Y170), "")),"(",""),")",""),"and",""))), "-", SUBSTITUTE(DHAC_TestProviders_combined!$I155,"'",""),"-",DHAC_TestProviders_combined!$J155))</f>
        <v>generalpractitioner-packham-delores</v>
      </c>
      <c r="B170" s="72"/>
      <c r="C170" s="66"/>
      <c r="D170" s="65" t="str">
        <f>IF(DHAC_TestProviders_combined!V155&lt;&gt;"","UPIN","")</f>
        <v>UPIN</v>
      </c>
      <c r="E170" s="66"/>
      <c r="F170" s="65" t="str">
        <f>IF(DHAC_TestProviders_combined!V155&lt;&gt;"","Medicare Provider Number","")</f>
        <v>Medicare Provider Number</v>
      </c>
      <c r="G170" s="32" t="str">
        <f>IF(DHAC_TestProviders_combined!V155&lt;&gt;"","http://ns.electronichealth.net.au/id/medicare-provider-number","")</f>
        <v>http://ns.electronichealth.net.au/id/medicare-provider-number</v>
      </c>
      <c r="H170" s="32" t="str">
        <f>IF(DHAC_TestProviders_combined!$V155&lt;&gt;"",DHAC_TestProviders_combined!$V155,"")</f>
        <v>2449791W</v>
      </c>
      <c r="I170" s="66"/>
      <c r="J170" s="66"/>
      <c r="K170" s="66"/>
      <c r="L170" s="66"/>
      <c r="M170" s="66"/>
      <c r="N170" s="66"/>
      <c r="O170" s="66"/>
      <c r="P170" s="66"/>
      <c r="Q170" s="66"/>
      <c r="R170" s="66"/>
      <c r="S170" s="32" t="str">
        <f>LOWER(_xlfn.CONCAT(SUBSTITUTE(DHAC_TestProviders_combined!I155,"'",""),"-",DHAC_TestProviders_combined!J155))</f>
        <v>packham-delores</v>
      </c>
      <c r="T170" s="66"/>
      <c r="V170" s="9" t="str">
        <f>IF(DHAC_TestProviders_combined!U155&lt;&gt;"", LOWER(SUBSTITUTE(_xlfn.XLOOKUP(TRIM(DHAC_TestProviders_combined!U155),DHAC_TestOrgs_combined!$B$2:$B$86,DHAC_TestOrgs_combined!$C$2:$C$86)," ","-")),"")</f>
        <v>beltana-medical-practice</v>
      </c>
      <c r="W170" s="66" t="s">
        <v>1432</v>
      </c>
      <c r="X170" s="66">
        <f>DHAC_TestProviders_combined!E155</f>
        <v>253111</v>
      </c>
      <c r="Y170" s="72" t="str">
        <f>_xlfn.XLOOKUP(DHAC_TestProviders_combined!E155, CodeMaps!B$25:B$32,CodeMaps!C$25:C$32,DHAC_TestProviders_combined!F155)</f>
        <v>General Practitioner</v>
      </c>
      <c r="Z170" s="132"/>
      <c r="AA170" s="133"/>
      <c r="AB170" s="133"/>
      <c r="AC170" s="66"/>
      <c r="AD170" s="66"/>
      <c r="AE170" s="66"/>
      <c r="AF170" s="66" t="str">
        <f>IF(DHAC_TestProviders_combined!H155&lt;&gt;"",DHAC_TestProviders_combined!H155,"")</f>
        <v/>
      </c>
      <c r="AG170" s="66" t="str">
        <f t="shared" si="27"/>
        <v>http://snomed.info/sct</v>
      </c>
      <c r="AH170" s="66" t="str">
        <f>TRIM(IF(AA170&lt;&gt;"", _xlfn.XLOOKUP(AA170,CodeMaps!$D$25:$D$74,CodeMaps!$F$25:$F$74,""),IF(DHAC_TestProviders_combined!G155&lt;&gt;"",_xlfn.XLOOKUP(DHAC_TestProviders_combined!G155,CodeMaps!$B$70:$B$74,CodeMaps!$F$70:$F$74,""), _xlfn.XLOOKUP(X170,CodeMaps!$B$25:$B$64,CodeMaps!$F$25:$F$64,""))))</f>
        <v>408443003</v>
      </c>
      <c r="AI170" s="66" t="str">
        <f>IF(AH170&lt;&gt;"",_xlfn.XLOOKUP(AH170,CodeMaps!$F$25:$F$74,CodeMaps!$G$25:$G$74,""),"")</f>
        <v>General medical practice</v>
      </c>
      <c r="AJ170" s="66"/>
      <c r="AK170" s="66"/>
      <c r="AL170" s="66"/>
      <c r="AM170" s="66"/>
      <c r="AN170" s="66"/>
      <c r="AO170" s="66" t="str">
        <f>IF(DHAC_TestProviders_combined!U155&lt;&gt;"", LOWER(SUBSTITUTE(_xlfn.XLOOKUP(TRIM(DHAC_TestProviders_combined!U155),DHAC_TestOrgs_combined!$B$2:$B$86,DHAC_TestOrgs_combined!$C$2:$C$86)," ","-")),"")</f>
        <v>beltana-medical-practice</v>
      </c>
      <c r="AP170" s="66"/>
      <c r="AQ170" s="66"/>
      <c r="AR170" s="66" t="s">
        <v>252</v>
      </c>
      <c r="AS170" s="65" t="str">
        <f>DHAC_TestProviders_combined!Q155</f>
        <v>0870107897</v>
      </c>
      <c r="AT170" s="66" t="s">
        <v>1321</v>
      </c>
      <c r="AU170" s="66" t="s">
        <v>282</v>
      </c>
      <c r="AV170" s="65" t="str">
        <f>DHAC_TestProviders_combined!S155</f>
        <v>delores.packham@beltanamp.example.com.au</v>
      </c>
      <c r="AW170" s="66" t="s">
        <v>1321</v>
      </c>
      <c r="AX170" s="66"/>
      <c r="AY170" s="66"/>
      <c r="AZ170" s="66"/>
      <c r="BA170" s="66"/>
      <c r="BB170" s="66"/>
      <c r="BC170" s="66"/>
      <c r="BD170" s="66"/>
      <c r="BE170" s="66"/>
      <c r="BF170" s="66"/>
      <c r="BG170" s="66"/>
      <c r="BH170" s="66"/>
      <c r="BI170" s="66"/>
      <c r="BJ170" s="65"/>
    </row>
    <row r="171" spans="1:62" hidden="1" x14ac:dyDescent="0.25">
      <c r="A171" s="72" t="str">
        <f>LOWER(_xlfn.CONCAT(IF(COUNT(FIND(" ", $Y171))=0, $Y171, TRIM(SUBSTITUTE(SUBSTITUTE(SUBSTITUTE(_xlfn.CONCAT(LEFT($Y171, FIND(" ", $Y171)-1), REPLACE(LEFT($Y171, FIND(" ", $Y171&amp;" ", FIND(" ", $Y171, 1)+1)), 1, FIND(" ", $Y171), "")),"(",""),")",""),"and",""))), "-", SUBSTITUTE(DHAC_TestProviders_combined!$I156,"'",""),"-",DHAC_TestProviders_combined!$J156))</f>
        <v>midwife-thorn-brittany</v>
      </c>
      <c r="B171" s="72"/>
      <c r="C171" s="66"/>
      <c r="D171" s="65" t="str">
        <f>IF(DHAC_TestProviders_combined!V156&lt;&gt;"","UPIN","")</f>
        <v>UPIN</v>
      </c>
      <c r="E171" s="66"/>
      <c r="F171" s="65" t="str">
        <f>IF(DHAC_TestProviders_combined!V156&lt;&gt;"","Medicare Provider Number","")</f>
        <v>Medicare Provider Number</v>
      </c>
      <c r="G171" s="32" t="str">
        <f>IF(DHAC_TestProviders_combined!V156&lt;&gt;"","http://ns.electronichealth.net.au/id/medicare-provider-number","")</f>
        <v>http://ns.electronichealth.net.au/id/medicare-provider-number</v>
      </c>
      <c r="H171" s="32" t="str">
        <f>IF(DHAC_TestProviders_combined!$V156&lt;&gt;"",DHAC_TestProviders_combined!$V156,"")</f>
        <v>2449801J</v>
      </c>
      <c r="I171" s="66"/>
      <c r="J171" s="66"/>
      <c r="K171" s="66"/>
      <c r="L171" s="66"/>
      <c r="M171" s="66"/>
      <c r="N171" s="66"/>
      <c r="O171" s="66"/>
      <c r="P171" s="66"/>
      <c r="Q171" s="66"/>
      <c r="R171" s="66"/>
      <c r="S171" s="32" t="str">
        <f>LOWER(_xlfn.CONCAT(SUBSTITUTE(DHAC_TestProviders_combined!I156,"'",""),"-",DHAC_TestProviders_combined!J156))</f>
        <v>thorn-brittany</v>
      </c>
      <c r="T171" s="66"/>
      <c r="V171" s="9" t="str">
        <f>IF(DHAC_TestProviders_combined!U156&lt;&gt;"", LOWER(SUBSTITUTE(_xlfn.XLOOKUP(TRIM(DHAC_TestProviders_combined!U156),DHAC_TestOrgs_combined!$B$2:$B$86,DHAC_TestOrgs_combined!$C$2:$C$86)," ","-")),"")</f>
        <v/>
      </c>
      <c r="W171" s="66" t="s">
        <v>1432</v>
      </c>
      <c r="X171" s="66">
        <f>DHAC_TestProviders_combined!E156</f>
        <v>254111</v>
      </c>
      <c r="Y171" s="72" t="str">
        <f>_xlfn.XLOOKUP(DHAC_TestProviders_combined!E156, CodeMaps!B$25:B$32,CodeMaps!C$25:C$32,DHAC_TestProviders_combined!F156)</f>
        <v>Midwife</v>
      </c>
      <c r="Z171" s="66" t="str">
        <f t="shared" ref="Z171" si="30">IF(AA171&lt;&gt;"","http://snomed.info/sct","")</f>
        <v>http://snomed.info/sct</v>
      </c>
      <c r="AA171" s="120" t="str">
        <f>IF(DHAC_TestProviders_combined!G156&lt;&gt;"",_xlfn.XLOOKUP(DHAC_TestProviders_combined!G156,CodeMaps!$B$70:$B$74,CodeMaps!$D$70:$D$74,""),TRIM(_xlfn.XLOOKUP(X171,CodeMaps!$B$25:$B$64,CodeMaps!$D$25:$D$64,"")))</f>
        <v>309453006</v>
      </c>
      <c r="AB171" s="120" t="str">
        <f>_xlfn.XLOOKUP(AA171,CodeMaps!$D$25:$D$74,CodeMaps!$E$25:$E$74,"")</f>
        <v>Registered midwife</v>
      </c>
      <c r="AC171" s="66"/>
      <c r="AD171" s="66"/>
      <c r="AE171" s="66"/>
      <c r="AF171" s="66" t="str">
        <f>IF(DHAC_TestProviders_combined!H156&lt;&gt;"",DHAC_TestProviders_combined!H156,"")</f>
        <v/>
      </c>
      <c r="AG171" s="66" t="str">
        <f t="shared" si="27"/>
        <v>http://snomed.info/sct</v>
      </c>
      <c r="AH171" s="66" t="str">
        <f>TRIM(IF(AA171&lt;&gt;"", _xlfn.XLOOKUP(AA171,CodeMaps!$D$25:$D$74,CodeMaps!$F$25:$F$74,""),IF(DHAC_TestProviders_combined!G156&lt;&gt;"",_xlfn.XLOOKUP(DHAC_TestProviders_combined!G156,CodeMaps!$B$70:$B$74,CodeMaps!$F$70:$F$74,""), _xlfn.XLOOKUP(X171,CodeMaps!$B$25:$B$64,CodeMaps!$F$25:$F$64,""))))</f>
        <v>1287784006</v>
      </c>
      <c r="AI171" s="66" t="str">
        <f>IF(AH171&lt;&gt;"",_xlfn.XLOOKUP(AH171,CodeMaps!$F$25:$F$74,CodeMaps!$G$25:$G$74,""),"")</f>
        <v>Obstetric nursing</v>
      </c>
      <c r="AJ171" s="66"/>
      <c r="AK171" s="66"/>
      <c r="AL171" s="66"/>
      <c r="AM171" s="66"/>
      <c r="AN171" s="66"/>
      <c r="AO171" s="66" t="str">
        <f>IF(DHAC_TestProviders_combined!U156&lt;&gt;"", LOWER(SUBSTITUTE(_xlfn.XLOOKUP(TRIM(DHAC_TestProviders_combined!U156),DHAC_TestOrgs_combined!$B$2:$B$86,DHAC_TestOrgs_combined!$C$2:$C$86)," ","-")),"")</f>
        <v/>
      </c>
      <c r="AP171" s="66"/>
      <c r="AQ171" s="66"/>
      <c r="AR171" s="66" t="s">
        <v>252</v>
      </c>
      <c r="AS171" s="65" t="str">
        <f>DHAC_TestProviders_combined!Q156</f>
        <v>0870107643</v>
      </c>
      <c r="AT171" s="66" t="s">
        <v>1321</v>
      </c>
      <c r="AU171" s="66" t="s">
        <v>282</v>
      </c>
      <c r="AV171" s="65" t="str">
        <f>DHAC_TestProviders_combined!S156</f>
        <v>brittany.thorn@example.com.au</v>
      </c>
      <c r="AW171" s="66" t="s">
        <v>1321</v>
      </c>
      <c r="AX171" s="66"/>
      <c r="AY171" s="66"/>
      <c r="AZ171" s="66"/>
      <c r="BA171" s="66"/>
      <c r="BB171" s="66"/>
      <c r="BC171" s="66"/>
      <c r="BD171" s="66"/>
      <c r="BE171" s="66"/>
      <c r="BF171" s="66"/>
      <c r="BG171" s="66"/>
      <c r="BH171" s="66"/>
      <c r="BI171" s="66"/>
      <c r="BJ171" s="65"/>
    </row>
    <row r="172" spans="1:62" hidden="1" x14ac:dyDescent="0.25">
      <c r="A172" s="72" t="str">
        <f>LOWER(_xlfn.CONCAT(IF(COUNT(FIND(" ", $Y172))=0, $Y172, TRIM(SUBSTITUTE(SUBSTITUTE(SUBSTITUTE(_xlfn.CONCAT(LEFT($Y172, FIND(" ", $Y172)-1), REPLACE(LEFT($Y172, FIND(" ", $Y172&amp;" ", FIND(" ", $Y172, 1)+1)), 1, FIND(" ", $Y172), "")),"(",""),")",""),"and",""))), "-", SUBSTITUTE(DHAC_TestProviders_combined!$I157,"'",""),"-",DHAC_TestProviders_combined!$J157))</f>
        <v>nursepractitioner-rowland-josh</v>
      </c>
      <c r="B172" s="72"/>
      <c r="C172" s="66"/>
      <c r="D172" s="65" t="str">
        <f>IF(DHAC_TestProviders_combined!V157&lt;&gt;"","UPIN","")</f>
        <v>UPIN</v>
      </c>
      <c r="E172" s="66"/>
      <c r="F172" s="65" t="str">
        <f>IF(DHAC_TestProviders_combined!V157&lt;&gt;"","Medicare Provider Number","")</f>
        <v>Medicare Provider Number</v>
      </c>
      <c r="G172" s="32" t="str">
        <f>IF(DHAC_TestProviders_combined!V157&lt;&gt;"","http://ns.electronichealth.net.au/id/medicare-provider-number","")</f>
        <v>http://ns.electronichealth.net.au/id/medicare-provider-number</v>
      </c>
      <c r="H172" s="32" t="str">
        <f>IF(DHAC_TestProviders_combined!$V157&lt;&gt;"",DHAC_TestProviders_combined!$V157,"")</f>
        <v>2449811H</v>
      </c>
      <c r="I172" s="66"/>
      <c r="J172" s="66"/>
      <c r="K172" s="66"/>
      <c r="L172" s="66"/>
      <c r="M172" s="66"/>
      <c r="N172" s="66"/>
      <c r="O172" s="66"/>
      <c r="P172" s="66"/>
      <c r="Q172" s="66"/>
      <c r="R172" s="66"/>
      <c r="S172" s="32" t="str">
        <f>LOWER(_xlfn.CONCAT(SUBSTITUTE(DHAC_TestProviders_combined!I157,"'",""),"-",DHAC_TestProviders_combined!J157))</f>
        <v>rowland-josh</v>
      </c>
      <c r="T172" s="66"/>
      <c r="V172" s="9" t="str">
        <f>IF(DHAC_TestProviders_combined!U157&lt;&gt;"", LOWER(SUBSTITUTE(_xlfn.XLOOKUP(TRIM(DHAC_TestProviders_combined!U157),DHAC_TestOrgs_combined!$B$2:$B$86,DHAC_TestOrgs_combined!$C$2:$C$86)," ","-")),"")</f>
        <v>leasingham-public-hospital</v>
      </c>
      <c r="W172" s="66" t="s">
        <v>1432</v>
      </c>
      <c r="X172" s="66">
        <f>DHAC_TestProviders_combined!E157</f>
        <v>254411</v>
      </c>
      <c r="Y172" s="72" t="str">
        <f>_xlfn.XLOOKUP(DHAC_TestProviders_combined!E157, CodeMaps!B$25:B$32,CodeMaps!C$25:C$32,DHAC_TestProviders_combined!F157)</f>
        <v>Nurse Practitioner</v>
      </c>
      <c r="Z172" s="132"/>
      <c r="AA172" s="133"/>
      <c r="AB172" s="133"/>
      <c r="AC172" s="66"/>
      <c r="AD172" s="66"/>
      <c r="AE172" s="66"/>
      <c r="AF172" s="66" t="str">
        <f>IF(DHAC_TestProviders_combined!H157&lt;&gt;"",DHAC_TestProviders_combined!H157,"")</f>
        <v/>
      </c>
      <c r="AG172" s="66" t="str">
        <f t="shared" si="27"/>
        <v>http://snomed.info/sct</v>
      </c>
      <c r="AH172" s="66" t="str">
        <f>TRIM(IF(AA172&lt;&gt;"", _xlfn.XLOOKUP(AA172,CodeMaps!$D$25:$D$74,CodeMaps!$F$25:$F$74,""),IF(DHAC_TestProviders_combined!G157&lt;&gt;"",_xlfn.XLOOKUP(DHAC_TestProviders_combined!G157,CodeMaps!$B$70:$B$74,CodeMaps!$F$70:$F$74,""), _xlfn.XLOOKUP(X172,CodeMaps!$B$25:$B$64,CodeMaps!$F$25:$F$64,""))))</f>
        <v>722165004</v>
      </c>
      <c r="AI172" s="66" t="str">
        <f>IF(AH172&lt;&gt;"",_xlfn.XLOOKUP(AH172,CodeMaps!$F$25:$F$74,CodeMaps!$G$25:$G$74,""),"")</f>
        <v>Nursing</v>
      </c>
      <c r="AJ172" s="66"/>
      <c r="AK172" s="66"/>
      <c r="AL172" s="66"/>
      <c r="AM172" s="66"/>
      <c r="AN172" s="66"/>
      <c r="AO172" s="66" t="str">
        <f>IF(DHAC_TestProviders_combined!U157&lt;&gt;"", LOWER(SUBSTITUTE(_xlfn.XLOOKUP(TRIM(DHAC_TestProviders_combined!U157),DHAC_TestOrgs_combined!$B$2:$B$86,DHAC_TestOrgs_combined!$C$2:$C$86)," ","-")),"")</f>
        <v>leasingham-public-hospital</v>
      </c>
      <c r="AP172" s="66"/>
      <c r="AQ172" s="66"/>
      <c r="AR172" s="66" t="s">
        <v>252</v>
      </c>
      <c r="AS172" s="65" t="str">
        <f>DHAC_TestProviders_combined!Q157</f>
        <v>0870100668</v>
      </c>
      <c r="AT172" s="66" t="s">
        <v>1321</v>
      </c>
      <c r="AU172" s="66" t="s">
        <v>282</v>
      </c>
      <c r="AV172" s="65" t="str">
        <f>DHAC_TestProviders_combined!S157</f>
        <v>josh.rowland@leasinghamph.example.net</v>
      </c>
      <c r="AW172" s="66" t="s">
        <v>1321</v>
      </c>
      <c r="AX172" s="66"/>
      <c r="AY172" s="66"/>
      <c r="AZ172" s="66"/>
      <c r="BA172" s="66"/>
      <c r="BB172" s="66"/>
      <c r="BC172" s="66"/>
      <c r="BD172" s="66"/>
      <c r="BE172" s="66"/>
      <c r="BF172" s="66"/>
      <c r="BG172" s="66"/>
      <c r="BH172" s="66"/>
      <c r="BI172" s="66"/>
      <c r="BJ172" s="65"/>
    </row>
    <row r="173" spans="1:62" hidden="1" x14ac:dyDescent="0.25">
      <c r="A173" s="72" t="str">
        <f>LOWER(_xlfn.CONCAT(IF(COUNT(FIND(" ", $Y173))=0, $Y173, TRIM(SUBSTITUTE(SUBSTITUTE(SUBSTITUTE(_xlfn.CONCAT(LEFT($Y173, FIND(" ", $Y173)-1), REPLACE(LEFT($Y173, FIND(" ", $Y173&amp;" ", FIND(" ", $Y173, 1)+1)), 1, FIND(" ", $Y173), "")),"(",""),")",""),"and",""))), "-", SUBSTITUTE(DHAC_TestProviders_combined!$I158,"'",""),"-",DHAC_TestProviders_combined!$J158))</f>
        <v>nursepractitioner-doyle-hana</v>
      </c>
      <c r="B173" s="72"/>
      <c r="C173" s="66"/>
      <c r="D173" s="65" t="str">
        <f>IF(DHAC_TestProviders_combined!V158&lt;&gt;"","UPIN","")</f>
        <v>UPIN</v>
      </c>
      <c r="E173" s="66"/>
      <c r="F173" s="65" t="str">
        <f>IF(DHAC_TestProviders_combined!V158&lt;&gt;"","Medicare Provider Number","")</f>
        <v>Medicare Provider Number</v>
      </c>
      <c r="G173" s="32" t="str">
        <f>IF(DHAC_TestProviders_combined!V158&lt;&gt;"","http://ns.electronichealth.net.au/id/medicare-provider-number","")</f>
        <v>http://ns.electronichealth.net.au/id/medicare-provider-number</v>
      </c>
      <c r="H173" s="32" t="str">
        <f>IF(DHAC_TestProviders_combined!$V158&lt;&gt;"",DHAC_TestProviders_combined!$V158,"")</f>
        <v>2449821F</v>
      </c>
      <c r="I173" s="66"/>
      <c r="J173" s="66"/>
      <c r="K173" s="66"/>
      <c r="L173" s="66"/>
      <c r="M173" s="66"/>
      <c r="N173" s="66"/>
      <c r="O173" s="66"/>
      <c r="P173" s="66"/>
      <c r="Q173" s="66"/>
      <c r="R173" s="66"/>
      <c r="S173" s="32" t="str">
        <f>LOWER(_xlfn.CONCAT(SUBSTITUTE(DHAC_TestProviders_combined!I158,"'",""),"-",DHAC_TestProviders_combined!J158))</f>
        <v>doyle-hana</v>
      </c>
      <c r="T173" s="66"/>
      <c r="V173" s="9" t="str">
        <f>IF(DHAC_TestProviders_combined!U158&lt;&gt;"", LOWER(SUBSTITUTE(_xlfn.XLOOKUP(TRIM(DHAC_TestProviders_combined!U158),DHAC_TestOrgs_combined!$B$2:$B$86,DHAC_TestOrgs_combined!$C$2:$C$86)," ","-")),"")</f>
        <v>yunta-private-hospital</v>
      </c>
      <c r="W173" s="66" t="s">
        <v>1432</v>
      </c>
      <c r="X173" s="66">
        <f>DHAC_TestProviders_combined!E158</f>
        <v>254411</v>
      </c>
      <c r="Y173" s="72" t="str">
        <f>_xlfn.XLOOKUP(DHAC_TestProviders_combined!E158, CodeMaps!B$25:B$32,CodeMaps!C$25:C$32,DHAC_TestProviders_combined!F158)</f>
        <v>Nurse Practitioner</v>
      </c>
      <c r="Z173" s="132"/>
      <c r="AA173" s="133"/>
      <c r="AB173" s="133"/>
      <c r="AC173" s="66"/>
      <c r="AD173" s="66"/>
      <c r="AE173" s="66"/>
      <c r="AF173" s="66" t="str">
        <f>IF(DHAC_TestProviders_combined!H158&lt;&gt;"",DHAC_TestProviders_combined!H158,"")</f>
        <v/>
      </c>
      <c r="AG173" s="66" t="str">
        <f t="shared" si="27"/>
        <v>http://snomed.info/sct</v>
      </c>
      <c r="AH173" s="66" t="str">
        <f>TRIM(IF(AA173&lt;&gt;"", _xlfn.XLOOKUP(AA173,CodeMaps!$D$25:$D$74,CodeMaps!$F$25:$F$74,""),IF(DHAC_TestProviders_combined!G158&lt;&gt;"",_xlfn.XLOOKUP(DHAC_TestProviders_combined!G158,CodeMaps!$B$70:$B$74,CodeMaps!$F$70:$F$74,""), _xlfn.XLOOKUP(X173,CodeMaps!$B$25:$B$64,CodeMaps!$F$25:$F$64,""))))</f>
        <v>722165004</v>
      </c>
      <c r="AI173" s="66" t="str">
        <f>IF(AH173&lt;&gt;"",_xlfn.XLOOKUP(AH173,CodeMaps!$F$25:$F$74,CodeMaps!$G$25:$G$74,""),"")</f>
        <v>Nursing</v>
      </c>
      <c r="AJ173" s="66"/>
      <c r="AK173" s="66"/>
      <c r="AL173" s="66"/>
      <c r="AM173" s="66"/>
      <c r="AN173" s="66"/>
      <c r="AO173" s="66" t="str">
        <f>IF(DHAC_TestProviders_combined!U158&lt;&gt;"", LOWER(SUBSTITUTE(_xlfn.XLOOKUP(TRIM(DHAC_TestProviders_combined!U158),DHAC_TestOrgs_combined!$B$2:$B$86,DHAC_TestOrgs_combined!$C$2:$C$86)," ","-")),"")</f>
        <v>yunta-private-hospital</v>
      </c>
      <c r="AP173" s="66"/>
      <c r="AQ173" s="66"/>
      <c r="AR173" s="66" t="s">
        <v>252</v>
      </c>
      <c r="AS173" s="65" t="str">
        <f>DHAC_TestProviders_combined!Q158</f>
        <v>0870100489</v>
      </c>
      <c r="AT173" s="66" t="s">
        <v>1321</v>
      </c>
      <c r="AU173" s="66" t="s">
        <v>282</v>
      </c>
      <c r="AV173" s="65" t="str">
        <f>DHAC_TestProviders_combined!S158</f>
        <v>hana.doyle@yuntaph.example.com.au</v>
      </c>
      <c r="AW173" s="66" t="s">
        <v>1321</v>
      </c>
      <c r="AX173" s="66"/>
      <c r="AY173" s="66"/>
      <c r="AZ173" s="66"/>
      <c r="BA173" s="66"/>
      <c r="BB173" s="66"/>
      <c r="BC173" s="66"/>
      <c r="BD173" s="66"/>
      <c r="BE173" s="66"/>
      <c r="BF173" s="66"/>
      <c r="BG173" s="66"/>
      <c r="BH173" s="66"/>
      <c r="BI173" s="66"/>
      <c r="BJ173" s="65"/>
    </row>
    <row r="174" spans="1:62" hidden="1" x14ac:dyDescent="0.25">
      <c r="A174" s="72" t="str">
        <f>LOWER(_xlfn.CONCAT(IF(COUNT(FIND(" ", $Y174))=0, $Y174, TRIM(SUBSTITUTE(SUBSTITUTE(SUBSTITUTE(_xlfn.CONCAT(LEFT($Y174, FIND(" ", $Y174)-1), REPLACE(LEFT($Y174, FIND(" ", $Y174&amp;" ", FIND(" ", $Y174, 1)+1)), 1, FIND(" ", $Y174), "")),"(",""),")",""),"and",""))), "-", SUBSTITUTE(DHAC_TestProviders_combined!$I159,"'",""),"-",DHAC_TestProviders_combined!$J159))</f>
        <v>paediatrician-ellison-shawn</v>
      </c>
      <c r="B174" s="72"/>
      <c r="C174" s="66"/>
      <c r="D174" s="65" t="str">
        <f>IF(DHAC_TestProviders_combined!V159&lt;&gt;"","UPIN","")</f>
        <v>UPIN</v>
      </c>
      <c r="E174" s="66"/>
      <c r="F174" s="65" t="str">
        <f>IF(DHAC_TestProviders_combined!V159&lt;&gt;"","Medicare Provider Number","")</f>
        <v>Medicare Provider Number</v>
      </c>
      <c r="G174" s="32" t="str">
        <f>IF(DHAC_TestProviders_combined!V159&lt;&gt;"","http://ns.electronichealth.net.au/id/medicare-provider-number","")</f>
        <v>http://ns.electronichealth.net.au/id/medicare-provider-number</v>
      </c>
      <c r="H174" s="32" t="str">
        <f>IF(DHAC_TestProviders_combined!$V159&lt;&gt;"",DHAC_TestProviders_combined!$V159,"")</f>
        <v>2449831B</v>
      </c>
      <c r="I174" s="66"/>
      <c r="J174" s="66"/>
      <c r="K174" s="66"/>
      <c r="L174" s="66"/>
      <c r="M174" s="66"/>
      <c r="N174" s="66"/>
      <c r="O174" s="66"/>
      <c r="P174" s="66"/>
      <c r="Q174" s="66"/>
      <c r="R174" s="66"/>
      <c r="S174" s="32" t="str">
        <f>LOWER(_xlfn.CONCAT(SUBSTITUTE(DHAC_TestProviders_combined!I159,"'",""),"-",DHAC_TestProviders_combined!J159))</f>
        <v>ellison-shawn</v>
      </c>
      <c r="T174" s="66"/>
      <c r="V174" s="9" t="str">
        <f>IF(DHAC_TestProviders_combined!U159&lt;&gt;"", LOWER(SUBSTITUTE(_xlfn.XLOOKUP(TRIM(DHAC_TestProviders_combined!U159),DHAC_TestOrgs_combined!$B$2:$B$86,DHAC_TestOrgs_combined!$C$2:$C$86)," ","-")),"")</f>
        <v/>
      </c>
      <c r="W174" s="66" t="s">
        <v>1432</v>
      </c>
      <c r="X174" s="66">
        <f>DHAC_TestProviders_combined!E159</f>
        <v>253321</v>
      </c>
      <c r="Y174" s="72" t="str">
        <f>_xlfn.XLOOKUP(DHAC_TestProviders_combined!E159, CodeMaps!B$25:B$32,CodeMaps!C$25:C$32,DHAC_TestProviders_combined!F159)</f>
        <v>Paediatrician</v>
      </c>
      <c r="Z174" s="132"/>
      <c r="AA174" s="133"/>
      <c r="AB174" s="133"/>
      <c r="AC174" s="66"/>
      <c r="AD174" s="66"/>
      <c r="AE174" s="66"/>
      <c r="AF174" s="66" t="str">
        <f>IF(DHAC_TestProviders_combined!H159&lt;&gt;"",DHAC_TestProviders_combined!H159,"")</f>
        <v/>
      </c>
      <c r="AG174" s="66" t="str">
        <f t="shared" si="27"/>
        <v>http://snomed.info/sct</v>
      </c>
      <c r="AH174" s="66" t="str">
        <f>TRIM(IF(AA174&lt;&gt;"", _xlfn.XLOOKUP(AA174,CodeMaps!$D$25:$D$74,CodeMaps!$F$25:$F$74,""),IF(DHAC_TestProviders_combined!G159&lt;&gt;"",_xlfn.XLOOKUP(DHAC_TestProviders_combined!G159,CodeMaps!$B$70:$B$74,CodeMaps!$F$70:$F$74,""), _xlfn.XLOOKUP(X174,CodeMaps!$B$25:$B$64,CodeMaps!$F$25:$F$64,""))))</f>
        <v>24251000087109</v>
      </c>
      <c r="AI174" s="66" t="str">
        <f>IF(AH174&lt;&gt;"",_xlfn.XLOOKUP(AH174,CodeMaps!$F$25:$F$74,CodeMaps!$G$25:$G$74,""),"")</f>
        <v>General paediatric specialty</v>
      </c>
      <c r="AJ174" s="66"/>
      <c r="AK174" s="66"/>
      <c r="AL174" s="66"/>
      <c r="AM174" s="66"/>
      <c r="AN174" s="66"/>
      <c r="AO174" s="66" t="str">
        <f>IF(DHAC_TestProviders_combined!U159&lt;&gt;"", LOWER(SUBSTITUTE(_xlfn.XLOOKUP(TRIM(DHAC_TestProviders_combined!U159),DHAC_TestOrgs_combined!$B$2:$B$86,DHAC_TestOrgs_combined!$C$2:$C$86)," ","-")),"")</f>
        <v/>
      </c>
      <c r="AP174" s="66"/>
      <c r="AQ174" s="66"/>
      <c r="AR174" s="66" t="s">
        <v>252</v>
      </c>
      <c r="AS174" s="65" t="str">
        <f>DHAC_TestProviders_combined!Q159</f>
        <v>0870107614</v>
      </c>
      <c r="AT174" s="66" t="s">
        <v>1321</v>
      </c>
      <c r="AU174" s="66" t="s">
        <v>282</v>
      </c>
      <c r="AV174" s="65" t="str">
        <f>DHAC_TestProviders_combined!S159</f>
        <v>shawn.ellison@example.com.au</v>
      </c>
      <c r="AW174" s="66" t="s">
        <v>1321</v>
      </c>
      <c r="AX174" s="66"/>
      <c r="AY174" s="66"/>
      <c r="AZ174" s="66"/>
      <c r="BA174" s="66"/>
      <c r="BB174" s="66"/>
      <c r="BC174" s="66"/>
      <c r="BD174" s="66"/>
      <c r="BE174" s="66"/>
      <c r="BF174" s="66"/>
      <c r="BG174" s="66"/>
      <c r="BH174" s="66"/>
      <c r="BI174" s="66"/>
      <c r="BJ174" s="65"/>
    </row>
    <row r="175" spans="1:62" hidden="1" x14ac:dyDescent="0.25">
      <c r="A175" s="72" t="str">
        <f>LOWER(_xlfn.CONCAT(IF(COUNT(FIND(" ", $Y175))=0, $Y175, TRIM(SUBSTITUTE(SUBSTITUTE(SUBSTITUTE(_xlfn.CONCAT(LEFT($Y175, FIND(" ", $Y175)-1), REPLACE(LEFT($Y175, FIND(" ", $Y175&amp;" ", FIND(" ", $Y175, 1)+1)), 1, FIND(" ", $Y175), "")),"(",""),")",""),"and",""))), "-", SUBSTITUTE(DHAC_TestProviders_combined!$I160,"'",""),"-",DHAC_TestProviders_combined!$J160))</f>
        <v>pathologist-dixon-astrid</v>
      </c>
      <c r="B175" s="72"/>
      <c r="C175" s="66"/>
      <c r="D175" s="65" t="str">
        <f>IF(DHAC_TestProviders_combined!V160&lt;&gt;"","UPIN","")</f>
        <v>UPIN</v>
      </c>
      <c r="E175" s="66"/>
      <c r="F175" s="65" t="str">
        <f>IF(DHAC_TestProviders_combined!V160&lt;&gt;"","Medicare Provider Number","")</f>
        <v>Medicare Provider Number</v>
      </c>
      <c r="G175" s="32" t="str">
        <f>IF(DHAC_TestProviders_combined!V160&lt;&gt;"","http://ns.electronichealth.net.au/id/medicare-provider-number","")</f>
        <v>http://ns.electronichealth.net.au/id/medicare-provider-number</v>
      </c>
      <c r="H175" s="32" t="str">
        <f>IF(DHAC_TestProviders_combined!$V160&lt;&gt;"",DHAC_TestProviders_combined!$V160,"")</f>
        <v>2449841A</v>
      </c>
      <c r="I175" s="66"/>
      <c r="J175" s="66"/>
      <c r="K175" s="66"/>
      <c r="L175" s="66"/>
      <c r="M175" s="66"/>
      <c r="N175" s="66"/>
      <c r="O175" s="66"/>
      <c r="P175" s="66"/>
      <c r="Q175" s="66"/>
      <c r="R175" s="66"/>
      <c r="S175" s="32" t="str">
        <f>LOWER(_xlfn.CONCAT(SUBSTITUTE(DHAC_TestProviders_combined!I160,"'",""),"-",DHAC_TestProviders_combined!J160))</f>
        <v>dixon-astrid</v>
      </c>
      <c r="T175" s="66"/>
      <c r="V175" s="9" t="str">
        <f>IF(DHAC_TestProviders_combined!U160&lt;&gt;"", LOWER(SUBSTITUTE(_xlfn.XLOOKUP(TRIM(DHAC_TestProviders_combined!U160),DHAC_TestOrgs_combined!$B$2:$B$86,DHAC_TestOrgs_combined!$C$2:$C$86)," ","-")),"")</f>
        <v>woodcroft-pathology</v>
      </c>
      <c r="W175" s="66" t="s">
        <v>1432</v>
      </c>
      <c r="X175" s="66">
        <f>DHAC_TestProviders_combined!E160</f>
        <v>253915</v>
      </c>
      <c r="Y175" s="72" t="str">
        <f>_xlfn.XLOOKUP(DHAC_TestProviders_combined!E160, CodeMaps!B$25:B$32,CodeMaps!C$25:C$32,DHAC_TestProviders_combined!F160)</f>
        <v>Pathologist</v>
      </c>
      <c r="Z175" s="132"/>
      <c r="AA175" s="133"/>
      <c r="AB175" s="133"/>
      <c r="AC175" s="66"/>
      <c r="AD175" s="66"/>
      <c r="AE175" s="66"/>
      <c r="AF175" s="66" t="str">
        <f>IF(DHAC_TestProviders_combined!H160&lt;&gt;"",DHAC_TestProviders_combined!H160,"")</f>
        <v/>
      </c>
      <c r="AG175" s="66" t="str">
        <f t="shared" si="27"/>
        <v>http://snomed.info/sct</v>
      </c>
      <c r="AH175" s="66" t="str">
        <f>TRIM(IF(AA175&lt;&gt;"", _xlfn.XLOOKUP(AA175,CodeMaps!$D$25:$D$74,CodeMaps!$F$25:$F$74,""),IF(DHAC_TestProviders_combined!G160&lt;&gt;"",_xlfn.XLOOKUP(DHAC_TestProviders_combined!G160,CodeMaps!$B$70:$B$74,CodeMaps!$F$70:$F$74,""), _xlfn.XLOOKUP(X175,CodeMaps!$B$25:$B$64,CodeMaps!$F$25:$F$64,""))))</f>
        <v>394595002</v>
      </c>
      <c r="AI175" s="66" t="str">
        <f>IF(AH175&lt;&gt;"",_xlfn.XLOOKUP(AH175,CodeMaps!$F$25:$F$74,CodeMaps!$G$25:$G$74,""),"")</f>
        <v>Pathology</v>
      </c>
      <c r="AJ175" s="66"/>
      <c r="AK175" s="66"/>
      <c r="AL175" s="66"/>
      <c r="AM175" s="66"/>
      <c r="AN175" s="66"/>
      <c r="AO175" s="66" t="str">
        <f>IF(DHAC_TestProviders_combined!U160&lt;&gt;"", LOWER(SUBSTITUTE(_xlfn.XLOOKUP(TRIM(DHAC_TestProviders_combined!U160),DHAC_TestOrgs_combined!$B$2:$B$86,DHAC_TestOrgs_combined!$C$2:$C$86)," ","-")),"")</f>
        <v>woodcroft-pathology</v>
      </c>
      <c r="AP175" s="66"/>
      <c r="AQ175" s="66"/>
      <c r="AR175" s="66" t="s">
        <v>252</v>
      </c>
      <c r="AS175" s="65" t="str">
        <f>DHAC_TestProviders_combined!Q160</f>
        <v>0870100757</v>
      </c>
      <c r="AT175" s="66" t="s">
        <v>1321</v>
      </c>
      <c r="AU175" s="66" t="s">
        <v>282</v>
      </c>
      <c r="AV175" s="65" t="str">
        <f>DHAC_TestProviders_combined!S160</f>
        <v>astrid.dixon@woodcroftpathology.example.net</v>
      </c>
      <c r="AW175" s="66" t="s">
        <v>1321</v>
      </c>
      <c r="AX175" s="66"/>
      <c r="AY175" s="66"/>
      <c r="AZ175" s="66"/>
      <c r="BA175" s="66"/>
      <c r="BB175" s="66"/>
      <c r="BC175" s="66"/>
      <c r="BD175" s="66"/>
      <c r="BE175" s="66"/>
      <c r="BF175" s="66"/>
      <c r="BG175" s="66"/>
      <c r="BH175" s="66"/>
      <c r="BI175" s="66"/>
      <c r="BJ175" s="65"/>
    </row>
    <row r="176" spans="1:62" hidden="1" x14ac:dyDescent="0.25">
      <c r="A176" s="72" t="str">
        <f>LOWER(_xlfn.CONCAT(IF(COUNT(FIND(" ", $Y176))=0, $Y176, TRIM(SUBSTITUTE(SUBSTITUTE(SUBSTITUTE(_xlfn.CONCAT(LEFT($Y176, FIND(" ", $Y176)-1), REPLACE(LEFT($Y176, FIND(" ", $Y176&amp;" ", FIND(" ", $Y176, 1)+1)), 1, FIND(" ", $Y176), "")),"(",""),")",""),"and",""))), "-", SUBSTITUTE(DHAC_TestProviders_combined!$I161,"'",""),"-",DHAC_TestProviders_combined!$J161))</f>
        <v>pathologist-hickson-eldora</v>
      </c>
      <c r="B176" s="72"/>
      <c r="C176" s="66"/>
      <c r="D176" s="65" t="str">
        <f>IF(DHAC_TestProviders_combined!V161&lt;&gt;"","UPIN","")</f>
        <v>UPIN</v>
      </c>
      <c r="E176" s="66"/>
      <c r="F176" s="65" t="str">
        <f>IF(DHAC_TestProviders_combined!V161&lt;&gt;"","Medicare Provider Number","")</f>
        <v>Medicare Provider Number</v>
      </c>
      <c r="G176" s="32" t="str">
        <f>IF(DHAC_TestProviders_combined!V161&lt;&gt;"","http://ns.electronichealth.net.au/id/medicare-provider-number","")</f>
        <v>http://ns.electronichealth.net.au/id/medicare-provider-number</v>
      </c>
      <c r="H176" s="32" t="str">
        <f>IF(DHAC_TestProviders_combined!$V161&lt;&gt;"",DHAC_TestProviders_combined!$V161,"")</f>
        <v>2449851Y</v>
      </c>
      <c r="I176" s="66"/>
      <c r="J176" s="66"/>
      <c r="K176" s="66"/>
      <c r="L176" s="66"/>
      <c r="M176" s="66"/>
      <c r="N176" s="66"/>
      <c r="O176" s="66"/>
      <c r="P176" s="66"/>
      <c r="Q176" s="66"/>
      <c r="R176" s="66"/>
      <c r="S176" s="32" t="str">
        <f>LOWER(_xlfn.CONCAT(SUBSTITUTE(DHAC_TestProviders_combined!I161,"'",""),"-",DHAC_TestProviders_combined!J161))</f>
        <v>hickson-eldora</v>
      </c>
      <c r="T176" s="66"/>
      <c r="V176" s="9" t="str">
        <f>IF(DHAC_TestProviders_combined!U161&lt;&gt;"", LOWER(SUBSTITUTE(_xlfn.XLOOKUP(TRIM(DHAC_TestProviders_combined!U161),DHAC_TestOrgs_combined!$B$2:$B$86,DHAC_TestOrgs_combined!$C$2:$C$86)," ","-")),"")</f>
        <v>wingfield-pathology</v>
      </c>
      <c r="W176" s="66" t="s">
        <v>1432</v>
      </c>
      <c r="X176" s="66">
        <f>DHAC_TestProviders_combined!E161</f>
        <v>253915</v>
      </c>
      <c r="Y176" s="72" t="str">
        <f>_xlfn.XLOOKUP(DHAC_TestProviders_combined!E161, CodeMaps!B$25:B$32,CodeMaps!C$25:C$32,DHAC_TestProviders_combined!F161)</f>
        <v>Pathologist</v>
      </c>
      <c r="Z176" s="132"/>
      <c r="AA176" s="133"/>
      <c r="AB176" s="133"/>
      <c r="AC176" s="66"/>
      <c r="AD176" s="66"/>
      <c r="AE176" s="66"/>
      <c r="AF176" s="66" t="str">
        <f>IF(DHAC_TestProviders_combined!H161&lt;&gt;"",DHAC_TestProviders_combined!H161,"")</f>
        <v/>
      </c>
      <c r="AG176" s="66" t="str">
        <f t="shared" si="27"/>
        <v>http://snomed.info/sct</v>
      </c>
      <c r="AH176" s="66" t="str">
        <f>TRIM(IF(AA176&lt;&gt;"", _xlfn.XLOOKUP(AA176,CodeMaps!$D$25:$D$74,CodeMaps!$F$25:$F$74,""),IF(DHAC_TestProviders_combined!G161&lt;&gt;"",_xlfn.XLOOKUP(DHAC_TestProviders_combined!G161,CodeMaps!$B$70:$B$74,CodeMaps!$F$70:$F$74,""), _xlfn.XLOOKUP(X176,CodeMaps!$B$25:$B$64,CodeMaps!$F$25:$F$64,""))))</f>
        <v>394595002</v>
      </c>
      <c r="AI176" s="66" t="str">
        <f>IF(AH176&lt;&gt;"",_xlfn.XLOOKUP(AH176,CodeMaps!$F$25:$F$74,CodeMaps!$G$25:$G$74,""),"")</f>
        <v>Pathology</v>
      </c>
      <c r="AJ176" s="66"/>
      <c r="AK176" s="66"/>
      <c r="AL176" s="66"/>
      <c r="AM176" s="66"/>
      <c r="AN176" s="66"/>
      <c r="AO176" s="66" t="str">
        <f>IF(DHAC_TestProviders_combined!U161&lt;&gt;"", LOWER(SUBSTITUTE(_xlfn.XLOOKUP(TRIM(DHAC_TestProviders_combined!U161),DHAC_TestOrgs_combined!$B$2:$B$86,DHAC_TestOrgs_combined!$C$2:$C$86)," ","-")),"")</f>
        <v>wingfield-pathology</v>
      </c>
      <c r="AP176" s="66"/>
      <c r="AQ176" s="66"/>
      <c r="AR176" s="66" t="s">
        <v>252</v>
      </c>
      <c r="AS176" s="65" t="str">
        <f>DHAC_TestProviders_combined!Q161</f>
        <v>0870106652</v>
      </c>
      <c r="AT176" s="66" t="s">
        <v>1321</v>
      </c>
      <c r="AU176" s="66" t="s">
        <v>282</v>
      </c>
      <c r="AV176" s="65" t="str">
        <f>DHAC_TestProviders_combined!S161</f>
        <v>eldora.hickson@wingfieldpathology.example.com.au</v>
      </c>
      <c r="AW176" s="66" t="s">
        <v>1321</v>
      </c>
      <c r="AX176" s="66"/>
      <c r="AY176" s="66"/>
      <c r="AZ176" s="66"/>
      <c r="BA176" s="66"/>
      <c r="BB176" s="66"/>
      <c r="BC176" s="66"/>
      <c r="BD176" s="66"/>
      <c r="BE176" s="66"/>
      <c r="BF176" s="66"/>
      <c r="BG176" s="66"/>
      <c r="BH176" s="66"/>
      <c r="BI176" s="66"/>
      <c r="BJ176" s="65"/>
    </row>
    <row r="177" spans="1:62" hidden="1" x14ac:dyDescent="0.25">
      <c r="A177" s="72" t="str">
        <f>LOWER(_xlfn.CONCAT(IF(COUNT(FIND(" ", $Y177))=0, $Y177, TRIM(SUBSTITUTE(SUBSTITUTE(SUBSTITUTE(_xlfn.CONCAT(LEFT($Y177, FIND(" ", $Y177)-1), REPLACE(LEFT($Y177, FIND(" ", $Y177&amp;" ", FIND(" ", $Y177, 1)+1)), 1, FIND(" ", $Y177), "")),"(",""),")",""),"and",""))), "-", SUBSTITUTE(DHAC_TestProviders_combined!$I162,"'",""),"-",DHAC_TestProviders_combined!$J162))</f>
        <v>retailpharmacist-newling-louis</v>
      </c>
      <c r="B177" s="72"/>
      <c r="C177" s="66"/>
      <c r="D177" s="65" t="str">
        <f>IF(DHAC_TestProviders_combined!V162&lt;&gt;"","UPIN","")</f>
        <v>UPIN</v>
      </c>
      <c r="E177" s="66"/>
      <c r="F177" s="65" t="str">
        <f>IF(DHAC_TestProviders_combined!V162&lt;&gt;"","Medicare Provider Number","")</f>
        <v>Medicare Provider Number</v>
      </c>
      <c r="G177" s="32" t="str">
        <f>IF(DHAC_TestProviders_combined!V162&lt;&gt;"","http://ns.electronichealth.net.au/id/medicare-provider-number","")</f>
        <v>http://ns.electronichealth.net.au/id/medicare-provider-number</v>
      </c>
      <c r="H177" s="32" t="str">
        <f>IF(DHAC_TestProviders_combined!$V162&lt;&gt;"",DHAC_TestProviders_combined!$V162,"")</f>
        <v>2449861X</v>
      </c>
      <c r="I177" s="66"/>
      <c r="J177" s="66"/>
      <c r="K177" s="66"/>
      <c r="L177" s="66"/>
      <c r="M177" s="66"/>
      <c r="N177" s="66"/>
      <c r="O177" s="66"/>
      <c r="P177" s="66"/>
      <c r="Q177" s="66"/>
      <c r="R177" s="66"/>
      <c r="S177" s="32" t="str">
        <f>LOWER(_xlfn.CONCAT(SUBSTITUTE(DHAC_TestProviders_combined!I162,"'",""),"-",DHAC_TestProviders_combined!J162))</f>
        <v>newling-louis</v>
      </c>
      <c r="T177" s="66"/>
      <c r="V177" s="9" t="str">
        <f>IF(DHAC_TestProviders_combined!U162&lt;&gt;"", LOWER(SUBSTITUTE(_xlfn.XLOOKUP(TRIM(DHAC_TestProviders_combined!U162),DHAC_TestOrgs_combined!$B$2:$B$86,DHAC_TestOrgs_combined!$C$2:$C$86)," ","-")),"")</f>
        <v>edwardstown-pharmacy</v>
      </c>
      <c r="W177" s="66" t="s">
        <v>1432</v>
      </c>
      <c r="X177" s="66">
        <f>DHAC_TestProviders_combined!E162</f>
        <v>251513</v>
      </c>
      <c r="Y177" s="72" t="str">
        <f>_xlfn.XLOOKUP(DHAC_TestProviders_combined!E162, CodeMaps!B$25:B$32,CodeMaps!C$25:C$32,DHAC_TestProviders_combined!F162)</f>
        <v>Retail Pharmacist</v>
      </c>
      <c r="Z177" s="132"/>
      <c r="AA177" s="133"/>
      <c r="AB177" s="133"/>
      <c r="AC177" s="66"/>
      <c r="AD177" s="66"/>
      <c r="AE177" s="66"/>
      <c r="AF177" s="66" t="str">
        <f>IF(DHAC_TestProviders_combined!H162&lt;&gt;"",DHAC_TestProviders_combined!H162,"")</f>
        <v/>
      </c>
      <c r="AG177" s="66" t="str">
        <f t="shared" si="27"/>
        <v>http://snomed.info/sct</v>
      </c>
      <c r="AH177" s="66" t="str">
        <f>TRIM(IF(AA177&lt;&gt;"", _xlfn.XLOOKUP(AA177,CodeMaps!$D$25:$D$74,CodeMaps!$F$25:$F$74,""),IF(DHAC_TestProviders_combined!G162&lt;&gt;"",_xlfn.XLOOKUP(DHAC_TestProviders_combined!G162,CodeMaps!$B$70:$B$74,CodeMaps!$F$70:$F$74,""), _xlfn.XLOOKUP(X177,CodeMaps!$B$25:$B$64,CodeMaps!$F$25:$F$64,""))))</f>
        <v>1268907002</v>
      </c>
      <c r="AI177" s="66" t="str">
        <f>IF(AH177&lt;&gt;"",_xlfn.XLOOKUP(AH177,CodeMaps!$F$25:$F$74,CodeMaps!$G$25:$G$74,""),"")</f>
        <v>Community pharmacy</v>
      </c>
      <c r="AJ177" s="66"/>
      <c r="AK177" s="66"/>
      <c r="AL177" s="66"/>
      <c r="AM177" s="66"/>
      <c r="AN177" s="66"/>
      <c r="AO177" s="66" t="str">
        <f>IF(DHAC_TestProviders_combined!U162&lt;&gt;"", LOWER(SUBSTITUTE(_xlfn.XLOOKUP(TRIM(DHAC_TestProviders_combined!U162),DHAC_TestOrgs_combined!$B$2:$B$86,DHAC_TestOrgs_combined!$C$2:$C$86)," ","-")),"")</f>
        <v>edwardstown-pharmacy</v>
      </c>
      <c r="AP177" s="66"/>
      <c r="AQ177" s="66"/>
      <c r="AR177" s="66" t="s">
        <v>252</v>
      </c>
      <c r="AS177" s="65" t="str">
        <f>DHAC_TestProviders_combined!Q162</f>
        <v>0870105386</v>
      </c>
      <c r="AT177" s="66" t="s">
        <v>1321</v>
      </c>
      <c r="AU177" s="66" t="s">
        <v>282</v>
      </c>
      <c r="AV177" s="65" t="str">
        <f>DHAC_TestProviders_combined!S162</f>
        <v>louis.newling@edwardstownpharmacy.example.net</v>
      </c>
      <c r="AW177" s="66" t="s">
        <v>1321</v>
      </c>
      <c r="AX177" s="66"/>
      <c r="AY177" s="66"/>
      <c r="AZ177" s="66"/>
      <c r="BA177" s="66"/>
      <c r="BB177" s="66"/>
      <c r="BC177" s="66"/>
      <c r="BD177" s="66"/>
      <c r="BE177" s="66"/>
      <c r="BF177" s="66"/>
      <c r="BG177" s="66"/>
      <c r="BH177" s="66"/>
      <c r="BI177" s="66"/>
      <c r="BJ177" s="65"/>
    </row>
    <row r="178" spans="1:62" hidden="1" x14ac:dyDescent="0.25">
      <c r="A178" s="72" t="str">
        <f>LOWER(_xlfn.CONCAT(IF(COUNT(FIND(" ", $Y178))=0, $Y178, TRIM(SUBSTITUTE(SUBSTITUTE(SUBSTITUTE(_xlfn.CONCAT(LEFT($Y178, FIND(" ", $Y178)-1), REPLACE(LEFT($Y178, FIND(" ", $Y178&amp;" ", FIND(" ", $Y178, 1)+1)), 1, FIND(" ", $Y178), "")),"(",""),")",""),"and",""))), "-", SUBSTITUTE(DHAC_TestProviders_combined!$I163,"'",""),"-",DHAC_TestProviders_combined!$J163))</f>
        <v>registerednurses-frankel-mary</v>
      </c>
      <c r="B178" s="72"/>
      <c r="C178" s="66"/>
      <c r="D178" s="65" t="str">
        <f>IF(DHAC_TestProviders_combined!V163&lt;&gt;"","UPIN","")</f>
        <v>UPIN</v>
      </c>
      <c r="E178" s="66"/>
      <c r="F178" s="65" t="str">
        <f>IF(DHAC_TestProviders_combined!V163&lt;&gt;"","Medicare Provider Number","")</f>
        <v>Medicare Provider Number</v>
      </c>
      <c r="G178" s="32" t="str">
        <f>IF(DHAC_TestProviders_combined!V163&lt;&gt;"","http://ns.electronichealth.net.au/id/medicare-provider-number","")</f>
        <v>http://ns.electronichealth.net.au/id/medicare-provider-number</v>
      </c>
      <c r="H178" s="32" t="str">
        <f>IF(DHAC_TestProviders_combined!$V163&lt;&gt;"",DHAC_TestProviders_combined!$V163,"")</f>
        <v>2449871W</v>
      </c>
      <c r="I178" s="66"/>
      <c r="J178" s="66"/>
      <c r="K178" s="66"/>
      <c r="L178" s="66"/>
      <c r="M178" s="66"/>
      <c r="N178" s="66"/>
      <c r="O178" s="66"/>
      <c r="P178" s="66"/>
      <c r="Q178" s="66"/>
      <c r="R178" s="66"/>
      <c r="S178" s="32" t="str">
        <f>LOWER(_xlfn.CONCAT(SUBSTITUTE(DHAC_TestProviders_combined!I163,"'",""),"-",DHAC_TestProviders_combined!J163))</f>
        <v>frankel-mary</v>
      </c>
      <c r="T178" s="66"/>
      <c r="V178" s="9" t="str">
        <f>IF(DHAC_TestProviders_combined!U163&lt;&gt;"", LOWER(SUBSTITUTE(_xlfn.XLOOKUP(TRIM(DHAC_TestProviders_combined!U163),DHAC_TestOrgs_combined!$B$2:$B$86,DHAC_TestOrgs_combined!$C$2:$C$86)," ","-")),"")</f>
        <v>leasingham-public-hospital</v>
      </c>
      <c r="W178" s="66" t="s">
        <v>1432</v>
      </c>
      <c r="X178" s="66">
        <f>DHAC_TestProviders_combined!E163</f>
        <v>254499</v>
      </c>
      <c r="Y178" s="72" t="str">
        <f>_xlfn.XLOOKUP(DHAC_TestProviders_combined!E163, CodeMaps!B$25:B$32,CodeMaps!C$25:C$32,DHAC_TestProviders_combined!F163)</f>
        <v>Registered Nurses nec</v>
      </c>
      <c r="Z178" s="132"/>
      <c r="AA178" s="133"/>
      <c r="AB178" s="133"/>
      <c r="AC178" s="66"/>
      <c r="AD178" s="66"/>
      <c r="AE178" s="66"/>
      <c r="AF178" s="66" t="str">
        <f>IF(DHAC_TestProviders_combined!H163&lt;&gt;"",DHAC_TestProviders_combined!H163,"")</f>
        <v/>
      </c>
      <c r="AG178" s="66" t="str">
        <f t="shared" si="27"/>
        <v>http://snomed.info/sct</v>
      </c>
      <c r="AH178" s="66" t="str">
        <f>TRIM(IF(AA178&lt;&gt;"", _xlfn.XLOOKUP(AA178,CodeMaps!$D$25:$D$74,CodeMaps!$F$25:$F$74,""),IF(DHAC_TestProviders_combined!G163&lt;&gt;"",_xlfn.XLOOKUP(DHAC_TestProviders_combined!G163,CodeMaps!$B$70:$B$74,CodeMaps!$F$70:$F$74,""), _xlfn.XLOOKUP(X178,CodeMaps!$B$25:$B$64,CodeMaps!$F$25:$F$64,""))))</f>
        <v>722165004</v>
      </c>
      <c r="AI178" s="66" t="str">
        <f>IF(AH178&lt;&gt;"",_xlfn.XLOOKUP(AH178,CodeMaps!$F$25:$F$74,CodeMaps!$G$25:$G$74,""),"")</f>
        <v>Nursing</v>
      </c>
      <c r="AJ178" s="66"/>
      <c r="AK178" s="66"/>
      <c r="AL178" s="66"/>
      <c r="AM178" s="66"/>
      <c r="AN178" s="66"/>
      <c r="AO178" s="66" t="str">
        <f>IF(DHAC_TestProviders_combined!U163&lt;&gt;"", LOWER(SUBSTITUTE(_xlfn.XLOOKUP(TRIM(DHAC_TestProviders_combined!U163),DHAC_TestOrgs_combined!$B$2:$B$86,DHAC_TestOrgs_combined!$C$2:$C$86)," ","-")),"")</f>
        <v>leasingham-public-hospital</v>
      </c>
      <c r="AP178" s="66"/>
      <c r="AQ178" s="66"/>
      <c r="AR178" s="66" t="s">
        <v>252</v>
      </c>
      <c r="AS178" s="65" t="str">
        <f>DHAC_TestProviders_combined!Q163</f>
        <v>0870102241</v>
      </c>
      <c r="AT178" s="66" t="s">
        <v>1321</v>
      </c>
      <c r="AU178" s="66" t="s">
        <v>282</v>
      </c>
      <c r="AV178" s="65" t="str">
        <f>DHAC_TestProviders_combined!S163</f>
        <v>mary.frankel@leasinghamph.example.net</v>
      </c>
      <c r="AW178" s="66" t="s">
        <v>1321</v>
      </c>
      <c r="AX178" s="66"/>
      <c r="AY178" s="66"/>
      <c r="AZ178" s="66"/>
      <c r="BA178" s="66"/>
      <c r="BB178" s="66"/>
      <c r="BC178" s="66"/>
      <c r="BD178" s="66"/>
      <c r="BE178" s="66"/>
      <c r="BF178" s="66"/>
      <c r="BG178" s="66"/>
      <c r="BH178" s="66"/>
      <c r="BI178" s="66"/>
      <c r="BJ178" s="65"/>
    </row>
    <row r="179" spans="1:62" hidden="1" x14ac:dyDescent="0.25">
      <c r="A179" s="72" t="str">
        <f>LOWER(_xlfn.CONCAT(IF(COUNT(FIND(" ", $Y179))=0, $Y179, TRIM(SUBSTITUTE(SUBSTITUTE(SUBSTITUTE(_xlfn.CONCAT(LEFT($Y179, FIND(" ", $Y179)-1), REPLACE(LEFT($Y179, FIND(" ", $Y179&amp;" ", FIND(" ", $Y179, 1)+1)), 1, FIND(" ", $Y179), "")),"(",""),")",""),"and",""))), "-", SUBSTITUTE(DHAC_TestProviders_combined!$I164,"'",""),"-",DHAC_TestProviders_combined!$J164))</f>
        <v>registerednurses-steele-clyde</v>
      </c>
      <c r="B179" s="72"/>
      <c r="C179" s="66"/>
      <c r="D179" s="65" t="str">
        <f>IF(DHAC_TestProviders_combined!V164&lt;&gt;"","UPIN","")</f>
        <v>UPIN</v>
      </c>
      <c r="E179" s="66"/>
      <c r="F179" s="65" t="str">
        <f>IF(DHAC_TestProviders_combined!V164&lt;&gt;"","Medicare Provider Number","")</f>
        <v>Medicare Provider Number</v>
      </c>
      <c r="G179" s="32" t="str">
        <f>IF(DHAC_TestProviders_combined!V164&lt;&gt;"","http://ns.electronichealth.net.au/id/medicare-provider-number","")</f>
        <v>http://ns.electronichealth.net.au/id/medicare-provider-number</v>
      </c>
      <c r="H179" s="32" t="str">
        <f>IF(DHAC_TestProviders_combined!$V164&lt;&gt;"",DHAC_TestProviders_combined!$V164,"")</f>
        <v>2449881T</v>
      </c>
      <c r="I179" s="66"/>
      <c r="J179" s="66"/>
      <c r="K179" s="66"/>
      <c r="L179" s="66"/>
      <c r="M179" s="66"/>
      <c r="N179" s="66"/>
      <c r="O179" s="66"/>
      <c r="P179" s="66"/>
      <c r="Q179" s="66"/>
      <c r="R179" s="66"/>
      <c r="S179" s="32" t="str">
        <f>LOWER(_xlfn.CONCAT(SUBSTITUTE(DHAC_TestProviders_combined!I164,"'",""),"-",DHAC_TestProviders_combined!J164))</f>
        <v>steele-clyde</v>
      </c>
      <c r="T179" s="66"/>
      <c r="V179" s="9" t="str">
        <f>IF(DHAC_TestProviders_combined!U164&lt;&gt;"", LOWER(SUBSTITUTE(_xlfn.XLOOKUP(TRIM(DHAC_TestProviders_combined!U164),DHAC_TestOrgs_combined!$B$2:$B$86,DHAC_TestOrgs_combined!$C$2:$C$86)," ","-")),"")</f>
        <v>yunta-private-hospital</v>
      </c>
      <c r="W179" s="66" t="s">
        <v>1432</v>
      </c>
      <c r="X179" s="66">
        <f>DHAC_TestProviders_combined!E164</f>
        <v>254499</v>
      </c>
      <c r="Y179" s="72" t="str">
        <f>_xlfn.XLOOKUP(DHAC_TestProviders_combined!E164, CodeMaps!B$25:B$32,CodeMaps!C$25:C$32,DHAC_TestProviders_combined!F164)</f>
        <v>Registered Nurses nec</v>
      </c>
      <c r="Z179" s="132"/>
      <c r="AA179" s="133"/>
      <c r="AB179" s="133"/>
      <c r="AC179" s="66"/>
      <c r="AD179" s="66"/>
      <c r="AE179" s="66"/>
      <c r="AF179" s="66" t="str">
        <f>IF(DHAC_TestProviders_combined!H164&lt;&gt;"",DHAC_TestProviders_combined!H164,"")</f>
        <v/>
      </c>
      <c r="AG179" s="66" t="str">
        <f t="shared" si="27"/>
        <v>http://snomed.info/sct</v>
      </c>
      <c r="AH179" s="66" t="str">
        <f>TRIM(IF(AA179&lt;&gt;"", _xlfn.XLOOKUP(AA179,CodeMaps!$D$25:$D$74,CodeMaps!$F$25:$F$74,""),IF(DHAC_TestProviders_combined!G164&lt;&gt;"",_xlfn.XLOOKUP(DHAC_TestProviders_combined!G164,CodeMaps!$B$70:$B$74,CodeMaps!$F$70:$F$74,""), _xlfn.XLOOKUP(X179,CodeMaps!$B$25:$B$64,CodeMaps!$F$25:$F$64,""))))</f>
        <v>722165004</v>
      </c>
      <c r="AI179" s="66" t="str">
        <f>IF(AH179&lt;&gt;"",_xlfn.XLOOKUP(AH179,CodeMaps!$F$25:$F$74,CodeMaps!$G$25:$G$74,""),"")</f>
        <v>Nursing</v>
      </c>
      <c r="AJ179" s="66"/>
      <c r="AK179" s="66"/>
      <c r="AL179" s="66"/>
      <c r="AM179" s="66"/>
      <c r="AN179" s="66"/>
      <c r="AO179" s="66" t="str">
        <f>IF(DHAC_TestProviders_combined!U164&lt;&gt;"", LOWER(SUBSTITUTE(_xlfn.XLOOKUP(TRIM(DHAC_TestProviders_combined!U164),DHAC_TestOrgs_combined!$B$2:$B$86,DHAC_TestOrgs_combined!$C$2:$C$86)," ","-")),"")</f>
        <v>yunta-private-hospital</v>
      </c>
      <c r="AP179" s="66"/>
      <c r="AQ179" s="66"/>
      <c r="AR179" s="66" t="s">
        <v>252</v>
      </c>
      <c r="AS179" s="65" t="str">
        <f>DHAC_TestProviders_combined!Q164</f>
        <v>0870104979</v>
      </c>
      <c r="AT179" s="66" t="s">
        <v>1321</v>
      </c>
      <c r="AU179" s="66" t="s">
        <v>282</v>
      </c>
      <c r="AV179" s="65" t="str">
        <f>DHAC_TestProviders_combined!S164</f>
        <v>clyde.steele@yuntaph.example.com.au</v>
      </c>
      <c r="AW179" s="66" t="s">
        <v>1321</v>
      </c>
      <c r="AX179" s="66"/>
      <c r="AY179" s="66"/>
      <c r="AZ179" s="66"/>
      <c r="BA179" s="66"/>
      <c r="BB179" s="66"/>
      <c r="BC179" s="66"/>
      <c r="BD179" s="66"/>
      <c r="BE179" s="66"/>
      <c r="BF179" s="66"/>
      <c r="BG179" s="66"/>
      <c r="BH179" s="66"/>
      <c r="BI179" s="66"/>
      <c r="BJ179" s="65"/>
    </row>
    <row r="180" spans="1:62" hidden="1" x14ac:dyDescent="0.25">
      <c r="A180" s="72" t="str">
        <f>LOWER(_xlfn.CONCAT(IF(COUNT(FIND(" ", $Y180))=0, $Y180, TRIM(SUBSTITUTE(SUBSTITUTE(SUBSTITUTE(_xlfn.CONCAT(LEFT($Y180, FIND(" ", $Y180)-1), REPLACE(LEFT($Y180, FIND(" ", $Y180&amp;" ", FIND(" ", $Y180, 1)+1)), 1, FIND(" ", $Y180), "")),"(",""),")",""),"and",""))), "-", SUBSTITUTE(DHAC_TestProviders_combined!$I165,"'",""),"-",DHAC_TestProviders_combined!$J165))</f>
        <v>registerednurses-pickford-lisa</v>
      </c>
      <c r="B180" s="72"/>
      <c r="C180" s="66"/>
      <c r="D180" s="65" t="str">
        <f>IF(DHAC_TestProviders_combined!V165&lt;&gt;"","UPIN","")</f>
        <v>UPIN</v>
      </c>
      <c r="E180" s="66"/>
      <c r="F180" s="65" t="str">
        <f>IF(DHAC_TestProviders_combined!V165&lt;&gt;"","Medicare Provider Number","")</f>
        <v>Medicare Provider Number</v>
      </c>
      <c r="G180" s="32" t="str">
        <f>IF(DHAC_TestProviders_combined!V165&lt;&gt;"","http://ns.electronichealth.net.au/id/medicare-provider-number","")</f>
        <v>http://ns.electronichealth.net.au/id/medicare-provider-number</v>
      </c>
      <c r="H180" s="32" t="str">
        <f>IF(DHAC_TestProviders_combined!$V165&lt;&gt;"",DHAC_TestProviders_combined!$V165,"")</f>
        <v>2449891L</v>
      </c>
      <c r="I180" s="66"/>
      <c r="J180" s="66"/>
      <c r="K180" s="66"/>
      <c r="L180" s="66"/>
      <c r="M180" s="66"/>
      <c r="N180" s="66"/>
      <c r="O180" s="66"/>
      <c r="P180" s="66"/>
      <c r="Q180" s="66"/>
      <c r="R180" s="66"/>
      <c r="S180" s="32" t="str">
        <f>LOWER(_xlfn.CONCAT(SUBSTITUTE(DHAC_TestProviders_combined!I165,"'",""),"-",DHAC_TestProviders_combined!J165))</f>
        <v>pickford-lisa</v>
      </c>
      <c r="T180" s="66"/>
      <c r="V180" s="9" t="str">
        <f>IF(DHAC_TestProviders_combined!U165&lt;&gt;"", LOWER(SUBSTITUTE(_xlfn.XLOOKUP(TRIM(DHAC_TestProviders_combined!U165),DHAC_TestOrgs_combined!$B$2:$B$86,DHAC_TestOrgs_combined!$C$2:$C$86)," ","-")),"")</f>
        <v>beltana-medical-practice</v>
      </c>
      <c r="W180" s="66" t="s">
        <v>1432</v>
      </c>
      <c r="X180" s="66">
        <f>DHAC_TestProviders_combined!E165</f>
        <v>254499</v>
      </c>
      <c r="Y180" s="72" t="str">
        <f>_xlfn.XLOOKUP(DHAC_TestProviders_combined!E165, CodeMaps!B$25:B$32,CodeMaps!C$25:C$32,DHAC_TestProviders_combined!F165)</f>
        <v>Registered Nurses nec</v>
      </c>
      <c r="Z180" s="132"/>
      <c r="AA180" s="133"/>
      <c r="AB180" s="133"/>
      <c r="AC180" s="66"/>
      <c r="AD180" s="66"/>
      <c r="AE180" s="66"/>
      <c r="AF180" s="66" t="str">
        <f>IF(DHAC_TestProviders_combined!H165&lt;&gt;"",DHAC_TestProviders_combined!H165,"")</f>
        <v/>
      </c>
      <c r="AG180" s="66" t="str">
        <f t="shared" si="27"/>
        <v>http://snomed.info/sct</v>
      </c>
      <c r="AH180" s="66" t="str">
        <f>TRIM(IF(AA180&lt;&gt;"", _xlfn.XLOOKUP(AA180,CodeMaps!$D$25:$D$74,CodeMaps!$F$25:$F$74,""),IF(DHAC_TestProviders_combined!G165&lt;&gt;"",_xlfn.XLOOKUP(DHAC_TestProviders_combined!G165,CodeMaps!$B$70:$B$74,CodeMaps!$F$70:$F$74,""), _xlfn.XLOOKUP(X180,CodeMaps!$B$25:$B$64,CodeMaps!$F$25:$F$64,""))))</f>
        <v>722165004</v>
      </c>
      <c r="AI180" s="66" t="str">
        <f>IF(AH180&lt;&gt;"",_xlfn.XLOOKUP(AH180,CodeMaps!$F$25:$F$74,CodeMaps!$G$25:$G$74,""),"")</f>
        <v>Nursing</v>
      </c>
      <c r="AJ180" s="66"/>
      <c r="AK180" s="66"/>
      <c r="AL180" s="66"/>
      <c r="AM180" s="66"/>
      <c r="AN180" s="66"/>
      <c r="AO180" s="66" t="str">
        <f>IF(DHAC_TestProviders_combined!U165&lt;&gt;"", LOWER(SUBSTITUTE(_xlfn.XLOOKUP(TRIM(DHAC_TestProviders_combined!U165),DHAC_TestOrgs_combined!$B$2:$B$86,DHAC_TestOrgs_combined!$C$2:$C$86)," ","-")),"")</f>
        <v>beltana-medical-practice</v>
      </c>
      <c r="AP180" s="66"/>
      <c r="AQ180" s="66"/>
      <c r="AR180" s="66" t="s">
        <v>252</v>
      </c>
      <c r="AS180" s="65" t="str">
        <f>DHAC_TestProviders_combined!Q165</f>
        <v>0870101084</v>
      </c>
      <c r="AT180" s="66" t="s">
        <v>1321</v>
      </c>
      <c r="AU180" s="66" t="s">
        <v>282</v>
      </c>
      <c r="AV180" s="65" t="str">
        <f>DHAC_TestProviders_combined!S165</f>
        <v>lisa.pickford@beltanamp.example.com.au</v>
      </c>
      <c r="AW180" s="66" t="s">
        <v>1321</v>
      </c>
      <c r="AX180" s="66"/>
      <c r="AY180" s="66"/>
      <c r="AZ180" s="66"/>
      <c r="BA180" s="66"/>
      <c r="BB180" s="66"/>
      <c r="BC180" s="66"/>
      <c r="BD180" s="66"/>
      <c r="BE180" s="66"/>
      <c r="BF180" s="66"/>
      <c r="BG180" s="66"/>
      <c r="BH180" s="66"/>
      <c r="BI180" s="66"/>
      <c r="BJ180" s="65"/>
    </row>
    <row r="181" spans="1:62" hidden="1" x14ac:dyDescent="0.25">
      <c r="A181" s="72" t="str">
        <f>LOWER(_xlfn.CONCAT(IF(COUNT(FIND(" ", $Y181))=0, $Y181, TRIM(SUBSTITUTE(SUBSTITUTE(SUBSTITUTE(_xlfn.CONCAT(LEFT($Y181, FIND(" ", $Y181)-1), REPLACE(LEFT($Y181, FIND(" ", $Y181&amp;" ", FIND(" ", $Y181, 1)+1)), 1, FIND(" ", $Y181), "")),"(",""),")",""),"and",""))), "-", SUBSTITUTE(DHAC_TestProviders_combined!$I166,"'",""),"-",DHAC_TestProviders_combined!$J166))</f>
        <v>medicaldiagnostic-elliott-eulah</v>
      </c>
      <c r="B181" s="72"/>
      <c r="C181" s="66"/>
      <c r="D181" s="65" t="str">
        <f>IF(DHAC_TestProviders_combined!V166&lt;&gt;"","UPIN","")</f>
        <v>UPIN</v>
      </c>
      <c r="E181" s="66"/>
      <c r="F181" s="65" t="str">
        <f>IF(DHAC_TestProviders_combined!V166&lt;&gt;"","Medicare Provider Number","")</f>
        <v>Medicare Provider Number</v>
      </c>
      <c r="G181" s="32" t="str">
        <f>IF(DHAC_TestProviders_combined!V166&lt;&gt;"","http://ns.electronichealth.net.au/id/medicare-provider-number","")</f>
        <v>http://ns.electronichealth.net.au/id/medicare-provider-number</v>
      </c>
      <c r="H181" s="32" t="str">
        <f>IF(DHAC_TestProviders_combined!$V166&lt;&gt;"",DHAC_TestProviders_combined!$V166,"")</f>
        <v>2449901F</v>
      </c>
      <c r="I181" s="66"/>
      <c r="J181" s="66"/>
      <c r="K181" s="66"/>
      <c r="L181" s="66"/>
      <c r="M181" s="66"/>
      <c r="N181" s="66"/>
      <c r="O181" s="66"/>
      <c r="P181" s="66"/>
      <c r="Q181" s="66"/>
      <c r="R181" s="66"/>
      <c r="S181" s="32" t="str">
        <f>LOWER(_xlfn.CONCAT(SUBSTITUTE(DHAC_TestProviders_combined!I166,"'",""),"-",DHAC_TestProviders_combined!J166))</f>
        <v>elliott-eulah</v>
      </c>
      <c r="T181" s="66"/>
      <c r="V181" s="9" t="str">
        <f>IF(DHAC_TestProviders_combined!U166&lt;&gt;"", LOWER(SUBSTITUTE(_xlfn.XLOOKUP(TRIM(DHAC_TestProviders_combined!U166),DHAC_TestOrgs_combined!$B$2:$B$86,DHAC_TestOrgs_combined!$C$2:$C$86)," ","-")),"")</f>
        <v/>
      </c>
      <c r="W181" s="66" t="s">
        <v>1432</v>
      </c>
      <c r="X181" s="66">
        <f>DHAC_TestProviders_combined!E166</f>
        <v>251211</v>
      </c>
      <c r="Y181" s="72" t="str">
        <f>_xlfn.XLOOKUP(DHAC_TestProviders_combined!E166, CodeMaps!B$25:B$32,CodeMaps!C$25:C$32,DHAC_TestProviders_combined!F166)</f>
        <v>Medical Diagnostic Radiographer</v>
      </c>
      <c r="Z181" s="132"/>
      <c r="AA181" s="133"/>
      <c r="AB181" s="133"/>
      <c r="AC181" s="66"/>
      <c r="AD181" s="66"/>
      <c r="AE181" s="66"/>
      <c r="AF181" s="66" t="str">
        <f>IF(DHAC_TestProviders_combined!H166&lt;&gt;"",DHAC_TestProviders_combined!H166,"")</f>
        <v/>
      </c>
      <c r="AG181" s="66" t="str">
        <f t="shared" si="27"/>
        <v/>
      </c>
      <c r="AH181" s="66" t="str">
        <f>TRIM(IF(AA181&lt;&gt;"", _xlfn.XLOOKUP(AA181,CodeMaps!$D$25:$D$74,CodeMaps!$F$25:$F$74,""),IF(DHAC_TestProviders_combined!G166&lt;&gt;"",_xlfn.XLOOKUP(DHAC_TestProviders_combined!G166,CodeMaps!$B$70:$B$74,CodeMaps!$F$70:$F$74,""), _xlfn.XLOOKUP(X181,CodeMaps!$B$25:$B$64,CodeMaps!$F$25:$F$64,""))))</f>
        <v/>
      </c>
      <c r="AI181" s="66" t="str">
        <f>IF(AH181&lt;&gt;"",_xlfn.XLOOKUP(AH181,CodeMaps!$F$25:$F$74,CodeMaps!$G$25:$G$74,""),"")</f>
        <v/>
      </c>
      <c r="AJ181" s="66"/>
      <c r="AK181" s="66"/>
      <c r="AL181" s="66"/>
      <c r="AM181" s="66"/>
      <c r="AN181" s="66"/>
      <c r="AO181" s="66" t="str">
        <f>IF(DHAC_TestProviders_combined!U166&lt;&gt;"", LOWER(SUBSTITUTE(_xlfn.XLOOKUP(TRIM(DHAC_TestProviders_combined!U166),DHAC_TestOrgs_combined!$B$2:$B$86,DHAC_TestOrgs_combined!$C$2:$C$86)," ","-")),"")</f>
        <v/>
      </c>
      <c r="AP181" s="66"/>
      <c r="AQ181" s="66"/>
      <c r="AR181" s="66" t="s">
        <v>252</v>
      </c>
      <c r="AS181" s="65" t="str">
        <f>DHAC_TestProviders_combined!Q166</f>
        <v>0870105391</v>
      </c>
      <c r="AT181" s="66" t="s">
        <v>1321</v>
      </c>
      <c r="AU181" s="66" t="s">
        <v>282</v>
      </c>
      <c r="AV181" s="65" t="str">
        <f>DHAC_TestProviders_combined!S166</f>
        <v>eulah.elliott@example.net</v>
      </c>
      <c r="AW181" s="66" t="s">
        <v>1321</v>
      </c>
      <c r="AX181" s="66"/>
      <c r="AY181" s="66"/>
      <c r="AZ181" s="66"/>
      <c r="BA181" s="66"/>
      <c r="BB181" s="66"/>
      <c r="BC181" s="66"/>
      <c r="BD181" s="66"/>
      <c r="BE181" s="66"/>
      <c r="BF181" s="66"/>
      <c r="BG181" s="66"/>
      <c r="BH181" s="66"/>
      <c r="BI181" s="66"/>
      <c r="BJ181" s="65"/>
    </row>
    <row r="182" spans="1:62" hidden="1" x14ac:dyDescent="0.25">
      <c r="A182" s="72" t="str">
        <f>LOWER(_xlfn.CONCAT(IF(COUNT(FIND(" ", $Y182))=0, $Y182, TRIM(SUBSTITUTE(SUBSTITUTE(SUBSTITUTE(_xlfn.CONCAT(LEFT($Y182, FIND(" ", $Y182)-1), REPLACE(LEFT($Y182, FIND(" ", $Y182&amp;" ", FIND(" ", $Y182, 1)+1)), 1, FIND(" ", $Y182), "")),"(",""),")",""),"and",""))), "-", SUBSTITUTE(DHAC_TestProviders_combined!$I167,"'",""),"-",DHAC_TestProviders_combined!$J167))</f>
        <v>diagnostic-parr-adelaide</v>
      </c>
      <c r="B182" s="72"/>
      <c r="C182" s="66"/>
      <c r="D182" s="65" t="str">
        <f>IF(DHAC_TestProviders_combined!V167&lt;&gt;"","UPIN","")</f>
        <v>UPIN</v>
      </c>
      <c r="E182" s="66"/>
      <c r="F182" s="65" t="str">
        <f>IF(DHAC_TestProviders_combined!V167&lt;&gt;"","Medicare Provider Number","")</f>
        <v>Medicare Provider Number</v>
      </c>
      <c r="G182" s="32" t="str">
        <f>IF(DHAC_TestProviders_combined!V167&lt;&gt;"","http://ns.electronichealth.net.au/id/medicare-provider-number","")</f>
        <v>http://ns.electronichealth.net.au/id/medicare-provider-number</v>
      </c>
      <c r="H182" s="32" t="str">
        <f>IF(DHAC_TestProviders_combined!$V167&lt;&gt;"",DHAC_TestProviders_combined!$V167,"")</f>
        <v>2449911B</v>
      </c>
      <c r="I182" s="66"/>
      <c r="J182" s="66"/>
      <c r="K182" s="66"/>
      <c r="L182" s="66"/>
      <c r="M182" s="66"/>
      <c r="N182" s="66"/>
      <c r="O182" s="66"/>
      <c r="P182" s="66"/>
      <c r="Q182" s="66"/>
      <c r="R182" s="66"/>
      <c r="S182" s="32" t="str">
        <f>LOWER(_xlfn.CONCAT(SUBSTITUTE(DHAC_TestProviders_combined!I167,"'",""),"-",DHAC_TestProviders_combined!J167))</f>
        <v>parr-adelaide</v>
      </c>
      <c r="T182" s="66"/>
      <c r="V182" s="9" t="str">
        <f>IF(DHAC_TestProviders_combined!U167&lt;&gt;"", LOWER(SUBSTITUTE(_xlfn.XLOOKUP(TRIM(DHAC_TestProviders_combined!U167),DHAC_TestOrgs_combined!$B$2:$B$86,DHAC_TestOrgs_combined!$C$2:$C$86)," ","-")),"")</f>
        <v>cape-jaffa-radiology</v>
      </c>
      <c r="W182" s="66" t="s">
        <v>1432</v>
      </c>
      <c r="X182" s="66">
        <f>DHAC_TestProviders_combined!E167</f>
        <v>253917</v>
      </c>
      <c r="Y182" s="72" t="str">
        <f>_xlfn.XLOOKUP(DHAC_TestProviders_combined!E167, CodeMaps!B$25:B$32,CodeMaps!C$25:C$32,DHAC_TestProviders_combined!F167)</f>
        <v>Diagnostic and Interventional Radiologist</v>
      </c>
      <c r="Z182" s="132"/>
      <c r="AA182" s="133"/>
      <c r="AB182" s="133"/>
      <c r="AC182" s="66"/>
      <c r="AD182" s="66"/>
      <c r="AE182" s="66"/>
      <c r="AF182" s="66" t="str">
        <f>IF(DHAC_TestProviders_combined!H167&lt;&gt;"",DHAC_TestProviders_combined!H167,"")</f>
        <v/>
      </c>
      <c r="AG182" s="66" t="str">
        <f t="shared" si="27"/>
        <v>http://snomed.info/sct</v>
      </c>
      <c r="AH182" s="66" t="str">
        <f>TRIM(IF(AA182&lt;&gt;"", _xlfn.XLOOKUP(AA182,CodeMaps!$D$25:$D$74,CodeMaps!$F$25:$F$74,""),IF(DHAC_TestProviders_combined!G167&lt;&gt;"",_xlfn.XLOOKUP(DHAC_TestProviders_combined!G167,CodeMaps!$B$70:$B$74,CodeMaps!$F$70:$F$74,""), _xlfn.XLOOKUP(X182,CodeMaps!$B$25:$B$64,CodeMaps!$F$25:$F$64,""))))</f>
        <v>408455009</v>
      </c>
      <c r="AI182" s="66" t="str">
        <f>IF(AH182&lt;&gt;"",_xlfn.XLOOKUP(AH182,CodeMaps!$F$25:$F$74,CodeMaps!$G$25:$G$74,""),"")</f>
        <v>Interventional radiology - speciality</v>
      </c>
      <c r="AJ182" s="66"/>
      <c r="AK182" s="66"/>
      <c r="AL182" s="66"/>
      <c r="AM182" s="66"/>
      <c r="AN182" s="66"/>
      <c r="AO182" s="66" t="str">
        <f>IF(DHAC_TestProviders_combined!U167&lt;&gt;"", LOWER(SUBSTITUTE(_xlfn.XLOOKUP(TRIM(DHAC_TestProviders_combined!U167),DHAC_TestOrgs_combined!$B$2:$B$86,DHAC_TestOrgs_combined!$C$2:$C$86)," ","-")),"")</f>
        <v>cape-jaffa-radiology</v>
      </c>
      <c r="AP182" s="66"/>
      <c r="AQ182" s="66"/>
      <c r="AR182" s="66" t="s">
        <v>252</v>
      </c>
      <c r="AS182" s="65" t="str">
        <f>DHAC_TestProviders_combined!Q167</f>
        <v>0870103000</v>
      </c>
      <c r="AT182" s="66" t="s">
        <v>1321</v>
      </c>
      <c r="AU182" s="66" t="s">
        <v>282</v>
      </c>
      <c r="AV182" s="65" t="str">
        <f>DHAC_TestProviders_combined!S167</f>
        <v>adelaide.parr@capejaffaradiology.example.net</v>
      </c>
      <c r="AW182" s="66" t="s">
        <v>1321</v>
      </c>
      <c r="AX182" s="66"/>
      <c r="AY182" s="66"/>
      <c r="AZ182" s="66"/>
      <c r="BA182" s="66"/>
      <c r="BB182" s="66"/>
      <c r="BC182" s="66"/>
      <c r="BD182" s="66"/>
      <c r="BE182" s="66"/>
      <c r="BF182" s="66"/>
      <c r="BG182" s="66"/>
      <c r="BH182" s="66"/>
      <c r="BI182" s="66"/>
      <c r="BJ182" s="65"/>
    </row>
    <row r="183" spans="1:62" hidden="1" x14ac:dyDescent="0.25">
      <c r="A183" s="72" t="str">
        <f>LOWER(_xlfn.CONCAT(IF(COUNT(FIND(" ", $Y183))=0, $Y183, TRIM(SUBSTITUTE(SUBSTITUTE(SUBSTITUTE(_xlfn.CONCAT(LEFT($Y183, FIND(" ", $Y183)-1), REPLACE(LEFT($Y183, FIND(" ", $Y183&amp;" ", FIND(" ", $Y183, 1)+1)), 1, FIND(" ", $Y183), "")),"(",""),")",""),"and",""))), "-", SUBSTITUTE(DHAC_TestProviders_combined!$I168,"'",""),"-",DHAC_TestProviders_combined!$J168))</f>
        <v>diagnostic-heaney-brock</v>
      </c>
      <c r="B183" s="72"/>
      <c r="C183" s="66"/>
      <c r="D183" s="65" t="str">
        <f>IF(DHAC_TestProviders_combined!V168&lt;&gt;"","UPIN","")</f>
        <v>UPIN</v>
      </c>
      <c r="E183" s="66"/>
      <c r="F183" s="65" t="str">
        <f>IF(DHAC_TestProviders_combined!V168&lt;&gt;"","Medicare Provider Number","")</f>
        <v>Medicare Provider Number</v>
      </c>
      <c r="G183" s="32" t="str">
        <f>IF(DHAC_TestProviders_combined!V168&lt;&gt;"","http://ns.electronichealth.net.au/id/medicare-provider-number","")</f>
        <v>http://ns.electronichealth.net.au/id/medicare-provider-number</v>
      </c>
      <c r="H183" s="32" t="str">
        <f>IF(DHAC_TestProviders_combined!$V168&lt;&gt;"",DHAC_TestProviders_combined!$V168,"")</f>
        <v>2449921A</v>
      </c>
      <c r="I183" s="66"/>
      <c r="J183" s="66"/>
      <c r="K183" s="66"/>
      <c r="L183" s="66"/>
      <c r="M183" s="66"/>
      <c r="N183" s="66"/>
      <c r="O183" s="66"/>
      <c r="P183" s="66"/>
      <c r="Q183" s="66"/>
      <c r="R183" s="66"/>
      <c r="S183" s="32" t="str">
        <f>LOWER(_xlfn.CONCAT(SUBSTITUTE(DHAC_TestProviders_combined!I168,"'",""),"-",DHAC_TestProviders_combined!J168))</f>
        <v>heaney-brock</v>
      </c>
      <c r="T183" s="66"/>
      <c r="V183" s="9" t="str">
        <f>IF(DHAC_TestProviders_combined!U168&lt;&gt;"", LOWER(SUBSTITUTE(_xlfn.XLOOKUP(TRIM(DHAC_TestProviders_combined!U168),DHAC_TestOrgs_combined!$B$2:$B$86,DHAC_TestOrgs_combined!$C$2:$C$86)," ","-")),"")</f>
        <v>back-valley-radiology</v>
      </c>
      <c r="W183" s="66" t="s">
        <v>1432</v>
      </c>
      <c r="X183" s="66">
        <f>DHAC_TestProviders_combined!E168</f>
        <v>253917</v>
      </c>
      <c r="Y183" s="72" t="str">
        <f>_xlfn.XLOOKUP(DHAC_TestProviders_combined!E168, CodeMaps!B$25:B$32,CodeMaps!C$25:C$32,DHAC_TestProviders_combined!F168)</f>
        <v>Diagnostic and Interventional Radiologist</v>
      </c>
      <c r="Z183" s="132"/>
      <c r="AA183" s="133"/>
      <c r="AB183" s="133"/>
      <c r="AC183" s="66"/>
      <c r="AD183" s="66"/>
      <c r="AE183" s="66"/>
      <c r="AF183" s="66" t="str">
        <f>IF(DHAC_TestProviders_combined!H168&lt;&gt;"",DHAC_TestProviders_combined!H168,"")</f>
        <v/>
      </c>
      <c r="AG183" s="66" t="str">
        <f t="shared" si="27"/>
        <v>http://snomed.info/sct</v>
      </c>
      <c r="AH183" s="66" t="str">
        <f>TRIM(IF(AA183&lt;&gt;"", _xlfn.XLOOKUP(AA183,CodeMaps!$D$25:$D$74,CodeMaps!$F$25:$F$74,""),IF(DHAC_TestProviders_combined!G168&lt;&gt;"",_xlfn.XLOOKUP(DHAC_TestProviders_combined!G168,CodeMaps!$B$70:$B$74,CodeMaps!$F$70:$F$74,""), _xlfn.XLOOKUP(X183,CodeMaps!$B$25:$B$64,CodeMaps!$F$25:$F$64,""))))</f>
        <v>408455009</v>
      </c>
      <c r="AI183" s="66" t="str">
        <f>IF(AH183&lt;&gt;"",_xlfn.XLOOKUP(AH183,CodeMaps!$F$25:$F$74,CodeMaps!$G$25:$G$74,""),"")</f>
        <v>Interventional radiology - speciality</v>
      </c>
      <c r="AJ183" s="66"/>
      <c r="AK183" s="66"/>
      <c r="AL183" s="66"/>
      <c r="AM183" s="66"/>
      <c r="AN183" s="66"/>
      <c r="AO183" s="66" t="str">
        <f>IF(DHAC_TestProviders_combined!U168&lt;&gt;"", LOWER(SUBSTITUTE(_xlfn.XLOOKUP(TRIM(DHAC_TestProviders_combined!U168),DHAC_TestOrgs_combined!$B$2:$B$86,DHAC_TestOrgs_combined!$C$2:$C$86)," ","-")),"")</f>
        <v>back-valley-radiology</v>
      </c>
      <c r="AP183" s="66"/>
      <c r="AQ183" s="66"/>
      <c r="AR183" s="66" t="s">
        <v>252</v>
      </c>
      <c r="AS183" s="65" t="str">
        <f>DHAC_TestProviders_combined!Q168</f>
        <v>0870106736</v>
      </c>
      <c r="AT183" s="66" t="s">
        <v>1321</v>
      </c>
      <c r="AU183" s="66" t="s">
        <v>282</v>
      </c>
      <c r="AV183" s="65" t="str">
        <f>DHAC_TestProviders_combined!S168</f>
        <v>brock.heaney@backvalleyradiology.example.com.au</v>
      </c>
      <c r="AW183" s="66" t="s">
        <v>1321</v>
      </c>
      <c r="AX183" s="66"/>
      <c r="AY183" s="66"/>
      <c r="AZ183" s="66"/>
      <c r="BA183" s="66"/>
      <c r="BB183" s="66"/>
      <c r="BC183" s="66"/>
      <c r="BD183" s="66"/>
      <c r="BE183" s="66"/>
      <c r="BF183" s="66"/>
      <c r="BG183" s="66"/>
      <c r="BH183" s="66"/>
      <c r="BI183" s="66"/>
      <c r="BJ183" s="65"/>
    </row>
    <row r="184" spans="1:62" hidden="1" x14ac:dyDescent="0.25">
      <c r="A184" s="72" t="str">
        <f>LOWER(_xlfn.CONCAT(IF(COUNT(FIND(" ", $Y184))=0, $Y184, TRIM(SUBSTITUTE(SUBSTITUTE(SUBSTITUTE(_xlfn.CONCAT(LEFT($Y184, FIND(" ", $Y184)-1), REPLACE(LEFT($Y184, FIND(" ", $Y184&amp;" ", FIND(" ", $Y184, 1)+1)), 1, FIND(" ", $Y184), "")),"(",""),")",""),"and",""))), "-", SUBSTITUTE(DHAC_TestProviders_combined!$I169,"'",""),"-",DHAC_TestProviders_combined!$J169))</f>
        <v>surgeongeneral-pratley-maynard</v>
      </c>
      <c r="B184" s="72"/>
      <c r="C184" s="66"/>
      <c r="D184" s="65" t="str">
        <f>IF(DHAC_TestProviders_combined!V169&lt;&gt;"","UPIN","")</f>
        <v>UPIN</v>
      </c>
      <c r="E184" s="66"/>
      <c r="F184" s="65" t="str">
        <f>IF(DHAC_TestProviders_combined!V169&lt;&gt;"","Medicare Provider Number","")</f>
        <v>Medicare Provider Number</v>
      </c>
      <c r="G184" s="32" t="str">
        <f>IF(DHAC_TestProviders_combined!V169&lt;&gt;"","http://ns.electronichealth.net.au/id/medicare-provider-number","")</f>
        <v>http://ns.electronichealth.net.au/id/medicare-provider-number</v>
      </c>
      <c r="H184" s="32" t="str">
        <f>IF(DHAC_TestProviders_combined!$V169&lt;&gt;"",DHAC_TestProviders_combined!$V169,"")</f>
        <v>2449931Y</v>
      </c>
      <c r="I184" s="66"/>
      <c r="J184" s="66"/>
      <c r="K184" s="66"/>
      <c r="L184" s="66"/>
      <c r="M184" s="66"/>
      <c r="N184" s="66"/>
      <c r="O184" s="66"/>
      <c r="P184" s="66"/>
      <c r="Q184" s="66"/>
      <c r="R184" s="66"/>
      <c r="S184" s="32" t="str">
        <f>LOWER(_xlfn.CONCAT(SUBSTITUTE(DHAC_TestProviders_combined!I169,"'",""),"-",DHAC_TestProviders_combined!J169))</f>
        <v>pratley-maynard</v>
      </c>
      <c r="T184" s="66"/>
      <c r="V184" s="9" t="str">
        <f>IF(DHAC_TestProviders_combined!U169&lt;&gt;"", LOWER(SUBSTITUTE(_xlfn.XLOOKUP(TRIM(DHAC_TestProviders_combined!U169),DHAC_TestOrgs_combined!$B$2:$B$86,DHAC_TestOrgs_combined!$C$2:$C$86)," ","-")),"")</f>
        <v>leasingham-public-hospital</v>
      </c>
      <c r="W184" s="66" t="s">
        <v>1432</v>
      </c>
      <c r="X184" s="66">
        <f>DHAC_TestProviders_combined!E169</f>
        <v>253511</v>
      </c>
      <c r="Y184" s="72" t="str">
        <f>_xlfn.XLOOKUP(DHAC_TestProviders_combined!E169, CodeMaps!B$25:B$32,CodeMaps!C$25:C$32,DHAC_TestProviders_combined!F169)</f>
        <v>Surgeon (General)</v>
      </c>
      <c r="Z184" s="132"/>
      <c r="AA184" s="133"/>
      <c r="AB184" s="133"/>
      <c r="AC184" s="66"/>
      <c r="AD184" s="66"/>
      <c r="AE184" s="66"/>
      <c r="AF184" s="66" t="str">
        <f>IF(DHAC_TestProviders_combined!H169&lt;&gt;"",DHAC_TestProviders_combined!H169,"")</f>
        <v/>
      </c>
      <c r="AG184" s="66" t="str">
        <f t="shared" si="27"/>
        <v>http://snomed.info/sct</v>
      </c>
      <c r="AH184" s="66" t="str">
        <f>TRIM(IF(AA184&lt;&gt;"", _xlfn.XLOOKUP(AA184,CodeMaps!$D$25:$D$74,CodeMaps!$F$25:$F$74,""),IF(DHAC_TestProviders_combined!G169&lt;&gt;"",_xlfn.XLOOKUP(DHAC_TestProviders_combined!G169,CodeMaps!$B$70:$B$74,CodeMaps!$F$70:$F$74,""), _xlfn.XLOOKUP(X184,CodeMaps!$B$25:$B$64,CodeMaps!$F$25:$F$64,""))))</f>
        <v>394609007</v>
      </c>
      <c r="AI184" s="66" t="str">
        <f>IF(AH184&lt;&gt;"",_xlfn.XLOOKUP(AH184,CodeMaps!$F$25:$F$74,CodeMaps!$G$25:$G$74,""),"")</f>
        <v>General surgery</v>
      </c>
      <c r="AJ184" s="66"/>
      <c r="AK184" s="66"/>
      <c r="AL184" s="66"/>
      <c r="AM184" s="66"/>
      <c r="AN184" s="66"/>
      <c r="AO184" s="66" t="str">
        <f>IF(DHAC_TestProviders_combined!U169&lt;&gt;"", LOWER(SUBSTITUTE(_xlfn.XLOOKUP(TRIM(DHAC_TestProviders_combined!U169),DHAC_TestOrgs_combined!$B$2:$B$86,DHAC_TestOrgs_combined!$C$2:$C$86)," ","-")),"")</f>
        <v>leasingham-public-hospital</v>
      </c>
      <c r="AP184" s="66"/>
      <c r="AQ184" s="66"/>
      <c r="AR184" s="66" t="s">
        <v>252</v>
      </c>
      <c r="AS184" s="65" t="str">
        <f>DHAC_TestProviders_combined!Q169</f>
        <v>0870108088</v>
      </c>
      <c r="AT184" s="66" t="s">
        <v>1321</v>
      </c>
      <c r="AU184" s="66" t="s">
        <v>282</v>
      </c>
      <c r="AV184" s="65" t="str">
        <f>DHAC_TestProviders_combined!S169</f>
        <v>maynard.pratley@leasinghamph.example.net</v>
      </c>
      <c r="AW184" s="66" t="s">
        <v>1321</v>
      </c>
      <c r="AX184" s="66"/>
      <c r="AY184" s="66"/>
      <c r="AZ184" s="66"/>
      <c r="BA184" s="66"/>
      <c r="BB184" s="66"/>
      <c r="BC184" s="66"/>
      <c r="BD184" s="66"/>
      <c r="BE184" s="66"/>
      <c r="BF184" s="66"/>
      <c r="BG184" s="66"/>
      <c r="BH184" s="66"/>
      <c r="BI184" s="66"/>
      <c r="BJ184" s="65"/>
    </row>
    <row r="185" spans="1:62" hidden="1" x14ac:dyDescent="0.25">
      <c r="A185" s="72" t="str">
        <f>LOWER(_xlfn.CONCAT(IF(COUNT(FIND(" ", $Y185))=0, $Y185, TRIM(SUBSTITUTE(SUBSTITUTE(SUBSTITUTE(_xlfn.CONCAT(LEFT($Y185, FIND(" ", $Y185)-1), REPLACE(LEFT($Y185, FIND(" ", $Y185&amp;" ", FIND(" ", $Y185, 1)+1)), 1, FIND(" ", $Y185), "")),"(",""),")",""),"and",""))), "-", SUBSTITUTE(DHAC_TestProviders_combined!$I170,"'",""),"-",DHAC_TestProviders_combined!$J170))</f>
        <v>surgeongeneral-patrick-nancy</v>
      </c>
      <c r="B185" s="72"/>
      <c r="C185" s="66"/>
      <c r="D185" s="65" t="str">
        <f>IF(DHAC_TestProviders_combined!V170&lt;&gt;"","UPIN","")</f>
        <v>UPIN</v>
      </c>
      <c r="E185" s="66"/>
      <c r="F185" s="65" t="str">
        <f>IF(DHAC_TestProviders_combined!V170&lt;&gt;"","Medicare Provider Number","")</f>
        <v>Medicare Provider Number</v>
      </c>
      <c r="G185" s="32" t="str">
        <f>IF(DHAC_TestProviders_combined!V170&lt;&gt;"","http://ns.electronichealth.net.au/id/medicare-provider-number","")</f>
        <v>http://ns.electronichealth.net.au/id/medicare-provider-number</v>
      </c>
      <c r="H185" s="32" t="str">
        <f>IF(DHAC_TestProviders_combined!$V170&lt;&gt;"",DHAC_TestProviders_combined!$V170,"")</f>
        <v>2449941X</v>
      </c>
      <c r="I185" s="66"/>
      <c r="J185" s="66"/>
      <c r="K185" s="66"/>
      <c r="L185" s="66"/>
      <c r="M185" s="66"/>
      <c r="N185" s="66"/>
      <c r="O185" s="66"/>
      <c r="P185" s="66"/>
      <c r="Q185" s="66"/>
      <c r="R185" s="66"/>
      <c r="S185" s="32" t="str">
        <f>LOWER(_xlfn.CONCAT(SUBSTITUTE(DHAC_TestProviders_combined!I170,"'",""),"-",DHAC_TestProviders_combined!J170))</f>
        <v>patrick-nancy</v>
      </c>
      <c r="T185" s="66"/>
      <c r="V185" s="9" t="str">
        <f>IF(DHAC_TestProviders_combined!U170&lt;&gt;"", LOWER(SUBSTITUTE(_xlfn.XLOOKUP(TRIM(DHAC_TestProviders_combined!U170),DHAC_TestOrgs_combined!$B$2:$B$86,DHAC_TestOrgs_combined!$C$2:$C$86)," ","-")),"")</f>
        <v>yunta-private-hospital</v>
      </c>
      <c r="W185" s="66" t="s">
        <v>1432</v>
      </c>
      <c r="X185" s="66">
        <f>DHAC_TestProviders_combined!E170</f>
        <v>253511</v>
      </c>
      <c r="Y185" s="72" t="str">
        <f>_xlfn.XLOOKUP(DHAC_TestProviders_combined!E170, CodeMaps!B$25:B$32,CodeMaps!C$25:C$32,DHAC_TestProviders_combined!F170)</f>
        <v>Surgeon (General)</v>
      </c>
      <c r="Z185" s="132"/>
      <c r="AA185" s="133"/>
      <c r="AB185" s="133"/>
      <c r="AC185" s="66"/>
      <c r="AD185" s="66"/>
      <c r="AE185" s="66"/>
      <c r="AF185" s="66" t="str">
        <f>IF(DHAC_TestProviders_combined!H170&lt;&gt;"",DHAC_TestProviders_combined!H170,"")</f>
        <v/>
      </c>
      <c r="AG185" s="66" t="str">
        <f t="shared" si="27"/>
        <v>http://snomed.info/sct</v>
      </c>
      <c r="AH185" s="66" t="str">
        <f>TRIM(IF(AA185&lt;&gt;"", _xlfn.XLOOKUP(AA185,CodeMaps!$D$25:$D$74,CodeMaps!$F$25:$F$74,""),IF(DHAC_TestProviders_combined!G170&lt;&gt;"",_xlfn.XLOOKUP(DHAC_TestProviders_combined!G170,CodeMaps!$B$70:$B$74,CodeMaps!$F$70:$F$74,""), _xlfn.XLOOKUP(X185,CodeMaps!$B$25:$B$64,CodeMaps!$F$25:$F$64,""))))</f>
        <v>394609007</v>
      </c>
      <c r="AI185" s="66" t="str">
        <f>IF(AH185&lt;&gt;"",_xlfn.XLOOKUP(AH185,CodeMaps!$F$25:$F$74,CodeMaps!$G$25:$G$74,""),"")</f>
        <v>General surgery</v>
      </c>
      <c r="AJ185" s="66"/>
      <c r="AK185" s="66"/>
      <c r="AL185" s="66"/>
      <c r="AM185" s="66"/>
      <c r="AN185" s="66"/>
      <c r="AO185" s="66" t="str">
        <f>IF(DHAC_TestProviders_combined!U170&lt;&gt;"", LOWER(SUBSTITUTE(_xlfn.XLOOKUP(TRIM(DHAC_TestProviders_combined!U170),DHAC_TestOrgs_combined!$B$2:$B$86,DHAC_TestOrgs_combined!$C$2:$C$86)," ","-")),"")</f>
        <v>yunta-private-hospital</v>
      </c>
      <c r="AP185" s="66"/>
      <c r="AQ185" s="66"/>
      <c r="AR185" s="66" t="s">
        <v>252</v>
      </c>
      <c r="AS185" s="65" t="str">
        <f>DHAC_TestProviders_combined!Q170</f>
        <v>0870101753</v>
      </c>
      <c r="AT185" s="66" t="s">
        <v>1321</v>
      </c>
      <c r="AU185" s="66" t="s">
        <v>282</v>
      </c>
      <c r="AV185" s="65" t="str">
        <f>DHAC_TestProviders_combined!S170</f>
        <v>nancy.patrick@yuntaph.example.com.au</v>
      </c>
      <c r="AW185" s="66" t="s">
        <v>1321</v>
      </c>
      <c r="AX185" s="66"/>
      <c r="AY185" s="66"/>
      <c r="AZ185" s="66"/>
      <c r="BA185" s="66"/>
      <c r="BB185" s="66"/>
      <c r="BC185" s="66"/>
      <c r="BD185" s="66"/>
      <c r="BE185" s="66"/>
      <c r="BF185" s="66"/>
      <c r="BG185" s="66"/>
      <c r="BH185" s="66"/>
      <c r="BI185" s="66"/>
      <c r="BJ185" s="65"/>
    </row>
    <row r="186" spans="1:62" hidden="1" x14ac:dyDescent="0.25">
      <c r="A186" s="72" t="str">
        <f>LOWER(_xlfn.CONCAT(IF(COUNT(FIND(" ", $Y186))=0, $Y186, TRIM(SUBSTITUTE(SUBSTITUTE(SUBSTITUTE(_xlfn.CONCAT(LEFT($Y186, FIND(" ", $Y186)-1), REPLACE(LEFT($Y186, FIND(" ", $Y186&amp;" ", FIND(" ", $Y186, 1)+1)), 1, FIND(" ", $Y186), "")),"(",""),")",""),"and",""))), "-", SUBSTITUTE(DHAC_TestProviders_combined!$I171,"'",""),"-",DHAC_TestProviders_combined!$J171))</f>
        <v>cardiothoracicsurgeon-mackee-sara</v>
      </c>
      <c r="B186" s="72"/>
      <c r="C186" s="66"/>
      <c r="D186" s="65" t="str">
        <f>IF(DHAC_TestProviders_combined!V171&lt;&gt;"","UPIN","")</f>
        <v>UPIN</v>
      </c>
      <c r="E186" s="66"/>
      <c r="F186" s="65" t="str">
        <f>IF(DHAC_TestProviders_combined!V171&lt;&gt;"","Medicare Provider Number","")</f>
        <v>Medicare Provider Number</v>
      </c>
      <c r="G186" s="32" t="str">
        <f>IF(DHAC_TestProviders_combined!V171&lt;&gt;"","http://ns.electronichealth.net.au/id/medicare-provider-number","")</f>
        <v>http://ns.electronichealth.net.au/id/medicare-provider-number</v>
      </c>
      <c r="H186" s="32" t="str">
        <f>IF(DHAC_TestProviders_combined!$V171&lt;&gt;"",DHAC_TestProviders_combined!$V171,"")</f>
        <v>2449951W</v>
      </c>
      <c r="I186" s="66"/>
      <c r="J186" s="66"/>
      <c r="K186" s="66"/>
      <c r="L186" s="66"/>
      <c r="M186" s="66"/>
      <c r="N186" s="66"/>
      <c r="O186" s="66"/>
      <c r="P186" s="66"/>
      <c r="Q186" s="66"/>
      <c r="R186" s="66"/>
      <c r="S186" s="32" t="str">
        <f>LOWER(_xlfn.CONCAT(SUBSTITUTE(DHAC_TestProviders_combined!I171,"'",""),"-",DHAC_TestProviders_combined!J171))</f>
        <v>mackee-sara</v>
      </c>
      <c r="T186" s="66"/>
      <c r="V186" s="9" t="str">
        <f>IF(DHAC_TestProviders_combined!U171&lt;&gt;"", LOWER(SUBSTITUTE(_xlfn.XLOOKUP(TRIM(DHAC_TestProviders_combined!U171),DHAC_TestOrgs_combined!$B$2:$B$86,DHAC_TestOrgs_combined!$C$2:$C$86)," ","-")),"")</f>
        <v/>
      </c>
      <c r="W186" s="66" t="s">
        <v>1432</v>
      </c>
      <c r="X186" s="66">
        <f>DHAC_TestProviders_combined!E171</f>
        <v>253512</v>
      </c>
      <c r="Y186" s="72" t="str">
        <f>_xlfn.XLOOKUP(DHAC_TestProviders_combined!E171, CodeMaps!B$25:B$32,CodeMaps!C$25:C$32,DHAC_TestProviders_combined!F171)</f>
        <v>Cardiothoracic Surgeon</v>
      </c>
      <c r="Z186" s="132"/>
      <c r="AA186" s="133"/>
      <c r="AB186" s="133"/>
      <c r="AC186" s="66"/>
      <c r="AD186" s="66"/>
      <c r="AE186" s="66"/>
      <c r="AF186" s="66" t="str">
        <f>IF(DHAC_TestProviders_combined!H171&lt;&gt;"",DHAC_TestProviders_combined!H171,"")</f>
        <v/>
      </c>
      <c r="AG186" s="66" t="str">
        <f t="shared" si="27"/>
        <v>http://snomed.info/sct</v>
      </c>
      <c r="AH186" s="66" t="str">
        <f>TRIM(IF(AA186&lt;&gt;"", _xlfn.XLOOKUP(AA186,CodeMaps!$D$25:$D$74,CodeMaps!$F$25:$F$74,""),IF(DHAC_TestProviders_combined!G171&lt;&gt;"",_xlfn.XLOOKUP(DHAC_TestProviders_combined!G171,CodeMaps!$B$70:$B$74,CodeMaps!$F$70:$F$74,""), _xlfn.XLOOKUP(X186,CodeMaps!$B$25:$B$64,CodeMaps!$F$25:$F$64,""))))</f>
        <v>394603008</v>
      </c>
      <c r="AI186" s="66" t="str">
        <f>IF(AH186&lt;&gt;"",_xlfn.XLOOKUP(AH186,CodeMaps!$F$25:$F$74,CodeMaps!$G$25:$G$74,""),"")</f>
        <v>Cardiothoracic surgery</v>
      </c>
      <c r="AJ186" s="66"/>
      <c r="AK186" s="66"/>
      <c r="AL186" s="66"/>
      <c r="AM186" s="66"/>
      <c r="AN186" s="66"/>
      <c r="AO186" s="66" t="str">
        <f>IF(DHAC_TestProviders_combined!U171&lt;&gt;"", LOWER(SUBSTITUTE(_xlfn.XLOOKUP(TRIM(DHAC_TestProviders_combined!U171),DHAC_TestOrgs_combined!$B$2:$B$86,DHAC_TestOrgs_combined!$C$2:$C$86)," ","-")),"")</f>
        <v/>
      </c>
      <c r="AP186" s="66"/>
      <c r="AQ186" s="66"/>
      <c r="AR186" s="66" t="s">
        <v>252</v>
      </c>
      <c r="AS186" s="65" t="str">
        <f>DHAC_TestProviders_combined!Q171</f>
        <v>0870106339</v>
      </c>
      <c r="AT186" s="66" t="s">
        <v>1321</v>
      </c>
      <c r="AU186" s="66" t="s">
        <v>282</v>
      </c>
      <c r="AV186" s="65" t="str">
        <f>DHAC_TestProviders_combined!S171</f>
        <v>sara.mackee@example.com.au</v>
      </c>
      <c r="AW186" s="66" t="s">
        <v>1321</v>
      </c>
      <c r="AX186" s="66"/>
      <c r="AY186" s="66"/>
      <c r="AZ186" s="66"/>
      <c r="BA186" s="66"/>
      <c r="BB186" s="66"/>
      <c r="BC186" s="66"/>
      <c r="BD186" s="66"/>
      <c r="BE186" s="66"/>
      <c r="BF186" s="66"/>
      <c r="BG186" s="66"/>
      <c r="BH186" s="66"/>
      <c r="BI186" s="66"/>
      <c r="BJ186" s="65"/>
    </row>
    <row r="187" spans="1:62" hidden="1" x14ac:dyDescent="0.25">
      <c r="A187" s="72" t="str">
        <f>LOWER(_xlfn.CONCAT(IF(COUNT(FIND(" ", $Y187))=0, $Y187, TRIM(SUBSTITUTE(SUBSTITUTE(SUBSTITUTE(_xlfn.CONCAT(LEFT($Y187, FIND(" ", $Y187)-1), REPLACE(LEFT($Y187, FIND(" ", $Y187&amp;" ", FIND(" ", $Y187, 1)+1)), 1, FIND(" ", $Y187), "")),"(",""),")",""),"and",""))), "-", SUBSTITUTE(DHAC_TestProviders_combined!$I172,"'",""),"-",DHAC_TestProviders_combined!$J172))</f>
        <v>dietitian-henderson-nelson</v>
      </c>
      <c r="B187" s="72"/>
      <c r="C187" s="66"/>
      <c r="D187" s="65" t="str">
        <f>IF(DHAC_TestProviders_combined!V172&lt;&gt;"","UPIN","")</f>
        <v>UPIN</v>
      </c>
      <c r="E187" s="66"/>
      <c r="F187" s="65" t="str">
        <f>IF(DHAC_TestProviders_combined!V172&lt;&gt;"","Medicare Provider Number","")</f>
        <v>Medicare Provider Number</v>
      </c>
      <c r="G187" s="32" t="str">
        <f>IF(DHAC_TestProviders_combined!V172&lt;&gt;"","http://ns.electronichealth.net.au/id/medicare-provider-number","")</f>
        <v>http://ns.electronichealth.net.au/id/medicare-provider-number</v>
      </c>
      <c r="H187" s="32" t="str">
        <f>IF(DHAC_TestProviders_combined!$V172&lt;&gt;"",DHAC_TestProviders_combined!$V172,"")</f>
        <v>2449961T</v>
      </c>
      <c r="I187" s="66"/>
      <c r="J187" s="66"/>
      <c r="K187" s="66"/>
      <c r="L187" s="66"/>
      <c r="M187" s="66"/>
      <c r="N187" s="66"/>
      <c r="O187" s="66"/>
      <c r="P187" s="66"/>
      <c r="Q187" s="66"/>
      <c r="R187" s="66"/>
      <c r="S187" s="32" t="str">
        <f>LOWER(_xlfn.CONCAT(SUBSTITUTE(DHAC_TestProviders_combined!I172,"'",""),"-",DHAC_TestProviders_combined!J172))</f>
        <v>henderson-nelson</v>
      </c>
      <c r="T187" s="66"/>
      <c r="V187" s="9" t="str">
        <f>IF(DHAC_TestProviders_combined!U172&lt;&gt;"", LOWER(SUBSTITUTE(_xlfn.XLOOKUP(TRIM(DHAC_TestProviders_combined!U172),DHAC_TestOrgs_combined!$B$2:$B$86,DHAC_TestOrgs_combined!$C$2:$C$86)," ","-")),"")</f>
        <v/>
      </c>
      <c r="W187" s="66" t="s">
        <v>1432</v>
      </c>
      <c r="X187" s="66">
        <f>DHAC_TestProviders_combined!E172</f>
        <v>251111</v>
      </c>
      <c r="Y187" s="72" t="str">
        <f>_xlfn.XLOOKUP(DHAC_TestProviders_combined!E172, CodeMaps!B$25:B$32,CodeMaps!C$25:C$32,DHAC_TestProviders_combined!F172)</f>
        <v>Dietitian</v>
      </c>
      <c r="Z187" s="66" t="str">
        <f t="shared" ref="Z187" si="31">IF(AA187&lt;&gt;"","http://snomed.info/sct","")</f>
        <v>http://snomed.info/sct</v>
      </c>
      <c r="AA187" s="120" t="str">
        <f>IF(DHAC_TestProviders_combined!G172&lt;&gt;"",_xlfn.XLOOKUP(DHAC_TestProviders_combined!G172,CodeMaps!$B$70:$B$74,CodeMaps!$D$70:$D$74,""),TRIM(_xlfn.XLOOKUP(X187,CodeMaps!$B$25:$B$64,CodeMaps!$D$25:$D$64,"")))</f>
        <v>159033005</v>
      </c>
      <c r="AB187" s="120" t="str">
        <f>_xlfn.XLOOKUP(AA187,CodeMaps!$D$25:$D$74,CodeMaps!$E$25:$E$74,"")</f>
        <v>Dietitian</v>
      </c>
      <c r="AC187" s="66"/>
      <c r="AD187" s="66"/>
      <c r="AE187" s="66"/>
      <c r="AF187" s="66" t="str">
        <f>IF(DHAC_TestProviders_combined!H172&lt;&gt;"",DHAC_TestProviders_combined!H172,"")</f>
        <v/>
      </c>
      <c r="AG187" s="66" t="str">
        <f t="shared" si="27"/>
        <v>http://snomed.info/sct</v>
      </c>
      <c r="AH187" s="66" t="str">
        <f>TRIM(IF(AA187&lt;&gt;"", _xlfn.XLOOKUP(AA187,CodeMaps!$D$25:$D$74,CodeMaps!$F$25:$F$74,""),IF(DHAC_TestProviders_combined!G172&lt;&gt;"",_xlfn.XLOOKUP(DHAC_TestProviders_combined!G172,CodeMaps!$B$70:$B$74,CodeMaps!$F$70:$F$74,""), _xlfn.XLOOKUP(X187,CodeMaps!$B$25:$B$64,CodeMaps!$F$25:$F$64,""))))</f>
        <v>722164000</v>
      </c>
      <c r="AI187" s="66" t="str">
        <f>IF(AH187&lt;&gt;"",_xlfn.XLOOKUP(AH187,CodeMaps!$F$25:$F$74,CodeMaps!$G$25:$G$74,""),"")</f>
        <v>Dietetics and nutrition</v>
      </c>
      <c r="AJ187" s="66"/>
      <c r="AK187" s="66"/>
      <c r="AL187" s="66"/>
      <c r="AM187" s="66"/>
      <c r="AN187" s="66"/>
      <c r="AO187" s="66" t="str">
        <f>IF(DHAC_TestProviders_combined!U172&lt;&gt;"", LOWER(SUBSTITUTE(_xlfn.XLOOKUP(TRIM(DHAC_TestProviders_combined!U172),DHAC_TestOrgs_combined!$B$2:$B$86,DHAC_TestOrgs_combined!$C$2:$C$86)," ","-")),"")</f>
        <v/>
      </c>
      <c r="AP187" s="66"/>
      <c r="AQ187" s="66"/>
      <c r="AR187" s="66" t="s">
        <v>252</v>
      </c>
      <c r="AS187" s="65" t="str">
        <f>DHAC_TestProviders_combined!Q172</f>
        <v>0870102519</v>
      </c>
      <c r="AT187" s="66" t="s">
        <v>1321</v>
      </c>
      <c r="AU187" s="66" t="s">
        <v>282</v>
      </c>
      <c r="AV187" s="65" t="str">
        <f>DHAC_TestProviders_combined!S172</f>
        <v>nelson.henderson@example.net</v>
      </c>
      <c r="AW187" s="66" t="s">
        <v>1321</v>
      </c>
      <c r="AX187" s="66"/>
      <c r="AY187" s="66"/>
      <c r="AZ187" s="66"/>
      <c r="BA187" s="66"/>
      <c r="BB187" s="66"/>
      <c r="BC187" s="66"/>
      <c r="BD187" s="66"/>
      <c r="BE187" s="66"/>
      <c r="BF187" s="66"/>
      <c r="BG187" s="66"/>
      <c r="BH187" s="66"/>
      <c r="BI187" s="66"/>
      <c r="BJ187" s="65"/>
    </row>
    <row r="188" spans="1:62" hidden="1" x14ac:dyDescent="0.25">
      <c r="A188" s="72" t="str">
        <f>LOWER(_xlfn.CONCAT(IF(COUNT(FIND(" ", $Y188))=0, $Y188, TRIM(SUBSTITUTE(SUBSTITUTE(SUBSTITUTE(_xlfn.CONCAT(LEFT($Y188, FIND(" ", $Y188)-1), REPLACE(LEFT($Y188, FIND(" ", $Y188&amp;" ", FIND(" ", $Y188, 1)+1)), 1, FIND(" ", $Y188), "")),"(",""),")",""),"and",""))), "-", SUBSTITUTE(DHAC_TestProviders_combined!$I173,"'",""),"-",DHAC_TestProviders_combined!$J173))</f>
        <v>medicaldiagnostic-lavender-astrid</v>
      </c>
      <c r="B188" s="72"/>
      <c r="C188" s="66"/>
      <c r="D188" s="65" t="str">
        <f>IF(DHAC_TestProviders_combined!V173&lt;&gt;"","UPIN","")</f>
        <v>UPIN</v>
      </c>
      <c r="E188" s="66"/>
      <c r="F188" s="65" t="str">
        <f>IF(DHAC_TestProviders_combined!V173&lt;&gt;"","Medicare Provider Number","")</f>
        <v>Medicare Provider Number</v>
      </c>
      <c r="G188" s="32" t="str">
        <f>IF(DHAC_TestProviders_combined!V173&lt;&gt;"","http://ns.electronichealth.net.au/id/medicare-provider-number","")</f>
        <v>http://ns.electronichealth.net.au/id/medicare-provider-number</v>
      </c>
      <c r="H188" s="32" t="str">
        <f>IF(DHAC_TestProviders_combined!$V173&lt;&gt;"",DHAC_TestProviders_combined!$V173,"")</f>
        <v>2449971L</v>
      </c>
      <c r="I188" s="66"/>
      <c r="J188" s="66"/>
      <c r="K188" s="66"/>
      <c r="L188" s="66"/>
      <c r="M188" s="66"/>
      <c r="N188" s="66"/>
      <c r="O188" s="66"/>
      <c r="P188" s="66"/>
      <c r="Q188" s="66"/>
      <c r="R188" s="66"/>
      <c r="S188" s="32" t="str">
        <f>LOWER(_xlfn.CONCAT(SUBSTITUTE(DHAC_TestProviders_combined!I173,"'",""),"-",DHAC_TestProviders_combined!J173))</f>
        <v>lavender-astrid</v>
      </c>
      <c r="T188" s="66"/>
      <c r="V188" s="9" t="str">
        <f>IF(DHAC_TestProviders_combined!U173&lt;&gt;"", LOWER(SUBSTITUTE(_xlfn.XLOOKUP(TRIM(DHAC_TestProviders_combined!U173),DHAC_TestOrgs_combined!$B$2:$B$86,DHAC_TestOrgs_combined!$C$2:$C$86)," ","-")),"")</f>
        <v/>
      </c>
      <c r="W188" s="66" t="s">
        <v>1432</v>
      </c>
      <c r="X188" s="66">
        <f>DHAC_TestProviders_combined!E173</f>
        <v>251211</v>
      </c>
      <c r="Y188" s="72" t="str">
        <f>_xlfn.XLOOKUP(DHAC_TestProviders_combined!E173, CodeMaps!B$25:B$32,CodeMaps!C$25:C$32,DHAC_TestProviders_combined!F173)</f>
        <v>Medical Diagnostic Radiographer</v>
      </c>
      <c r="Z188" s="132"/>
      <c r="AA188" s="133"/>
      <c r="AB188" s="133"/>
      <c r="AC188" s="66"/>
      <c r="AD188" s="66"/>
      <c r="AE188" s="66"/>
      <c r="AF188" s="66" t="str">
        <f>IF(DHAC_TestProviders_combined!H173&lt;&gt;"",DHAC_TestProviders_combined!H173,"")</f>
        <v/>
      </c>
      <c r="AG188" s="66" t="str">
        <f t="shared" si="27"/>
        <v/>
      </c>
      <c r="AH188" s="66" t="str">
        <f>TRIM(IF(AA188&lt;&gt;"", _xlfn.XLOOKUP(AA188,CodeMaps!$D$25:$D$74,CodeMaps!$F$25:$F$74,""),IF(DHAC_TestProviders_combined!G173&lt;&gt;"",_xlfn.XLOOKUP(DHAC_TestProviders_combined!G173,CodeMaps!$B$70:$B$74,CodeMaps!$F$70:$F$74,""), _xlfn.XLOOKUP(X188,CodeMaps!$B$25:$B$64,CodeMaps!$F$25:$F$64,""))))</f>
        <v/>
      </c>
      <c r="AI188" s="66" t="str">
        <f>IF(AH188&lt;&gt;"",_xlfn.XLOOKUP(AH188,CodeMaps!$F$25:$F$74,CodeMaps!$G$25:$G$74,""),"")</f>
        <v/>
      </c>
      <c r="AJ188" s="66"/>
      <c r="AK188" s="66"/>
      <c r="AL188" s="66"/>
      <c r="AM188" s="66"/>
      <c r="AN188" s="66"/>
      <c r="AO188" s="66" t="str">
        <f>IF(DHAC_TestProviders_combined!U173&lt;&gt;"", LOWER(SUBSTITUTE(_xlfn.XLOOKUP(TRIM(DHAC_TestProviders_combined!U173),DHAC_TestOrgs_combined!$B$2:$B$86,DHAC_TestOrgs_combined!$C$2:$C$86)," ","-")),"")</f>
        <v/>
      </c>
      <c r="AP188" s="66"/>
      <c r="AQ188" s="66"/>
      <c r="AR188" s="66" t="s">
        <v>252</v>
      </c>
      <c r="AS188" s="65" t="str">
        <f>DHAC_TestProviders_combined!Q173</f>
        <v>0870104324</v>
      </c>
      <c r="AT188" s="66" t="s">
        <v>1321</v>
      </c>
      <c r="AU188" s="66" t="s">
        <v>282</v>
      </c>
      <c r="AV188" s="65" t="str">
        <f>DHAC_TestProviders_combined!S173</f>
        <v>astrid.lavender@example.com</v>
      </c>
      <c r="AW188" s="66" t="s">
        <v>1321</v>
      </c>
      <c r="AX188" s="66"/>
      <c r="AY188" s="66"/>
      <c r="AZ188" s="66"/>
      <c r="BA188" s="66"/>
      <c r="BB188" s="66"/>
      <c r="BC188" s="66"/>
      <c r="BD188" s="66"/>
      <c r="BE188" s="66"/>
      <c r="BF188" s="66"/>
      <c r="BG188" s="66"/>
      <c r="BH188" s="66"/>
      <c r="BI188" s="66"/>
      <c r="BJ188" s="65"/>
    </row>
    <row r="189" spans="1:62" hidden="1" x14ac:dyDescent="0.25">
      <c r="A189" s="72" t="str">
        <f>LOWER(_xlfn.CONCAT(IF(COUNT(FIND(" ", $Y189))=0, $Y189, TRIM(SUBSTITUTE(SUBSTITUTE(SUBSTITUTE(_xlfn.CONCAT(LEFT($Y189, FIND(" ", $Y189)-1), REPLACE(LEFT($Y189, FIND(" ", $Y189&amp;" ", FIND(" ", $Y189, 1)+1)), 1, FIND(" ", $Y189), "")),"(",""),")",""),"and",""))), "-", SUBSTITUTE(DHAC_TestProviders_combined!$I174,"'",""),"-",DHAC_TestProviders_combined!$J174))</f>
        <v>obstetrician-rogers-lorilee</v>
      </c>
      <c r="B189" s="72"/>
      <c r="C189" s="66"/>
      <c r="D189" s="65" t="str">
        <f>IF(DHAC_TestProviders_combined!V174&lt;&gt;"","UPIN","")</f>
        <v>UPIN</v>
      </c>
      <c r="E189" s="66"/>
      <c r="F189" s="65" t="str">
        <f>IF(DHAC_TestProviders_combined!V174&lt;&gt;"","Medicare Provider Number","")</f>
        <v>Medicare Provider Number</v>
      </c>
      <c r="G189" s="32" t="str">
        <f>IF(DHAC_TestProviders_combined!V174&lt;&gt;"","http://ns.electronichealth.net.au/id/medicare-provider-number","")</f>
        <v>http://ns.electronichealth.net.au/id/medicare-provider-number</v>
      </c>
      <c r="H189" s="32" t="str">
        <f>IF(DHAC_TestProviders_combined!$V174&lt;&gt;"",DHAC_TestProviders_combined!$V174,"")</f>
        <v>2449981K</v>
      </c>
      <c r="I189" s="66"/>
      <c r="J189" s="66"/>
      <c r="K189" s="66"/>
      <c r="L189" s="66"/>
      <c r="M189" s="66"/>
      <c r="N189" s="66"/>
      <c r="O189" s="66"/>
      <c r="P189" s="66"/>
      <c r="Q189" s="66"/>
      <c r="R189" s="66"/>
      <c r="S189" s="32" t="str">
        <f>LOWER(_xlfn.CONCAT(SUBSTITUTE(DHAC_TestProviders_combined!I174,"'",""),"-",DHAC_TestProviders_combined!J174))</f>
        <v>rogers-lorilee</v>
      </c>
      <c r="T189" s="66"/>
      <c r="V189" s="9" t="str">
        <f>IF(DHAC_TestProviders_combined!U174&lt;&gt;"", LOWER(SUBSTITUTE(_xlfn.XLOOKUP(TRIM(DHAC_TestProviders_combined!U174),DHAC_TestOrgs_combined!$B$2:$B$86,DHAC_TestOrgs_combined!$C$2:$C$86)," ","-")),"")</f>
        <v/>
      </c>
      <c r="W189" s="66" t="s">
        <v>1432</v>
      </c>
      <c r="X189" s="66">
        <f>DHAC_TestProviders_combined!E174</f>
        <v>253913</v>
      </c>
      <c r="Y189" s="72" t="str">
        <f>_xlfn.XLOOKUP(DHAC_TestProviders_combined!E174, CodeMaps!B$25:B$32,CodeMaps!C$25:C$32,DHAC_TestProviders_combined!F174)</f>
        <v>Obstetrician and Gynaecologist</v>
      </c>
      <c r="Z189" s="132"/>
      <c r="AA189" s="133"/>
      <c r="AB189" s="133"/>
      <c r="AC189" s="66"/>
      <c r="AD189" s="66"/>
      <c r="AE189" s="66"/>
      <c r="AF189" s="66" t="str">
        <f>IF(DHAC_TestProviders_combined!H174&lt;&gt;"",DHAC_TestProviders_combined!H174,"")</f>
        <v/>
      </c>
      <c r="AG189" s="66" t="str">
        <f t="shared" si="27"/>
        <v>http://snomed.info/sct</v>
      </c>
      <c r="AH189" s="66" t="str">
        <f>TRIM(IF(AA189&lt;&gt;"", _xlfn.XLOOKUP(AA189,CodeMaps!$D$25:$D$74,CodeMaps!$F$25:$F$74,""),IF(DHAC_TestProviders_combined!G174&lt;&gt;"",_xlfn.XLOOKUP(DHAC_TestProviders_combined!G174,CodeMaps!$B$70:$B$74,CodeMaps!$F$70:$F$74,""), _xlfn.XLOOKUP(X189,CodeMaps!$B$25:$B$64,CodeMaps!$F$25:$F$64,""))))</f>
        <v>394585009</v>
      </c>
      <c r="AI189" s="66" t="str">
        <f>IF(AH189&lt;&gt;"",_xlfn.XLOOKUP(AH189,CodeMaps!$F$25:$F$74,CodeMaps!$G$25:$G$74,""),"")</f>
        <v>Obstetrics and gynaecology</v>
      </c>
      <c r="AJ189" s="66"/>
      <c r="AK189" s="66"/>
      <c r="AL189" s="66"/>
      <c r="AM189" s="66"/>
      <c r="AN189" s="66"/>
      <c r="AO189" s="66" t="str">
        <f>IF(DHAC_TestProviders_combined!U174&lt;&gt;"", LOWER(SUBSTITUTE(_xlfn.XLOOKUP(TRIM(DHAC_TestProviders_combined!U174),DHAC_TestOrgs_combined!$B$2:$B$86,DHAC_TestOrgs_combined!$C$2:$C$86)," ","-")),"")</f>
        <v/>
      </c>
      <c r="AP189" s="66"/>
      <c r="AQ189" s="66"/>
      <c r="AR189" s="66" t="s">
        <v>252</v>
      </c>
      <c r="AS189" s="65" t="str">
        <f>DHAC_TestProviders_combined!Q174</f>
        <v>0870102781</v>
      </c>
      <c r="AT189" s="66" t="s">
        <v>1321</v>
      </c>
      <c r="AU189" s="66" t="s">
        <v>282</v>
      </c>
      <c r="AV189" s="65" t="str">
        <f>DHAC_TestProviders_combined!S174</f>
        <v>lorilee.rogers@example.com.au</v>
      </c>
      <c r="AW189" s="66" t="s">
        <v>1321</v>
      </c>
      <c r="AX189" s="66"/>
      <c r="AY189" s="66"/>
      <c r="AZ189" s="66"/>
      <c r="BA189" s="66"/>
      <c r="BB189" s="66"/>
      <c r="BC189" s="66"/>
      <c r="BD189" s="66"/>
      <c r="BE189" s="66"/>
      <c r="BF189" s="66"/>
      <c r="BG189" s="66"/>
      <c r="BH189" s="66"/>
      <c r="BI189" s="66"/>
      <c r="BJ189" s="65"/>
    </row>
    <row r="190" spans="1:62" hidden="1" x14ac:dyDescent="0.25">
      <c r="A190" s="72" t="str">
        <f>LOWER(_xlfn.CONCAT(IF(COUNT(FIND(" ", $Y190))=0, $Y190, TRIM(SUBSTITUTE(SUBSTITUTE(SUBSTITUTE(_xlfn.CONCAT(LEFT($Y190, FIND(" ", $Y190)-1), REPLACE(LEFT($Y190, FIND(" ", $Y190&amp;" ", FIND(" ", $Y190, 1)+1)), 1, FIND(" ", $Y190), "")),"(",""),")",""),"and",""))), "-", SUBSTITUTE(DHAC_TestProviders_combined!$I175,"'",""),"-",DHAC_TestProviders_combined!$J175))</f>
        <v>medicalradiation-odonnell-xuan</v>
      </c>
      <c r="B190" s="72"/>
      <c r="C190" s="66"/>
      <c r="D190" s="65" t="str">
        <f>IF(DHAC_TestProviders_combined!V175&lt;&gt;"","UPIN","")</f>
        <v>UPIN</v>
      </c>
      <c r="E190" s="66"/>
      <c r="F190" s="65" t="str">
        <f>IF(DHAC_TestProviders_combined!V175&lt;&gt;"","Medicare Provider Number","")</f>
        <v>Medicare Provider Number</v>
      </c>
      <c r="G190" s="32" t="str">
        <f>IF(DHAC_TestProviders_combined!V175&lt;&gt;"","http://ns.electronichealth.net.au/id/medicare-provider-number","")</f>
        <v>http://ns.electronichealth.net.au/id/medicare-provider-number</v>
      </c>
      <c r="H190" s="32" t="str">
        <f>IF(DHAC_TestProviders_combined!$V175&lt;&gt;"",DHAC_TestProviders_combined!$V175,"")</f>
        <v>2449991J</v>
      </c>
      <c r="I190" s="66"/>
      <c r="J190" s="66"/>
      <c r="K190" s="66"/>
      <c r="L190" s="66"/>
      <c r="M190" s="66"/>
      <c r="N190" s="66"/>
      <c r="O190" s="66"/>
      <c r="P190" s="66"/>
      <c r="Q190" s="66"/>
      <c r="R190" s="66"/>
      <c r="S190" s="32" t="str">
        <f>LOWER(_xlfn.CONCAT(SUBSTITUTE(DHAC_TestProviders_combined!I175,"'",""),"-",DHAC_TestProviders_combined!J175))</f>
        <v>odonnell-xuan</v>
      </c>
      <c r="T190" s="66"/>
      <c r="V190" s="9" t="str">
        <f>IF(DHAC_TestProviders_combined!U175&lt;&gt;"", LOWER(SUBSTITUTE(_xlfn.XLOOKUP(TRIM(DHAC_TestProviders_combined!U175),DHAC_TestOrgs_combined!$B$2:$B$86,DHAC_TestOrgs_combined!$C$2:$C$86)," ","-")),"")</f>
        <v/>
      </c>
      <c r="W190" s="66" t="s">
        <v>1432</v>
      </c>
      <c r="X190" s="66">
        <f>DHAC_TestProviders_combined!E175</f>
        <v>251212</v>
      </c>
      <c r="Y190" s="72" t="str">
        <f>_xlfn.XLOOKUP(DHAC_TestProviders_combined!E175, CodeMaps!B$25:B$32,CodeMaps!C$25:C$32,DHAC_TestProviders_combined!F175)</f>
        <v>Medical Radiation Therapist</v>
      </c>
      <c r="Z190" s="132"/>
      <c r="AA190" s="133"/>
      <c r="AB190" s="133"/>
      <c r="AC190" s="66"/>
      <c r="AD190" s="66"/>
      <c r="AE190" s="66"/>
      <c r="AF190" s="66" t="str">
        <f>IF(DHAC_TestProviders_combined!H175&lt;&gt;"",DHAC_TestProviders_combined!H175,"")</f>
        <v/>
      </c>
      <c r="AG190" s="66" t="str">
        <f t="shared" si="27"/>
        <v>http://snomed.info/sct</v>
      </c>
      <c r="AH190" s="66" t="str">
        <f>TRIM(IF(AA190&lt;&gt;"", _xlfn.XLOOKUP(AA190,CodeMaps!$D$25:$D$74,CodeMaps!$F$25:$F$74,""),IF(DHAC_TestProviders_combined!G175&lt;&gt;"",_xlfn.XLOOKUP(DHAC_TestProviders_combined!G175,CodeMaps!$B$70:$B$74,CodeMaps!$F$70:$F$74,""), _xlfn.XLOOKUP(X190,CodeMaps!$B$25:$B$64,CodeMaps!$F$25:$F$64,""))))</f>
        <v>419815003</v>
      </c>
      <c r="AI190" s="66" t="str">
        <f>IF(AH190&lt;&gt;"",_xlfn.XLOOKUP(AH190,CodeMaps!$F$25:$F$74,CodeMaps!$G$25:$G$74,""),"")</f>
        <v>Radiation oncology</v>
      </c>
      <c r="AJ190" s="66"/>
      <c r="AK190" s="66"/>
      <c r="AL190" s="66"/>
      <c r="AM190" s="66"/>
      <c r="AN190" s="66"/>
      <c r="AO190" s="66" t="str">
        <f>IF(DHAC_TestProviders_combined!U175&lt;&gt;"", LOWER(SUBSTITUTE(_xlfn.XLOOKUP(TRIM(DHAC_TestProviders_combined!U175),DHAC_TestOrgs_combined!$B$2:$B$86,DHAC_TestOrgs_combined!$C$2:$C$86)," ","-")),"")</f>
        <v/>
      </c>
      <c r="AP190" s="66"/>
      <c r="AQ190" s="66"/>
      <c r="AR190" s="66" t="s">
        <v>252</v>
      </c>
      <c r="AS190" s="65" t="str">
        <f>DHAC_TestProviders_combined!Q175</f>
        <v>0870109559</v>
      </c>
      <c r="AT190" s="66" t="s">
        <v>1321</v>
      </c>
      <c r="AU190" s="66" t="s">
        <v>282</v>
      </c>
      <c r="AV190" s="65" t="str">
        <f>DHAC_TestProviders_combined!S175</f>
        <v>xuan.o'donnell@example.net</v>
      </c>
      <c r="AW190" s="66" t="s">
        <v>1321</v>
      </c>
      <c r="AX190" s="66"/>
      <c r="AY190" s="66"/>
      <c r="AZ190" s="66"/>
      <c r="BA190" s="66"/>
      <c r="BB190" s="66"/>
      <c r="BC190" s="66"/>
      <c r="BD190" s="66"/>
      <c r="BE190" s="66"/>
      <c r="BF190" s="66"/>
      <c r="BG190" s="66"/>
      <c r="BH190" s="66"/>
      <c r="BI190" s="66"/>
      <c r="BJ190" s="65"/>
    </row>
    <row r="191" spans="1:62" hidden="1" x14ac:dyDescent="0.25">
      <c r="A191" s="72" t="str">
        <f>LOWER(_xlfn.CONCAT(IF(COUNT(FIND(" ", $Y191))=0, $Y191, TRIM(SUBSTITUTE(SUBSTITUTE(SUBSTITUTE(_xlfn.CONCAT(LEFT($Y191, FIND(" ", $Y191)-1), REPLACE(LEFT($Y191, FIND(" ", $Y191&amp;" ", FIND(" ", $Y191, 1)+1)), 1, FIND(" ", $Y191), "")),"(",""),")",""),"and",""))), "-", SUBSTITUTE(DHAC_TestProviders_combined!$I176,"'",""),"-",DHAC_TestProviders_combined!$J176))</f>
        <v>nuclearmedicine-hyde-cortez</v>
      </c>
      <c r="B191" s="72"/>
      <c r="C191" s="66"/>
      <c r="D191" s="65" t="str">
        <f>IF(DHAC_TestProviders_combined!V176&lt;&gt;"","UPIN","")</f>
        <v>UPIN</v>
      </c>
      <c r="E191" s="66"/>
      <c r="F191" s="65" t="str">
        <f>IF(DHAC_TestProviders_combined!V176&lt;&gt;"","Medicare Provider Number","")</f>
        <v>Medicare Provider Number</v>
      </c>
      <c r="G191" s="32" t="str">
        <f>IF(DHAC_TestProviders_combined!V176&lt;&gt;"","http://ns.electronichealth.net.au/id/medicare-provider-number","")</f>
        <v>http://ns.electronichealth.net.au/id/medicare-provider-number</v>
      </c>
      <c r="H191" s="32" t="str">
        <f>IF(DHAC_TestProviders_combined!$V176&lt;&gt;"",DHAC_TestProviders_combined!$V176,"")</f>
        <v>2450001J</v>
      </c>
      <c r="I191" s="66"/>
      <c r="J191" s="66"/>
      <c r="K191" s="66"/>
      <c r="L191" s="66"/>
      <c r="M191" s="66"/>
      <c r="N191" s="66"/>
      <c r="O191" s="66"/>
      <c r="P191" s="66"/>
      <c r="Q191" s="66"/>
      <c r="R191" s="66"/>
      <c r="S191" s="32" t="str">
        <f>LOWER(_xlfn.CONCAT(SUBSTITUTE(DHAC_TestProviders_combined!I176,"'",""),"-",DHAC_TestProviders_combined!J176))</f>
        <v>hyde-cortez</v>
      </c>
      <c r="T191" s="66"/>
      <c r="V191" s="9" t="str">
        <f>IF(DHAC_TestProviders_combined!U176&lt;&gt;"", LOWER(SUBSTITUTE(_xlfn.XLOOKUP(TRIM(DHAC_TestProviders_combined!U176),DHAC_TestOrgs_combined!$B$2:$B$86,DHAC_TestOrgs_combined!$C$2:$C$86)," ","-")),"")</f>
        <v/>
      </c>
      <c r="W191" s="66" t="s">
        <v>1432</v>
      </c>
      <c r="X191" s="66">
        <f>DHAC_TestProviders_combined!E176</f>
        <v>251213</v>
      </c>
      <c r="Y191" s="72" t="str">
        <f>_xlfn.XLOOKUP(DHAC_TestProviders_combined!E176, CodeMaps!B$25:B$32,CodeMaps!C$25:C$32,DHAC_TestProviders_combined!F176)</f>
        <v>Nuclear Medicine Technologist</v>
      </c>
      <c r="Z191" s="132"/>
      <c r="AA191" s="133"/>
      <c r="AB191" s="133"/>
      <c r="AC191" s="66"/>
      <c r="AD191" s="66"/>
      <c r="AE191" s="66"/>
      <c r="AF191" s="66" t="str">
        <f>IF(DHAC_TestProviders_combined!H176&lt;&gt;"",DHAC_TestProviders_combined!H176,"")</f>
        <v/>
      </c>
      <c r="AG191" s="66" t="str">
        <f t="shared" si="27"/>
        <v/>
      </c>
      <c r="AH191" s="66" t="str">
        <f>TRIM(IF(AA191&lt;&gt;"", _xlfn.XLOOKUP(AA191,CodeMaps!$D$25:$D$74,CodeMaps!$F$25:$F$74,""),IF(DHAC_TestProviders_combined!G176&lt;&gt;"",_xlfn.XLOOKUP(DHAC_TestProviders_combined!G176,CodeMaps!$B$70:$B$74,CodeMaps!$F$70:$F$74,""), _xlfn.XLOOKUP(X191,CodeMaps!$B$25:$B$64,CodeMaps!$F$25:$F$64,""))))</f>
        <v/>
      </c>
      <c r="AI191" s="66" t="str">
        <f>IF(AH191&lt;&gt;"",_xlfn.XLOOKUP(AH191,CodeMaps!$F$25:$F$74,CodeMaps!$G$25:$G$74,""),"")</f>
        <v/>
      </c>
      <c r="AJ191" s="66"/>
      <c r="AK191" s="66"/>
      <c r="AL191" s="66"/>
      <c r="AM191" s="66"/>
      <c r="AN191" s="66"/>
      <c r="AO191" s="66" t="str">
        <f>IF(DHAC_TestProviders_combined!U176&lt;&gt;"", LOWER(SUBSTITUTE(_xlfn.XLOOKUP(TRIM(DHAC_TestProviders_combined!U176),DHAC_TestOrgs_combined!$B$2:$B$86,DHAC_TestOrgs_combined!$C$2:$C$86)," ","-")),"")</f>
        <v/>
      </c>
      <c r="AP191" s="66"/>
      <c r="AQ191" s="66"/>
      <c r="AR191" s="66" t="s">
        <v>252</v>
      </c>
      <c r="AS191" s="65" t="str">
        <f>DHAC_TestProviders_combined!Q176</f>
        <v>0870105630</v>
      </c>
      <c r="AT191" s="66" t="s">
        <v>1321</v>
      </c>
      <c r="AU191" s="66" t="s">
        <v>282</v>
      </c>
      <c r="AV191" s="65" t="str">
        <f>DHAC_TestProviders_combined!S176</f>
        <v>cortez.hyde@example.com</v>
      </c>
      <c r="AW191" s="66" t="s">
        <v>1321</v>
      </c>
      <c r="AX191" s="66"/>
      <c r="AY191" s="66"/>
      <c r="AZ191" s="66"/>
      <c r="BA191" s="66"/>
      <c r="BB191" s="66"/>
      <c r="BC191" s="66"/>
      <c r="BD191" s="66"/>
      <c r="BE191" s="66"/>
      <c r="BF191" s="66"/>
      <c r="BG191" s="66"/>
      <c r="BH191" s="66"/>
      <c r="BI191" s="66"/>
      <c r="BJ191" s="65"/>
    </row>
    <row r="192" spans="1:62" hidden="1" x14ac:dyDescent="0.25">
      <c r="A192" s="72" t="str">
        <f>LOWER(_xlfn.CONCAT(IF(COUNT(FIND(" ", $Y192))=0, $Y192, TRIM(SUBSTITUTE(SUBSTITUTE(SUBSTITUTE(_xlfn.CONCAT(LEFT($Y192, FIND(" ", $Y192)-1), REPLACE(LEFT($Y192, FIND(" ", $Y192&amp;" ", FIND(" ", $Y192, 1)+1)), 1, FIND(" ", $Y192), "")),"(",""),")",""),"and",""))), "-", SUBSTITUTE(DHAC_TestProviders_combined!$I177,"'",""),"-",DHAC_TestProviders_combined!$J177))</f>
        <v>plastic-pye-dusty</v>
      </c>
      <c r="B192" s="72"/>
      <c r="C192" s="66"/>
      <c r="D192" s="65" t="str">
        <f>IF(DHAC_TestProviders_combined!V177&lt;&gt;"","UPIN","")</f>
        <v>UPIN</v>
      </c>
      <c r="E192" s="66"/>
      <c r="F192" s="65" t="str">
        <f>IF(DHAC_TestProviders_combined!V177&lt;&gt;"","Medicare Provider Number","")</f>
        <v>Medicare Provider Number</v>
      </c>
      <c r="G192" s="32" t="str">
        <f>IF(DHAC_TestProviders_combined!V177&lt;&gt;"","http://ns.electronichealth.net.au/id/medicare-provider-number","")</f>
        <v>http://ns.electronichealth.net.au/id/medicare-provider-number</v>
      </c>
      <c r="H192" s="32" t="str">
        <f>IF(DHAC_TestProviders_combined!$V177&lt;&gt;"",DHAC_TestProviders_combined!$V177,"")</f>
        <v>2450011H</v>
      </c>
      <c r="I192" s="66"/>
      <c r="J192" s="66"/>
      <c r="K192" s="66"/>
      <c r="L192" s="66"/>
      <c r="M192" s="66"/>
      <c r="N192" s="66"/>
      <c r="O192" s="66"/>
      <c r="P192" s="66"/>
      <c r="Q192" s="66"/>
      <c r="R192" s="66"/>
      <c r="S192" s="32" t="str">
        <f>LOWER(_xlfn.CONCAT(SUBSTITUTE(DHAC_TestProviders_combined!I177,"'",""),"-",DHAC_TestProviders_combined!J177))</f>
        <v>pye-dusty</v>
      </c>
      <c r="T192" s="66"/>
      <c r="V192" s="9" t="str">
        <f>IF(DHAC_TestProviders_combined!U177&lt;&gt;"", LOWER(SUBSTITUTE(_xlfn.XLOOKUP(TRIM(DHAC_TestProviders_combined!U177),DHAC_TestOrgs_combined!$B$2:$B$86,DHAC_TestOrgs_combined!$C$2:$C$86)," ","-")),"")</f>
        <v/>
      </c>
      <c r="W192" s="66" t="s">
        <v>1432</v>
      </c>
      <c r="X192" s="66">
        <f>DHAC_TestProviders_combined!E177</f>
        <v>253517</v>
      </c>
      <c r="Y192" s="72" t="str">
        <f>_xlfn.XLOOKUP(DHAC_TestProviders_combined!E177, CodeMaps!B$25:B$32,CodeMaps!C$25:C$32,DHAC_TestProviders_combined!F177)</f>
        <v>Plastic and Reconstructive Surgeon</v>
      </c>
      <c r="Z192" s="132"/>
      <c r="AA192" s="133"/>
      <c r="AB192" s="133"/>
      <c r="AC192" s="66"/>
      <c r="AD192" s="66"/>
      <c r="AE192" s="66"/>
      <c r="AF192" s="66" t="str">
        <f>IF(DHAC_TestProviders_combined!H177&lt;&gt;"",DHAC_TestProviders_combined!H177,"")</f>
        <v/>
      </c>
      <c r="AG192" s="66" t="str">
        <f t="shared" si="27"/>
        <v>http://snomed.info/sct</v>
      </c>
      <c r="AH192" s="66" t="str">
        <f>TRIM(IF(AA192&lt;&gt;"", _xlfn.XLOOKUP(AA192,CodeMaps!$D$25:$D$74,CodeMaps!$F$25:$F$74,""),IF(DHAC_TestProviders_combined!G177&lt;&gt;"",_xlfn.XLOOKUP(DHAC_TestProviders_combined!G177,CodeMaps!$B$70:$B$74,CodeMaps!$F$70:$F$74,""), _xlfn.XLOOKUP(X192,CodeMaps!$B$25:$B$64,CodeMaps!$F$25:$F$64,""))))</f>
        <v>394611003</v>
      </c>
      <c r="AI192" s="66" t="str">
        <f>IF(AH192&lt;&gt;"",_xlfn.XLOOKUP(AH192,CodeMaps!$F$25:$F$74,CodeMaps!$G$25:$G$74,""),"")</f>
        <v>Plastic surgery - speciality</v>
      </c>
      <c r="AJ192" s="66"/>
      <c r="AK192" s="66"/>
      <c r="AL192" s="66"/>
      <c r="AM192" s="66"/>
      <c r="AN192" s="66"/>
      <c r="AO192" s="66" t="str">
        <f>IF(DHAC_TestProviders_combined!U177&lt;&gt;"", LOWER(SUBSTITUTE(_xlfn.XLOOKUP(TRIM(DHAC_TestProviders_combined!U177),DHAC_TestOrgs_combined!$B$2:$B$86,DHAC_TestOrgs_combined!$C$2:$C$86)," ","-")),"")</f>
        <v/>
      </c>
      <c r="AP192" s="66"/>
      <c r="AQ192" s="66"/>
      <c r="AR192" s="66" t="s">
        <v>252</v>
      </c>
      <c r="AS192" s="65" t="str">
        <f>DHAC_TestProviders_combined!Q177</f>
        <v>0870100564</v>
      </c>
      <c r="AT192" s="66" t="s">
        <v>1321</v>
      </c>
      <c r="AU192" s="66" t="s">
        <v>282</v>
      </c>
      <c r="AV192" s="65" t="str">
        <f>DHAC_TestProviders_combined!S177</f>
        <v>dusty.pye@example.com.au</v>
      </c>
      <c r="AW192" s="66" t="s">
        <v>1321</v>
      </c>
      <c r="AX192" s="66"/>
      <c r="AY192" s="66"/>
      <c r="AZ192" s="66"/>
      <c r="BA192" s="66"/>
      <c r="BB192" s="66"/>
      <c r="BC192" s="66"/>
      <c r="BD192" s="66"/>
      <c r="BE192" s="66"/>
      <c r="BF192" s="66"/>
      <c r="BG192" s="66"/>
      <c r="BH192" s="66"/>
      <c r="BI192" s="66"/>
      <c r="BJ192" s="65"/>
    </row>
    <row r="193" spans="1:62" hidden="1" x14ac:dyDescent="0.25">
      <c r="A193" s="72" t="str">
        <f>LOWER(_xlfn.CONCAT(IF(COUNT(FIND(" ", $Y193))=0, $Y193, TRIM(SUBSTITUTE(SUBSTITUTE(SUBSTITUTE(_xlfn.CONCAT(LEFT($Y193, FIND(" ", $Y193)-1), REPLACE(LEFT($Y193, FIND(" ", $Y193&amp;" ", FIND(" ", $Y193, 1)+1)), 1, FIND(" ", $Y193), "")),"(",""),")",""),"and",""))), "-", SUBSTITUTE(DHAC_TestProviders_combined!$I178,"'",""),"-",DHAC_TestProviders_combined!$J178))</f>
        <v>generalpractitioner-moran-vincent</v>
      </c>
      <c r="B193" s="72"/>
      <c r="C193" s="66"/>
      <c r="D193" s="65" t="str">
        <f>IF(DHAC_TestProviders_combined!V178&lt;&gt;"","UPIN","")</f>
        <v>UPIN</v>
      </c>
      <c r="E193" s="66"/>
      <c r="F193" s="65" t="str">
        <f>IF(DHAC_TestProviders_combined!V178&lt;&gt;"","Medicare Provider Number","")</f>
        <v>Medicare Provider Number</v>
      </c>
      <c r="G193" s="32" t="str">
        <f>IF(DHAC_TestProviders_combined!V178&lt;&gt;"","http://ns.electronichealth.net.au/id/medicare-provider-number","")</f>
        <v>http://ns.electronichealth.net.au/id/medicare-provider-number</v>
      </c>
      <c r="H193" s="32" t="str">
        <f>IF(DHAC_TestProviders_combined!$V178&lt;&gt;"",DHAC_TestProviders_combined!$V178,"")</f>
        <v>2450021F</v>
      </c>
      <c r="I193" s="66"/>
      <c r="J193" s="66"/>
      <c r="K193" s="66"/>
      <c r="L193" s="66"/>
      <c r="M193" s="66"/>
      <c r="N193" s="66"/>
      <c r="O193" s="66"/>
      <c r="P193" s="66"/>
      <c r="Q193" s="66"/>
      <c r="R193" s="66"/>
      <c r="S193" s="32" t="str">
        <f>LOWER(_xlfn.CONCAT(SUBSTITUTE(DHAC_TestProviders_combined!I178,"'",""),"-",DHAC_TestProviders_combined!J178))</f>
        <v>moran-vincent</v>
      </c>
      <c r="T193" s="66"/>
      <c r="V193" s="9" t="str">
        <f>IF(DHAC_TestProviders_combined!U178&lt;&gt;"", LOWER(SUBSTITUTE(_xlfn.XLOOKUP(TRIM(DHAC_TestProviders_combined!U178),DHAC_TestOrgs_combined!$B$2:$B$86,DHAC_TestOrgs_combined!$C$2:$C$86)," ","-")),"")</f>
        <v>southport-medical-practice</v>
      </c>
      <c r="W193" s="66" t="s">
        <v>1432</v>
      </c>
      <c r="X193" s="66">
        <f>DHAC_TestProviders_combined!E178</f>
        <v>253111</v>
      </c>
      <c r="Y193" s="72" t="str">
        <f>_xlfn.XLOOKUP(DHAC_TestProviders_combined!E178, CodeMaps!B$25:B$32,CodeMaps!C$25:C$32,DHAC_TestProviders_combined!F178)</f>
        <v>General Practitioner</v>
      </c>
      <c r="Z193" s="132"/>
      <c r="AA193" s="133"/>
      <c r="AB193" s="133"/>
      <c r="AC193" s="66"/>
      <c r="AD193" s="66"/>
      <c r="AE193" s="66"/>
      <c r="AF193" s="66" t="str">
        <f>IF(DHAC_TestProviders_combined!H178&lt;&gt;"",DHAC_TestProviders_combined!H178,"")</f>
        <v/>
      </c>
      <c r="AG193" s="66" t="str">
        <f t="shared" si="27"/>
        <v>http://snomed.info/sct</v>
      </c>
      <c r="AH193" s="66" t="str">
        <f>TRIM(IF(AA193&lt;&gt;"", _xlfn.XLOOKUP(AA193,CodeMaps!$D$25:$D$74,CodeMaps!$F$25:$F$74,""),IF(DHAC_TestProviders_combined!G178&lt;&gt;"",_xlfn.XLOOKUP(DHAC_TestProviders_combined!G178,CodeMaps!$B$70:$B$74,CodeMaps!$F$70:$F$74,""), _xlfn.XLOOKUP(X193,CodeMaps!$B$25:$B$64,CodeMaps!$F$25:$F$64,""))))</f>
        <v>408443003</v>
      </c>
      <c r="AI193" s="66" t="str">
        <f>IF(AH193&lt;&gt;"",_xlfn.XLOOKUP(AH193,CodeMaps!$F$25:$F$74,CodeMaps!$G$25:$G$74,""),"")</f>
        <v>General medical practice</v>
      </c>
      <c r="AJ193" s="66"/>
      <c r="AK193" s="66"/>
      <c r="AL193" s="66"/>
      <c r="AM193" s="66"/>
      <c r="AN193" s="66"/>
      <c r="AO193" s="66" t="str">
        <f>IF(DHAC_TestProviders_combined!U178&lt;&gt;"", LOWER(SUBSTITUTE(_xlfn.XLOOKUP(TRIM(DHAC_TestProviders_combined!U178),DHAC_TestOrgs_combined!$B$2:$B$86,DHAC_TestOrgs_combined!$C$2:$C$86)," ","-")),"")</f>
        <v>southport-medical-practice</v>
      </c>
      <c r="AP193" s="66"/>
      <c r="AQ193" s="66"/>
      <c r="AR193" s="66" t="s">
        <v>252</v>
      </c>
      <c r="AS193" s="65" t="str">
        <f>DHAC_TestProviders_combined!Q178</f>
        <v>0370107777</v>
      </c>
      <c r="AT193" s="66" t="s">
        <v>1321</v>
      </c>
      <c r="AU193" s="66" t="s">
        <v>282</v>
      </c>
      <c r="AV193" s="65" t="str">
        <f>DHAC_TestProviders_combined!S178</f>
        <v>vincent.moran@southportmp.example.com.au</v>
      </c>
      <c r="AW193" s="66" t="s">
        <v>1321</v>
      </c>
      <c r="AX193" s="66"/>
      <c r="AY193" s="66"/>
      <c r="AZ193" s="66"/>
      <c r="BA193" s="66"/>
      <c r="BB193" s="66"/>
      <c r="BC193" s="66"/>
      <c r="BD193" s="66"/>
      <c r="BE193" s="66"/>
      <c r="BF193" s="66"/>
      <c r="BG193" s="66"/>
      <c r="BH193" s="66"/>
      <c r="BI193" s="66"/>
      <c r="BJ193" s="65"/>
    </row>
    <row r="194" spans="1:62" hidden="1" x14ac:dyDescent="0.25">
      <c r="A194" s="72" t="str">
        <f>LOWER(_xlfn.CONCAT(IF(COUNT(FIND(" ", $Y194))=0, $Y194, TRIM(SUBSTITUTE(SUBSTITUTE(SUBSTITUTE(_xlfn.CONCAT(LEFT($Y194, FIND(" ", $Y194)-1), REPLACE(LEFT($Y194, FIND(" ", $Y194&amp;" ", FIND(" ", $Y194, 1)+1)), 1, FIND(" ", $Y194), "")),"(",""),")",""),"and",""))), "-", SUBSTITUTE(DHAC_TestProviders_combined!$I179,"'",""),"-",DHAC_TestProviders_combined!$J179))</f>
        <v>midwife-dunkley-dante</v>
      </c>
      <c r="B194" s="72"/>
      <c r="C194" s="66"/>
      <c r="D194" s="65" t="str">
        <f>IF(DHAC_TestProviders_combined!V179&lt;&gt;"","UPIN","")</f>
        <v>UPIN</v>
      </c>
      <c r="E194" s="66"/>
      <c r="F194" s="65" t="str">
        <f>IF(DHAC_TestProviders_combined!V179&lt;&gt;"","Medicare Provider Number","")</f>
        <v>Medicare Provider Number</v>
      </c>
      <c r="G194" s="32" t="str">
        <f>IF(DHAC_TestProviders_combined!V179&lt;&gt;"","http://ns.electronichealth.net.au/id/medicare-provider-number","")</f>
        <v>http://ns.electronichealth.net.au/id/medicare-provider-number</v>
      </c>
      <c r="H194" s="32" t="str">
        <f>IF(DHAC_TestProviders_combined!$V179&lt;&gt;"",DHAC_TestProviders_combined!$V179,"")</f>
        <v>2450031B</v>
      </c>
      <c r="I194" s="66"/>
      <c r="J194" s="66"/>
      <c r="K194" s="66"/>
      <c r="L194" s="66"/>
      <c r="M194" s="66"/>
      <c r="N194" s="66"/>
      <c r="O194" s="66"/>
      <c r="P194" s="66"/>
      <c r="Q194" s="66"/>
      <c r="R194" s="66"/>
      <c r="S194" s="32" t="str">
        <f>LOWER(_xlfn.CONCAT(SUBSTITUTE(DHAC_TestProviders_combined!I179,"'",""),"-",DHAC_TestProviders_combined!J179))</f>
        <v>dunkley-dante</v>
      </c>
      <c r="T194" s="66"/>
      <c r="V194" s="9" t="str">
        <f>IF(DHAC_TestProviders_combined!U179&lt;&gt;"", LOWER(SUBSTITUTE(_xlfn.XLOOKUP(TRIM(DHAC_TestProviders_combined!U179),DHAC_TestOrgs_combined!$B$2:$B$86,DHAC_TestOrgs_combined!$C$2:$C$86)," ","-")),"")</f>
        <v/>
      </c>
      <c r="W194" s="66" t="s">
        <v>1432</v>
      </c>
      <c r="X194" s="66">
        <f>DHAC_TestProviders_combined!E179</f>
        <v>254111</v>
      </c>
      <c r="Y194" s="72" t="str">
        <f>_xlfn.XLOOKUP(DHAC_TestProviders_combined!E179, CodeMaps!B$25:B$32,CodeMaps!C$25:C$32,DHAC_TestProviders_combined!F179)</f>
        <v>Midwife</v>
      </c>
      <c r="Z194" s="132"/>
      <c r="AA194" s="133"/>
      <c r="AB194" s="133"/>
      <c r="AC194" s="66"/>
      <c r="AD194" s="66"/>
      <c r="AE194" s="66"/>
      <c r="AF194" s="66" t="str">
        <f>IF(DHAC_TestProviders_combined!H179&lt;&gt;"",DHAC_TestProviders_combined!H179,"")</f>
        <v/>
      </c>
      <c r="AG194" s="66" t="str">
        <f t="shared" si="27"/>
        <v>http://snomed.info/sct</v>
      </c>
      <c r="AH194" s="66" t="str">
        <f>TRIM(IF(AA194&lt;&gt;"", _xlfn.XLOOKUP(AA194,CodeMaps!$D$25:$D$74,CodeMaps!$F$25:$F$74,""),IF(DHAC_TestProviders_combined!G179&lt;&gt;"",_xlfn.XLOOKUP(DHAC_TestProviders_combined!G179,CodeMaps!$B$70:$B$74,CodeMaps!$F$70:$F$74,""), _xlfn.XLOOKUP(X194,CodeMaps!$B$25:$B$64,CodeMaps!$F$25:$F$64,""))))</f>
        <v>1287784006</v>
      </c>
      <c r="AI194" s="66" t="str">
        <f>IF(AH194&lt;&gt;"",_xlfn.XLOOKUP(AH194,CodeMaps!$F$25:$F$74,CodeMaps!$G$25:$G$74,""),"")</f>
        <v>Obstetric nursing</v>
      </c>
      <c r="AJ194" s="66"/>
      <c r="AK194" s="66"/>
      <c r="AL194" s="66"/>
      <c r="AM194" s="66"/>
      <c r="AN194" s="66"/>
      <c r="AO194" s="66" t="str">
        <f>IF(DHAC_TestProviders_combined!U179&lt;&gt;"", LOWER(SUBSTITUTE(_xlfn.XLOOKUP(TRIM(DHAC_TestProviders_combined!U179),DHAC_TestOrgs_combined!$B$2:$B$86,DHAC_TestOrgs_combined!$C$2:$C$86)," ","-")),"")</f>
        <v/>
      </c>
      <c r="AP194" s="66"/>
      <c r="AQ194" s="66"/>
      <c r="AR194" s="66" t="s">
        <v>252</v>
      </c>
      <c r="AS194" s="65" t="str">
        <f>DHAC_TestProviders_combined!Q179</f>
        <v>0370101905</v>
      </c>
      <c r="AT194" s="66" t="s">
        <v>1321</v>
      </c>
      <c r="AU194" s="66" t="s">
        <v>282</v>
      </c>
      <c r="AV194" s="65" t="str">
        <f>DHAC_TestProviders_combined!S179</f>
        <v>dante.dunkley@example.com.au</v>
      </c>
      <c r="AW194" s="66" t="s">
        <v>1321</v>
      </c>
      <c r="AX194" s="66"/>
      <c r="AY194" s="66"/>
      <c r="AZ194" s="66"/>
      <c r="BA194" s="66"/>
      <c r="BB194" s="66"/>
      <c r="BC194" s="66"/>
      <c r="BD194" s="66"/>
      <c r="BE194" s="66"/>
      <c r="BF194" s="66"/>
      <c r="BG194" s="66"/>
      <c r="BH194" s="66"/>
      <c r="BI194" s="66"/>
      <c r="BJ194" s="65"/>
    </row>
    <row r="195" spans="1:62" hidden="1" x14ac:dyDescent="0.25">
      <c r="A195" s="72" t="str">
        <f>LOWER(_xlfn.CONCAT(IF(COUNT(FIND(" ", $Y195))=0, $Y195, TRIM(SUBSTITUTE(SUBSTITUTE(SUBSTITUTE(_xlfn.CONCAT(LEFT($Y195, FIND(" ", $Y195)-1), REPLACE(LEFT($Y195, FIND(" ", $Y195&amp;" ", FIND(" ", $Y195, 1)+1)), 1, FIND(" ", $Y195), "")),"(",""),")",""),"and",""))), "-", SUBSTITUTE(DHAC_TestProviders_combined!$I180,"'",""),"-",DHAC_TestProviders_combined!$J180))</f>
        <v>nursepractitioner-mortenson-kerry</v>
      </c>
      <c r="B195" s="72"/>
      <c r="C195" s="66"/>
      <c r="D195" s="65" t="str">
        <f>IF(DHAC_TestProviders_combined!V180&lt;&gt;"","UPIN","")</f>
        <v>UPIN</v>
      </c>
      <c r="E195" s="66"/>
      <c r="F195" s="65" t="str">
        <f>IF(DHAC_TestProviders_combined!V180&lt;&gt;"","Medicare Provider Number","")</f>
        <v>Medicare Provider Number</v>
      </c>
      <c r="G195" s="32" t="str">
        <f>IF(DHAC_TestProviders_combined!V180&lt;&gt;"","http://ns.electronichealth.net.au/id/medicare-provider-number","")</f>
        <v>http://ns.electronichealth.net.au/id/medicare-provider-number</v>
      </c>
      <c r="H195" s="32" t="str">
        <f>IF(DHAC_TestProviders_combined!$V180&lt;&gt;"",DHAC_TestProviders_combined!$V180,"")</f>
        <v>2450041A</v>
      </c>
      <c r="I195" s="66"/>
      <c r="J195" s="66"/>
      <c r="K195" s="66"/>
      <c r="L195" s="66"/>
      <c r="M195" s="66"/>
      <c r="N195" s="66"/>
      <c r="O195" s="66"/>
      <c r="P195" s="66"/>
      <c r="Q195" s="66"/>
      <c r="R195" s="66"/>
      <c r="S195" s="32" t="str">
        <f>LOWER(_xlfn.CONCAT(SUBSTITUTE(DHAC_TestProviders_combined!I180,"'",""),"-",DHAC_TestProviders_combined!J180))</f>
        <v>mortenson-kerry</v>
      </c>
      <c r="T195" s="66"/>
      <c r="V195" s="9" t="str">
        <f>IF(DHAC_TestProviders_combined!U180&lt;&gt;"", LOWER(SUBSTITUTE(_xlfn.XLOOKUP(TRIM(DHAC_TestProviders_combined!U180),DHAC_TestOrgs_combined!$B$2:$B$86,DHAC_TestOrgs_combined!$C$2:$C$86)," ","-")),"")</f>
        <v>rosetta-public-hospital</v>
      </c>
      <c r="W195" s="66" t="s">
        <v>1432</v>
      </c>
      <c r="X195" s="66">
        <f>DHAC_TestProviders_combined!E180</f>
        <v>254411</v>
      </c>
      <c r="Y195" s="72" t="str">
        <f>_xlfn.XLOOKUP(DHAC_TestProviders_combined!E180, CodeMaps!B$25:B$32,CodeMaps!C$25:C$32,DHAC_TestProviders_combined!F180)</f>
        <v>Nurse Practitioner</v>
      </c>
      <c r="Z195" s="132"/>
      <c r="AA195" s="133"/>
      <c r="AB195" s="133"/>
      <c r="AC195" s="66"/>
      <c r="AD195" s="66"/>
      <c r="AE195" s="66"/>
      <c r="AF195" s="66" t="str">
        <f>IF(DHAC_TestProviders_combined!H180&lt;&gt;"",DHAC_TestProviders_combined!H180,"")</f>
        <v/>
      </c>
      <c r="AG195" s="66" t="str">
        <f t="shared" si="27"/>
        <v>http://snomed.info/sct</v>
      </c>
      <c r="AH195" s="66" t="str">
        <f>TRIM(IF(AA195&lt;&gt;"", _xlfn.XLOOKUP(AA195,CodeMaps!$D$25:$D$74,CodeMaps!$F$25:$F$74,""),IF(DHAC_TestProviders_combined!G180&lt;&gt;"",_xlfn.XLOOKUP(DHAC_TestProviders_combined!G180,CodeMaps!$B$70:$B$74,CodeMaps!$F$70:$F$74,""), _xlfn.XLOOKUP(X195,CodeMaps!$B$25:$B$64,CodeMaps!$F$25:$F$64,""))))</f>
        <v>722165004</v>
      </c>
      <c r="AI195" s="66" t="str">
        <f>IF(AH195&lt;&gt;"",_xlfn.XLOOKUP(AH195,CodeMaps!$F$25:$F$74,CodeMaps!$G$25:$G$74,""),"")</f>
        <v>Nursing</v>
      </c>
      <c r="AJ195" s="66"/>
      <c r="AK195" s="66"/>
      <c r="AL195" s="66"/>
      <c r="AM195" s="66"/>
      <c r="AN195" s="66"/>
      <c r="AO195" s="66" t="str">
        <f>IF(DHAC_TestProviders_combined!U180&lt;&gt;"", LOWER(SUBSTITUTE(_xlfn.XLOOKUP(TRIM(DHAC_TestProviders_combined!U180),DHAC_TestOrgs_combined!$B$2:$B$86,DHAC_TestOrgs_combined!$C$2:$C$86)," ","-")),"")</f>
        <v>rosetta-public-hospital</v>
      </c>
      <c r="AP195" s="66"/>
      <c r="AQ195" s="66"/>
      <c r="AR195" s="66" t="s">
        <v>252</v>
      </c>
      <c r="AS195" s="65" t="str">
        <f>DHAC_TestProviders_combined!Q180</f>
        <v>0370100582</v>
      </c>
      <c r="AT195" s="66" t="s">
        <v>1321</v>
      </c>
      <c r="AU195" s="66" t="s">
        <v>282</v>
      </c>
      <c r="AV195" s="65" t="str">
        <f>DHAC_TestProviders_combined!S180</f>
        <v>kerry.mortenson@rosettaph.example.net</v>
      </c>
      <c r="AW195" s="66" t="s">
        <v>1321</v>
      </c>
      <c r="AX195" s="66"/>
      <c r="AY195" s="66"/>
      <c r="AZ195" s="66"/>
      <c r="BA195" s="66"/>
      <c r="BB195" s="66"/>
      <c r="BC195" s="66"/>
      <c r="BD195" s="66"/>
      <c r="BE195" s="66"/>
      <c r="BF195" s="66"/>
      <c r="BG195" s="66"/>
      <c r="BH195" s="66"/>
      <c r="BI195" s="66"/>
      <c r="BJ195" s="65"/>
    </row>
    <row r="196" spans="1:62" hidden="1" x14ac:dyDescent="0.25">
      <c r="A196" s="72" t="str">
        <f>LOWER(_xlfn.CONCAT(IF(COUNT(FIND(" ", $Y196))=0, $Y196, TRIM(SUBSTITUTE(SUBSTITUTE(SUBSTITUTE(_xlfn.CONCAT(LEFT($Y196, FIND(" ", $Y196)-1), REPLACE(LEFT($Y196, FIND(" ", $Y196&amp;" ", FIND(" ", $Y196, 1)+1)), 1, FIND(" ", $Y196), "")),"(",""),")",""),"and",""))), "-", SUBSTITUTE(DHAC_TestProviders_combined!$I181,"'",""),"-",DHAC_TestProviders_combined!$J181))</f>
        <v>nursepractitioner-patten-annie</v>
      </c>
      <c r="B196" s="72"/>
      <c r="C196" s="66"/>
      <c r="D196" s="65" t="str">
        <f>IF(DHAC_TestProviders_combined!V181&lt;&gt;"","UPIN","")</f>
        <v>UPIN</v>
      </c>
      <c r="E196" s="66"/>
      <c r="F196" s="65" t="str">
        <f>IF(DHAC_TestProviders_combined!V181&lt;&gt;"","Medicare Provider Number","")</f>
        <v>Medicare Provider Number</v>
      </c>
      <c r="G196" s="32" t="str">
        <f>IF(DHAC_TestProviders_combined!V181&lt;&gt;"","http://ns.electronichealth.net.au/id/medicare-provider-number","")</f>
        <v>http://ns.electronichealth.net.au/id/medicare-provider-number</v>
      </c>
      <c r="H196" s="32" t="str">
        <f>IF(DHAC_TestProviders_combined!$V181&lt;&gt;"",DHAC_TestProviders_combined!$V181,"")</f>
        <v>2450051Y</v>
      </c>
      <c r="I196" s="66"/>
      <c r="J196" s="66"/>
      <c r="K196" s="66"/>
      <c r="L196" s="66"/>
      <c r="M196" s="66"/>
      <c r="N196" s="66"/>
      <c r="O196" s="66"/>
      <c r="P196" s="66"/>
      <c r="Q196" s="66"/>
      <c r="R196" s="66"/>
      <c r="S196" s="32" t="str">
        <f>LOWER(_xlfn.CONCAT(SUBSTITUTE(DHAC_TestProviders_combined!I181,"'",""),"-",DHAC_TestProviders_combined!J181))</f>
        <v>patten-annie</v>
      </c>
      <c r="T196" s="66"/>
      <c r="V196" s="9" t="str">
        <f>IF(DHAC_TestProviders_combined!U181&lt;&gt;"", LOWER(SUBSTITUTE(_xlfn.XLOOKUP(TRIM(DHAC_TestProviders_combined!U181),DHAC_TestOrgs_combined!$B$2:$B$86,DHAC_TestOrgs_combined!$C$2:$C$86)," ","-")),"")</f>
        <v>robigana-private-hospital</v>
      </c>
      <c r="W196" s="66" t="s">
        <v>1432</v>
      </c>
      <c r="X196" s="66">
        <f>DHAC_TestProviders_combined!E181</f>
        <v>254411</v>
      </c>
      <c r="Y196" s="72" t="str">
        <f>_xlfn.XLOOKUP(DHAC_TestProviders_combined!E181, CodeMaps!B$25:B$32,CodeMaps!C$25:C$32,DHAC_TestProviders_combined!F181)</f>
        <v>Nurse Practitioner</v>
      </c>
      <c r="Z196" s="132"/>
      <c r="AA196" s="133"/>
      <c r="AB196" s="133"/>
      <c r="AC196" s="66"/>
      <c r="AD196" s="66"/>
      <c r="AE196" s="66"/>
      <c r="AF196" s="66" t="str">
        <f>IF(DHAC_TestProviders_combined!H181&lt;&gt;"",DHAC_TestProviders_combined!H181,"")</f>
        <v/>
      </c>
      <c r="AG196" s="66" t="str">
        <f t="shared" si="27"/>
        <v>http://snomed.info/sct</v>
      </c>
      <c r="AH196" s="66" t="str">
        <f>TRIM(IF(AA196&lt;&gt;"", _xlfn.XLOOKUP(AA196,CodeMaps!$D$25:$D$74,CodeMaps!$F$25:$F$74,""),IF(DHAC_TestProviders_combined!G181&lt;&gt;"",_xlfn.XLOOKUP(DHAC_TestProviders_combined!G181,CodeMaps!$B$70:$B$74,CodeMaps!$F$70:$F$74,""), _xlfn.XLOOKUP(X196,CodeMaps!$B$25:$B$64,CodeMaps!$F$25:$F$64,""))))</f>
        <v>722165004</v>
      </c>
      <c r="AI196" s="66" t="str">
        <f>IF(AH196&lt;&gt;"",_xlfn.XLOOKUP(AH196,CodeMaps!$F$25:$F$74,CodeMaps!$G$25:$G$74,""),"")</f>
        <v>Nursing</v>
      </c>
      <c r="AJ196" s="66"/>
      <c r="AK196" s="66"/>
      <c r="AL196" s="66"/>
      <c r="AM196" s="66"/>
      <c r="AN196" s="66"/>
      <c r="AO196" s="66" t="str">
        <f>IF(DHAC_TestProviders_combined!U181&lt;&gt;"", LOWER(SUBSTITUTE(_xlfn.XLOOKUP(TRIM(DHAC_TestProviders_combined!U181),DHAC_TestOrgs_combined!$B$2:$B$86,DHAC_TestOrgs_combined!$C$2:$C$86)," ","-")),"")</f>
        <v>robigana-private-hospital</v>
      </c>
      <c r="AP196" s="66"/>
      <c r="AQ196" s="66"/>
      <c r="AR196" s="66" t="s">
        <v>252</v>
      </c>
      <c r="AS196" s="65" t="str">
        <f>DHAC_TestProviders_combined!Q181</f>
        <v>0370108866</v>
      </c>
      <c r="AT196" s="66" t="s">
        <v>1321</v>
      </c>
      <c r="AU196" s="66" t="s">
        <v>282</v>
      </c>
      <c r="AV196" s="65" t="str">
        <f>DHAC_TestProviders_combined!S181</f>
        <v>annie.patten@robiganaph.example.com.au</v>
      </c>
      <c r="AW196" s="66" t="s">
        <v>1321</v>
      </c>
      <c r="AX196" s="66"/>
      <c r="AY196" s="66"/>
      <c r="AZ196" s="66"/>
      <c r="BA196" s="66"/>
      <c r="BB196" s="66"/>
      <c r="BC196" s="66"/>
      <c r="BD196" s="66"/>
      <c r="BE196" s="66"/>
      <c r="BF196" s="66"/>
      <c r="BG196" s="66"/>
      <c r="BH196" s="66"/>
      <c r="BI196" s="66"/>
      <c r="BJ196" s="65"/>
    </row>
    <row r="197" spans="1:62" hidden="1" x14ac:dyDescent="0.25">
      <c r="A197" s="72" t="str">
        <f>LOWER(_xlfn.CONCAT(IF(COUNT(FIND(" ", $Y197))=0, $Y197, TRIM(SUBSTITUTE(SUBSTITUTE(SUBSTITUTE(_xlfn.CONCAT(LEFT($Y197, FIND(" ", $Y197)-1), REPLACE(LEFT($Y197, FIND(" ", $Y197&amp;" ", FIND(" ", $Y197, 1)+1)), 1, FIND(" ", $Y197), "")),"(",""),")",""),"and",""))), "-", SUBSTITUTE(DHAC_TestProviders_combined!$I182,"'",""),"-",DHAC_TestProviders_combined!$J182))</f>
        <v>paediatrician-rawlings-hong</v>
      </c>
      <c r="B197" s="72"/>
      <c r="C197" s="66"/>
      <c r="D197" s="65" t="str">
        <f>IF(DHAC_TestProviders_combined!V182&lt;&gt;"","UPIN","")</f>
        <v>UPIN</v>
      </c>
      <c r="E197" s="66"/>
      <c r="F197" s="65" t="str">
        <f>IF(DHAC_TestProviders_combined!V182&lt;&gt;"","Medicare Provider Number","")</f>
        <v>Medicare Provider Number</v>
      </c>
      <c r="G197" s="32" t="str">
        <f>IF(DHAC_TestProviders_combined!V182&lt;&gt;"","http://ns.electronichealth.net.au/id/medicare-provider-number","")</f>
        <v>http://ns.electronichealth.net.au/id/medicare-provider-number</v>
      </c>
      <c r="H197" s="32" t="str">
        <f>IF(DHAC_TestProviders_combined!$V182&lt;&gt;"",DHAC_TestProviders_combined!$V182,"")</f>
        <v>2450061X</v>
      </c>
      <c r="I197" s="66"/>
      <c r="J197" s="66"/>
      <c r="K197" s="66"/>
      <c r="L197" s="66"/>
      <c r="M197" s="66"/>
      <c r="N197" s="66"/>
      <c r="O197" s="66"/>
      <c r="P197" s="66"/>
      <c r="Q197" s="66"/>
      <c r="R197" s="66"/>
      <c r="S197" s="32" t="str">
        <f>LOWER(_xlfn.CONCAT(SUBSTITUTE(DHAC_TestProviders_combined!I182,"'",""),"-",DHAC_TestProviders_combined!J182))</f>
        <v>rawlings-hong</v>
      </c>
      <c r="T197" s="66"/>
      <c r="V197" s="9" t="str">
        <f>IF(DHAC_TestProviders_combined!U182&lt;&gt;"", LOWER(SUBSTITUTE(_xlfn.XLOOKUP(TRIM(DHAC_TestProviders_combined!U182),DHAC_TestOrgs_combined!$B$2:$B$86,DHAC_TestOrgs_combined!$C$2:$C$86)," ","-")),"")</f>
        <v/>
      </c>
      <c r="W197" s="66" t="s">
        <v>1432</v>
      </c>
      <c r="X197" s="66">
        <f>DHAC_TestProviders_combined!E182</f>
        <v>253321</v>
      </c>
      <c r="Y197" s="72" t="str">
        <f>_xlfn.XLOOKUP(DHAC_TestProviders_combined!E182, CodeMaps!B$25:B$32,CodeMaps!C$25:C$32,DHAC_TestProviders_combined!F182)</f>
        <v>Paediatrician</v>
      </c>
      <c r="Z197" s="132"/>
      <c r="AA197" s="133"/>
      <c r="AB197" s="133"/>
      <c r="AC197" s="66"/>
      <c r="AD197" s="66"/>
      <c r="AE197" s="66"/>
      <c r="AF197" s="66" t="str">
        <f>IF(DHAC_TestProviders_combined!H182&lt;&gt;"",DHAC_TestProviders_combined!H182,"")</f>
        <v/>
      </c>
      <c r="AG197" s="66" t="str">
        <f t="shared" si="27"/>
        <v>http://snomed.info/sct</v>
      </c>
      <c r="AH197" s="66" t="str">
        <f>TRIM(IF(AA197&lt;&gt;"", _xlfn.XLOOKUP(AA197,CodeMaps!$D$25:$D$74,CodeMaps!$F$25:$F$74,""),IF(DHAC_TestProviders_combined!G182&lt;&gt;"",_xlfn.XLOOKUP(DHAC_TestProviders_combined!G182,CodeMaps!$B$70:$B$74,CodeMaps!$F$70:$F$74,""), _xlfn.XLOOKUP(X197,CodeMaps!$B$25:$B$64,CodeMaps!$F$25:$F$64,""))))</f>
        <v>24251000087109</v>
      </c>
      <c r="AI197" s="66" t="str">
        <f>IF(AH197&lt;&gt;"",_xlfn.XLOOKUP(AH197,CodeMaps!$F$25:$F$74,CodeMaps!$G$25:$G$74,""),"")</f>
        <v>General paediatric specialty</v>
      </c>
      <c r="AJ197" s="66"/>
      <c r="AK197" s="66"/>
      <c r="AL197" s="66"/>
      <c r="AM197" s="66"/>
      <c r="AN197" s="66"/>
      <c r="AO197" s="66" t="str">
        <f>IF(DHAC_TestProviders_combined!U182&lt;&gt;"", LOWER(SUBSTITUTE(_xlfn.XLOOKUP(TRIM(DHAC_TestProviders_combined!U182),DHAC_TestOrgs_combined!$B$2:$B$86,DHAC_TestOrgs_combined!$C$2:$C$86)," ","-")),"")</f>
        <v/>
      </c>
      <c r="AP197" s="66"/>
      <c r="AQ197" s="66"/>
      <c r="AR197" s="66" t="s">
        <v>252</v>
      </c>
      <c r="AS197" s="65" t="str">
        <f>DHAC_TestProviders_combined!Q182</f>
        <v>0370103401</v>
      </c>
      <c r="AT197" s="66" t="s">
        <v>1321</v>
      </c>
      <c r="AU197" s="66" t="s">
        <v>282</v>
      </c>
      <c r="AV197" s="65" t="str">
        <f>DHAC_TestProviders_combined!S182</f>
        <v>hong.rawlings@example.com.au</v>
      </c>
      <c r="AW197" s="66" t="s">
        <v>1321</v>
      </c>
      <c r="AX197" s="66"/>
      <c r="AY197" s="66"/>
      <c r="AZ197" s="66"/>
      <c r="BA197" s="66"/>
      <c r="BB197" s="66"/>
      <c r="BC197" s="66"/>
      <c r="BD197" s="66"/>
      <c r="BE197" s="66"/>
      <c r="BF197" s="66"/>
      <c r="BG197" s="66"/>
      <c r="BH197" s="66"/>
      <c r="BI197" s="66"/>
      <c r="BJ197" s="65"/>
    </row>
    <row r="198" spans="1:62" hidden="1" x14ac:dyDescent="0.25">
      <c r="A198" s="72" t="str">
        <f>LOWER(_xlfn.CONCAT(IF(COUNT(FIND(" ", $Y198))=0, $Y198, TRIM(SUBSTITUTE(SUBSTITUTE(SUBSTITUTE(_xlfn.CONCAT(LEFT($Y198, FIND(" ", $Y198)-1), REPLACE(LEFT($Y198, FIND(" ", $Y198&amp;" ", FIND(" ", $Y198, 1)+1)), 1, FIND(" ", $Y198), "")),"(",""),")",""),"and",""))), "-", SUBSTITUTE(DHAC_TestProviders_combined!$I183,"'",""),"-",DHAC_TestProviders_combined!$J183))</f>
        <v>pathologist-emmett-wilhelmina</v>
      </c>
      <c r="B198" s="72"/>
      <c r="C198" s="66"/>
      <c r="D198" s="65" t="str">
        <f>IF(DHAC_TestProviders_combined!V183&lt;&gt;"","UPIN","")</f>
        <v>UPIN</v>
      </c>
      <c r="E198" s="66"/>
      <c r="F198" s="65" t="str">
        <f>IF(DHAC_TestProviders_combined!V183&lt;&gt;"","Medicare Provider Number","")</f>
        <v>Medicare Provider Number</v>
      </c>
      <c r="G198" s="32" t="str">
        <f>IF(DHAC_TestProviders_combined!V183&lt;&gt;"","http://ns.electronichealth.net.au/id/medicare-provider-number","")</f>
        <v>http://ns.electronichealth.net.au/id/medicare-provider-number</v>
      </c>
      <c r="H198" s="32" t="str">
        <f>IF(DHAC_TestProviders_combined!$V183&lt;&gt;"",DHAC_TestProviders_combined!$V183,"")</f>
        <v>2450071W</v>
      </c>
      <c r="I198" s="66"/>
      <c r="J198" s="66"/>
      <c r="K198" s="66"/>
      <c r="L198" s="66"/>
      <c r="M198" s="66"/>
      <c r="N198" s="66"/>
      <c r="O198" s="66"/>
      <c r="P198" s="66"/>
      <c r="Q198" s="66"/>
      <c r="R198" s="66"/>
      <c r="S198" s="32" t="str">
        <f>LOWER(_xlfn.CONCAT(SUBSTITUTE(DHAC_TestProviders_combined!I183,"'",""),"-",DHAC_TestProviders_combined!J183))</f>
        <v>emmett-wilhelmina</v>
      </c>
      <c r="T198" s="66"/>
      <c r="V198" s="9" t="str">
        <f>IF(DHAC_TestProviders_combined!U183&lt;&gt;"", LOWER(SUBSTITUTE(_xlfn.XLOOKUP(TRIM(DHAC_TestProviders_combined!U183),DHAC_TestOrgs_combined!$B$2:$B$86,DHAC_TestOrgs_combined!$C$2:$C$86)," ","-")),"")</f>
        <v>verona-sands-pathology</v>
      </c>
      <c r="W198" s="66" t="s">
        <v>1432</v>
      </c>
      <c r="X198" s="66">
        <f>DHAC_TestProviders_combined!E183</f>
        <v>253915</v>
      </c>
      <c r="Y198" s="72" t="str">
        <f>_xlfn.XLOOKUP(DHAC_TestProviders_combined!E183, CodeMaps!B$25:B$32,CodeMaps!C$25:C$32,DHAC_TestProviders_combined!F183)</f>
        <v>Pathologist</v>
      </c>
      <c r="Z198" s="132"/>
      <c r="AA198" s="133"/>
      <c r="AB198" s="133"/>
      <c r="AC198" s="66"/>
      <c r="AD198" s="66"/>
      <c r="AE198" s="66"/>
      <c r="AF198" s="66" t="str">
        <f>IF(DHAC_TestProviders_combined!H183&lt;&gt;"",DHAC_TestProviders_combined!H183,"")</f>
        <v/>
      </c>
      <c r="AG198" s="66" t="str">
        <f t="shared" si="27"/>
        <v>http://snomed.info/sct</v>
      </c>
      <c r="AH198" s="66" t="str">
        <f>TRIM(IF(AA198&lt;&gt;"", _xlfn.XLOOKUP(AA198,CodeMaps!$D$25:$D$74,CodeMaps!$F$25:$F$74,""),IF(DHAC_TestProviders_combined!G183&lt;&gt;"",_xlfn.XLOOKUP(DHAC_TestProviders_combined!G183,CodeMaps!$B$70:$B$74,CodeMaps!$F$70:$F$74,""), _xlfn.XLOOKUP(X198,CodeMaps!$B$25:$B$64,CodeMaps!$F$25:$F$64,""))))</f>
        <v>394595002</v>
      </c>
      <c r="AI198" s="66" t="str">
        <f>IF(AH198&lt;&gt;"",_xlfn.XLOOKUP(AH198,CodeMaps!$F$25:$F$74,CodeMaps!$G$25:$G$74,""),"")</f>
        <v>Pathology</v>
      </c>
      <c r="AJ198" s="66"/>
      <c r="AK198" s="66"/>
      <c r="AL198" s="66"/>
      <c r="AM198" s="66"/>
      <c r="AN198" s="66"/>
      <c r="AO198" s="66" t="str">
        <f>IF(DHAC_TestProviders_combined!U183&lt;&gt;"", LOWER(SUBSTITUTE(_xlfn.XLOOKUP(TRIM(DHAC_TestProviders_combined!U183),DHAC_TestOrgs_combined!$B$2:$B$86,DHAC_TestOrgs_combined!$C$2:$C$86)," ","-")),"")</f>
        <v>verona-sands-pathology</v>
      </c>
      <c r="AP198" s="66"/>
      <c r="AQ198" s="66"/>
      <c r="AR198" s="66" t="s">
        <v>252</v>
      </c>
      <c r="AS198" s="65" t="str">
        <f>DHAC_TestProviders_combined!Q183</f>
        <v>0370105630</v>
      </c>
      <c r="AT198" s="66" t="s">
        <v>1321</v>
      </c>
      <c r="AU198" s="66" t="s">
        <v>282</v>
      </c>
      <c r="AV198" s="65" t="str">
        <f>DHAC_TestProviders_combined!S183</f>
        <v>wilhelmina.emmett@veronasandspathology.example.com.au</v>
      </c>
      <c r="AW198" s="66" t="s">
        <v>1321</v>
      </c>
      <c r="AX198" s="66"/>
      <c r="AY198" s="66"/>
      <c r="AZ198" s="66"/>
      <c r="BA198" s="66"/>
      <c r="BB198" s="66"/>
      <c r="BC198" s="66"/>
      <c r="BD198" s="66"/>
      <c r="BE198" s="66"/>
      <c r="BF198" s="66"/>
      <c r="BG198" s="66"/>
      <c r="BH198" s="66"/>
      <c r="BI198" s="66"/>
      <c r="BJ198" s="65"/>
    </row>
    <row r="199" spans="1:62" hidden="1" x14ac:dyDescent="0.25">
      <c r="A199" s="72" t="str">
        <f>LOWER(_xlfn.CONCAT(IF(COUNT(FIND(" ", $Y199))=0, $Y199, TRIM(SUBSTITUTE(SUBSTITUTE(SUBSTITUTE(_xlfn.CONCAT(LEFT($Y199, FIND(" ", $Y199)-1), REPLACE(LEFT($Y199, FIND(" ", $Y199&amp;" ", FIND(" ", $Y199, 1)+1)), 1, FIND(" ", $Y199), "")),"(",""),")",""),"and",""))), "-", SUBSTITUTE(DHAC_TestProviders_combined!$I184,"'",""),"-",DHAC_TestProviders_combined!$J184))</f>
        <v>retailpharmacist-jolley-beulah</v>
      </c>
      <c r="B199" s="72"/>
      <c r="C199" s="66"/>
      <c r="D199" s="65" t="str">
        <f>IF(DHAC_TestProviders_combined!V184&lt;&gt;"","UPIN","")</f>
        <v>UPIN</v>
      </c>
      <c r="E199" s="66"/>
      <c r="F199" s="65" t="str">
        <f>IF(DHAC_TestProviders_combined!V184&lt;&gt;"","Medicare Provider Number","")</f>
        <v>Medicare Provider Number</v>
      </c>
      <c r="G199" s="32" t="str">
        <f>IF(DHAC_TestProviders_combined!V184&lt;&gt;"","http://ns.electronichealth.net.au/id/medicare-provider-number","")</f>
        <v>http://ns.electronichealth.net.au/id/medicare-provider-number</v>
      </c>
      <c r="H199" s="32" t="str">
        <f>IF(DHAC_TestProviders_combined!$V184&lt;&gt;"",DHAC_TestProviders_combined!$V184,"")</f>
        <v>2450081T</v>
      </c>
      <c r="I199" s="66"/>
      <c r="J199" s="66"/>
      <c r="K199" s="66"/>
      <c r="L199" s="66"/>
      <c r="M199" s="66"/>
      <c r="N199" s="66"/>
      <c r="O199" s="66"/>
      <c r="P199" s="66"/>
      <c r="Q199" s="66"/>
      <c r="R199" s="66"/>
      <c r="S199" s="32" t="str">
        <f>LOWER(_xlfn.CONCAT(SUBSTITUTE(DHAC_TestProviders_combined!I184,"'",""),"-",DHAC_TestProviders_combined!J184))</f>
        <v>jolley-beulah</v>
      </c>
      <c r="T199" s="66"/>
      <c r="V199" s="9" t="str">
        <f>IF(DHAC_TestProviders_combined!U184&lt;&gt;"", LOWER(SUBSTITUTE(_xlfn.XLOOKUP(TRIM(DHAC_TestProviders_combined!U184),DHAC_TestOrgs_combined!$B$2:$B$86,DHAC_TestOrgs_combined!$C$2:$C$86)," ","-")),"")</f>
        <v>launceston-pharmacy</v>
      </c>
      <c r="W199" s="66" t="s">
        <v>1432</v>
      </c>
      <c r="X199" s="66">
        <f>DHAC_TestProviders_combined!E184</f>
        <v>251513</v>
      </c>
      <c r="Y199" s="72" t="str">
        <f>_xlfn.XLOOKUP(DHAC_TestProviders_combined!E184, CodeMaps!B$25:B$32,CodeMaps!C$25:C$32,DHAC_TestProviders_combined!F184)</f>
        <v>Retail Pharmacist</v>
      </c>
      <c r="Z199" s="132"/>
      <c r="AA199" s="133"/>
      <c r="AB199" s="133"/>
      <c r="AC199" s="66"/>
      <c r="AD199" s="66"/>
      <c r="AE199" s="66"/>
      <c r="AF199" s="66" t="str">
        <f>IF(DHAC_TestProviders_combined!H184&lt;&gt;"",DHAC_TestProviders_combined!H184,"")</f>
        <v/>
      </c>
      <c r="AG199" s="66" t="str">
        <f t="shared" si="27"/>
        <v>http://snomed.info/sct</v>
      </c>
      <c r="AH199" s="66" t="str">
        <f>TRIM(IF(AA199&lt;&gt;"", _xlfn.XLOOKUP(AA199,CodeMaps!$D$25:$D$74,CodeMaps!$F$25:$F$74,""),IF(DHAC_TestProviders_combined!G184&lt;&gt;"",_xlfn.XLOOKUP(DHAC_TestProviders_combined!G184,CodeMaps!$B$70:$B$74,CodeMaps!$F$70:$F$74,""), _xlfn.XLOOKUP(X199,CodeMaps!$B$25:$B$64,CodeMaps!$F$25:$F$64,""))))</f>
        <v>1268907002</v>
      </c>
      <c r="AI199" s="66" t="str">
        <f>IF(AH199&lt;&gt;"",_xlfn.XLOOKUP(AH199,CodeMaps!$F$25:$F$74,CodeMaps!$G$25:$G$74,""),"")</f>
        <v>Community pharmacy</v>
      </c>
      <c r="AJ199" s="66"/>
      <c r="AK199" s="66"/>
      <c r="AL199" s="66"/>
      <c r="AM199" s="66"/>
      <c r="AN199" s="66"/>
      <c r="AO199" s="66" t="str">
        <f>IF(DHAC_TestProviders_combined!U184&lt;&gt;"", LOWER(SUBSTITUTE(_xlfn.XLOOKUP(TRIM(DHAC_TestProviders_combined!U184),DHAC_TestOrgs_combined!$B$2:$B$86,DHAC_TestOrgs_combined!$C$2:$C$86)," ","-")),"")</f>
        <v>launceston-pharmacy</v>
      </c>
      <c r="AP199" s="66"/>
      <c r="AQ199" s="66"/>
      <c r="AR199" s="66" t="s">
        <v>252</v>
      </c>
      <c r="AS199" s="65" t="str">
        <f>DHAC_TestProviders_combined!Q184</f>
        <v>0370108601</v>
      </c>
      <c r="AT199" s="66" t="s">
        <v>1321</v>
      </c>
      <c r="AU199" s="66" t="s">
        <v>282</v>
      </c>
      <c r="AV199" s="65" t="str">
        <f>DHAC_TestProviders_combined!S184</f>
        <v>beulah.jolley@launcestonpharmacy.example.net</v>
      </c>
      <c r="AW199" s="66" t="s">
        <v>1321</v>
      </c>
      <c r="AX199" s="66"/>
      <c r="AY199" s="66"/>
      <c r="AZ199" s="66"/>
      <c r="BA199" s="66"/>
      <c r="BB199" s="66"/>
      <c r="BC199" s="66"/>
      <c r="BD199" s="66"/>
      <c r="BE199" s="66"/>
      <c r="BF199" s="66"/>
      <c r="BG199" s="66"/>
      <c r="BH199" s="66"/>
      <c r="BI199" s="66"/>
      <c r="BJ199" s="65"/>
    </row>
    <row r="200" spans="1:62" hidden="1" x14ac:dyDescent="0.25">
      <c r="A200" s="72" t="str">
        <f>LOWER(_xlfn.CONCAT(IF(COUNT(FIND(" ", $Y200))=0, $Y200, TRIM(SUBSTITUTE(SUBSTITUTE(SUBSTITUTE(_xlfn.CONCAT(LEFT($Y200, FIND(" ", $Y200)-1), REPLACE(LEFT($Y200, FIND(" ", $Y200&amp;" ", FIND(" ", $Y200, 1)+1)), 1, FIND(" ", $Y200), "")),"(",""),")",""),"and",""))), "-", SUBSTITUTE(DHAC_TestProviders_combined!$I185,"'",""),"-",DHAC_TestProviders_combined!$J185))</f>
        <v>registerednurses-harvey-brooke</v>
      </c>
      <c r="B200" s="72"/>
      <c r="C200" s="66"/>
      <c r="D200" s="65" t="str">
        <f>IF(DHAC_TestProviders_combined!V185&lt;&gt;"","UPIN","")</f>
        <v>UPIN</v>
      </c>
      <c r="E200" s="66"/>
      <c r="F200" s="65" t="str">
        <f>IF(DHAC_TestProviders_combined!V185&lt;&gt;"","Medicare Provider Number","")</f>
        <v>Medicare Provider Number</v>
      </c>
      <c r="G200" s="32" t="str">
        <f>IF(DHAC_TestProviders_combined!V185&lt;&gt;"","http://ns.electronichealth.net.au/id/medicare-provider-number","")</f>
        <v>http://ns.electronichealth.net.au/id/medicare-provider-number</v>
      </c>
      <c r="H200" s="32" t="str">
        <f>IF(DHAC_TestProviders_combined!$V185&lt;&gt;"",DHAC_TestProviders_combined!$V185,"")</f>
        <v>2450091L</v>
      </c>
      <c r="I200" s="66"/>
      <c r="J200" s="66"/>
      <c r="K200" s="66"/>
      <c r="L200" s="66"/>
      <c r="M200" s="66"/>
      <c r="N200" s="66"/>
      <c r="O200" s="66"/>
      <c r="P200" s="66"/>
      <c r="Q200" s="66"/>
      <c r="R200" s="66"/>
      <c r="S200" s="32" t="str">
        <f>LOWER(_xlfn.CONCAT(SUBSTITUTE(DHAC_TestProviders_combined!I185,"'",""),"-",DHAC_TestProviders_combined!J185))</f>
        <v>harvey-brooke</v>
      </c>
      <c r="T200" s="66"/>
      <c r="V200" s="9" t="str">
        <f>IF(DHAC_TestProviders_combined!U185&lt;&gt;"", LOWER(SUBSTITUTE(_xlfn.XLOOKUP(TRIM(DHAC_TestProviders_combined!U185),DHAC_TestOrgs_combined!$B$2:$B$86,DHAC_TestOrgs_combined!$C$2:$C$86)," ","-")),"")</f>
        <v>rosetta-public-hospital</v>
      </c>
      <c r="W200" s="66" t="s">
        <v>1432</v>
      </c>
      <c r="X200" s="66">
        <f>DHAC_TestProviders_combined!E185</f>
        <v>254499</v>
      </c>
      <c r="Y200" s="72" t="str">
        <f>_xlfn.XLOOKUP(DHAC_TestProviders_combined!E185, CodeMaps!B$25:B$32,CodeMaps!C$25:C$32,DHAC_TestProviders_combined!F185)</f>
        <v>Registered Nurses nec</v>
      </c>
      <c r="Z200" s="132"/>
      <c r="AA200" s="133"/>
      <c r="AB200" s="133"/>
      <c r="AC200" s="66"/>
      <c r="AD200" s="66"/>
      <c r="AE200" s="66"/>
      <c r="AF200" s="66" t="str">
        <f>IF(DHAC_TestProviders_combined!H185&lt;&gt;"",DHAC_TestProviders_combined!H185,"")</f>
        <v/>
      </c>
      <c r="AG200" s="66" t="str">
        <f t="shared" si="27"/>
        <v>http://snomed.info/sct</v>
      </c>
      <c r="AH200" s="66" t="str">
        <f>TRIM(IF(AA200&lt;&gt;"", _xlfn.XLOOKUP(AA200,CodeMaps!$D$25:$D$74,CodeMaps!$F$25:$F$74,""),IF(DHAC_TestProviders_combined!G185&lt;&gt;"",_xlfn.XLOOKUP(DHAC_TestProviders_combined!G185,CodeMaps!$B$70:$B$74,CodeMaps!$F$70:$F$74,""), _xlfn.XLOOKUP(X200,CodeMaps!$B$25:$B$64,CodeMaps!$F$25:$F$64,""))))</f>
        <v>722165004</v>
      </c>
      <c r="AI200" s="66" t="str">
        <f>IF(AH200&lt;&gt;"",_xlfn.XLOOKUP(AH200,CodeMaps!$F$25:$F$74,CodeMaps!$G$25:$G$74,""),"")</f>
        <v>Nursing</v>
      </c>
      <c r="AJ200" s="66"/>
      <c r="AK200" s="66"/>
      <c r="AL200" s="66"/>
      <c r="AM200" s="66"/>
      <c r="AN200" s="66"/>
      <c r="AO200" s="66" t="str">
        <f>IF(DHAC_TestProviders_combined!U185&lt;&gt;"", LOWER(SUBSTITUTE(_xlfn.XLOOKUP(TRIM(DHAC_TestProviders_combined!U185),DHAC_TestOrgs_combined!$B$2:$B$86,DHAC_TestOrgs_combined!$C$2:$C$86)," ","-")),"")</f>
        <v>rosetta-public-hospital</v>
      </c>
      <c r="AP200" s="66"/>
      <c r="AQ200" s="66"/>
      <c r="AR200" s="66" t="s">
        <v>252</v>
      </c>
      <c r="AS200" s="65" t="str">
        <f>DHAC_TestProviders_combined!Q185</f>
        <v>0370105935</v>
      </c>
      <c r="AT200" s="66" t="s">
        <v>1321</v>
      </c>
      <c r="AU200" s="66" t="s">
        <v>282</v>
      </c>
      <c r="AV200" s="65" t="str">
        <f>DHAC_TestProviders_combined!S185</f>
        <v>brooke.harvey@rosettaph.example.net</v>
      </c>
      <c r="AW200" s="66" t="s">
        <v>1321</v>
      </c>
      <c r="AX200" s="66"/>
      <c r="AY200" s="66"/>
      <c r="AZ200" s="66"/>
      <c r="BA200" s="66"/>
      <c r="BB200" s="66"/>
      <c r="BC200" s="66"/>
      <c r="BD200" s="66"/>
      <c r="BE200" s="66"/>
      <c r="BF200" s="66"/>
      <c r="BG200" s="66"/>
      <c r="BH200" s="66"/>
      <c r="BI200" s="66"/>
      <c r="BJ200" s="65"/>
    </row>
    <row r="201" spans="1:62" hidden="1" x14ac:dyDescent="0.25">
      <c r="A201" s="72" t="str">
        <f>LOWER(_xlfn.CONCAT(IF(COUNT(FIND(" ", $Y201))=0, $Y201, TRIM(SUBSTITUTE(SUBSTITUTE(SUBSTITUTE(_xlfn.CONCAT(LEFT($Y201, FIND(" ", $Y201)-1), REPLACE(LEFT($Y201, FIND(" ", $Y201&amp;" ", FIND(" ", $Y201, 1)+1)), 1, FIND(" ", $Y201), "")),"(",""),")",""),"and",""))), "-", SUBSTITUTE(DHAC_TestProviders_combined!$I186,"'",""),"-",DHAC_TestProviders_combined!$J186))</f>
        <v>registerednurses-marchant-ivy</v>
      </c>
      <c r="B201" s="72"/>
      <c r="C201" s="66"/>
      <c r="D201" s="65" t="str">
        <f>IF(DHAC_TestProviders_combined!V186&lt;&gt;"","UPIN","")</f>
        <v>UPIN</v>
      </c>
      <c r="E201" s="66"/>
      <c r="F201" s="65" t="str">
        <f>IF(DHAC_TestProviders_combined!V186&lt;&gt;"","Medicare Provider Number","")</f>
        <v>Medicare Provider Number</v>
      </c>
      <c r="G201" s="32" t="str">
        <f>IF(DHAC_TestProviders_combined!V186&lt;&gt;"","http://ns.electronichealth.net.au/id/medicare-provider-number","")</f>
        <v>http://ns.electronichealth.net.au/id/medicare-provider-number</v>
      </c>
      <c r="H201" s="32" t="str">
        <f>IF(DHAC_TestProviders_combined!$V186&lt;&gt;"",DHAC_TestProviders_combined!$V186,"")</f>
        <v>2450101F</v>
      </c>
      <c r="I201" s="66"/>
      <c r="J201" s="66"/>
      <c r="K201" s="66"/>
      <c r="L201" s="66"/>
      <c r="M201" s="66"/>
      <c r="N201" s="66"/>
      <c r="O201" s="66"/>
      <c r="P201" s="66"/>
      <c r="Q201" s="66"/>
      <c r="R201" s="66"/>
      <c r="S201" s="32" t="str">
        <f>LOWER(_xlfn.CONCAT(SUBSTITUTE(DHAC_TestProviders_combined!I186,"'",""),"-",DHAC_TestProviders_combined!J186))</f>
        <v>marchant-ivy</v>
      </c>
      <c r="T201" s="66"/>
      <c r="V201" s="9" t="str">
        <f>IF(DHAC_TestProviders_combined!U186&lt;&gt;"", LOWER(SUBSTITUTE(_xlfn.XLOOKUP(TRIM(DHAC_TestProviders_combined!U186),DHAC_TestOrgs_combined!$B$2:$B$86,DHAC_TestOrgs_combined!$C$2:$C$86)," ","-")),"")</f>
        <v>robigana-private-hospital</v>
      </c>
      <c r="W201" s="66" t="s">
        <v>1432</v>
      </c>
      <c r="X201" s="66">
        <f>DHAC_TestProviders_combined!E186</f>
        <v>254499</v>
      </c>
      <c r="Y201" s="72" t="str">
        <f>_xlfn.XLOOKUP(DHAC_TestProviders_combined!E186, CodeMaps!B$25:B$32,CodeMaps!C$25:C$32,DHAC_TestProviders_combined!F186)</f>
        <v>Registered Nurses nec</v>
      </c>
      <c r="Z201" s="132"/>
      <c r="AA201" s="133"/>
      <c r="AB201" s="133"/>
      <c r="AC201" s="66"/>
      <c r="AD201" s="66"/>
      <c r="AE201" s="66"/>
      <c r="AF201" s="66" t="str">
        <f>IF(DHAC_TestProviders_combined!H186&lt;&gt;"",DHAC_TestProviders_combined!H186,"")</f>
        <v/>
      </c>
      <c r="AG201" s="66" t="str">
        <f t="shared" si="27"/>
        <v>http://snomed.info/sct</v>
      </c>
      <c r="AH201" s="66" t="str">
        <f>TRIM(IF(AA201&lt;&gt;"", _xlfn.XLOOKUP(AA201,CodeMaps!$D$25:$D$74,CodeMaps!$F$25:$F$74,""),IF(DHAC_TestProviders_combined!G186&lt;&gt;"",_xlfn.XLOOKUP(DHAC_TestProviders_combined!G186,CodeMaps!$B$70:$B$74,CodeMaps!$F$70:$F$74,""), _xlfn.XLOOKUP(X201,CodeMaps!$B$25:$B$64,CodeMaps!$F$25:$F$64,""))))</f>
        <v>722165004</v>
      </c>
      <c r="AI201" s="66" t="str">
        <f>IF(AH201&lt;&gt;"",_xlfn.XLOOKUP(AH201,CodeMaps!$F$25:$F$74,CodeMaps!$G$25:$G$74,""),"")</f>
        <v>Nursing</v>
      </c>
      <c r="AJ201" s="66"/>
      <c r="AK201" s="66"/>
      <c r="AL201" s="66"/>
      <c r="AM201" s="66"/>
      <c r="AN201" s="66"/>
      <c r="AO201" s="66" t="str">
        <f>IF(DHAC_TestProviders_combined!U186&lt;&gt;"", LOWER(SUBSTITUTE(_xlfn.XLOOKUP(TRIM(DHAC_TestProviders_combined!U186),DHAC_TestOrgs_combined!$B$2:$B$86,DHAC_TestOrgs_combined!$C$2:$C$86)," ","-")),"")</f>
        <v>robigana-private-hospital</v>
      </c>
      <c r="AP201" s="66"/>
      <c r="AQ201" s="66"/>
      <c r="AR201" s="66" t="s">
        <v>252</v>
      </c>
      <c r="AS201" s="65" t="str">
        <f>DHAC_TestProviders_combined!Q186</f>
        <v>0370102502</v>
      </c>
      <c r="AT201" s="66" t="s">
        <v>1321</v>
      </c>
      <c r="AU201" s="66" t="s">
        <v>282</v>
      </c>
      <c r="AV201" s="65" t="str">
        <f>DHAC_TestProviders_combined!S186</f>
        <v>ivy.marchant@robiganaph.example.com.au</v>
      </c>
      <c r="AW201" s="66" t="s">
        <v>1321</v>
      </c>
      <c r="AX201" s="66"/>
      <c r="AY201" s="66"/>
      <c r="AZ201" s="66"/>
      <c r="BA201" s="66"/>
      <c r="BB201" s="66"/>
      <c r="BC201" s="66"/>
      <c r="BD201" s="66"/>
      <c r="BE201" s="66"/>
      <c r="BF201" s="66"/>
      <c r="BG201" s="66"/>
      <c r="BH201" s="66"/>
      <c r="BI201" s="66"/>
      <c r="BJ201" s="65"/>
    </row>
    <row r="202" spans="1:62" hidden="1" x14ac:dyDescent="0.25">
      <c r="A202" s="72" t="str">
        <f>LOWER(_xlfn.CONCAT(IF(COUNT(FIND(" ", $Y202))=0, $Y202, TRIM(SUBSTITUTE(SUBSTITUTE(SUBSTITUTE(_xlfn.CONCAT(LEFT($Y202, FIND(" ", $Y202)-1), REPLACE(LEFT($Y202, FIND(" ", $Y202&amp;" ", FIND(" ", $Y202, 1)+1)), 1, FIND(" ", $Y202), "")),"(",""),")",""),"and",""))), "-", SUBSTITUTE(DHAC_TestProviders_combined!$I187,"'",""),"-",DHAC_TestProviders_combined!$J187))</f>
        <v>registerednurses-ellison-malinda</v>
      </c>
      <c r="B202" s="72"/>
      <c r="C202" s="66"/>
      <c r="D202" s="65" t="str">
        <f>IF(DHAC_TestProviders_combined!V187&lt;&gt;"","UPIN","")</f>
        <v>UPIN</v>
      </c>
      <c r="E202" s="66"/>
      <c r="F202" s="65" t="str">
        <f>IF(DHAC_TestProviders_combined!V187&lt;&gt;"","Medicare Provider Number","")</f>
        <v>Medicare Provider Number</v>
      </c>
      <c r="G202" s="32" t="str">
        <f>IF(DHAC_TestProviders_combined!V187&lt;&gt;"","http://ns.electronichealth.net.au/id/medicare-provider-number","")</f>
        <v>http://ns.electronichealth.net.au/id/medicare-provider-number</v>
      </c>
      <c r="H202" s="32" t="str">
        <f>IF(DHAC_TestProviders_combined!$V187&lt;&gt;"",DHAC_TestProviders_combined!$V187,"")</f>
        <v>2450111B</v>
      </c>
      <c r="I202" s="66"/>
      <c r="J202" s="66"/>
      <c r="K202" s="66"/>
      <c r="L202" s="66"/>
      <c r="M202" s="66"/>
      <c r="N202" s="66"/>
      <c r="O202" s="66"/>
      <c r="P202" s="66"/>
      <c r="Q202" s="66"/>
      <c r="R202" s="66"/>
      <c r="S202" s="32" t="str">
        <f>LOWER(_xlfn.CONCAT(SUBSTITUTE(DHAC_TestProviders_combined!I187,"'",""),"-",DHAC_TestProviders_combined!J187))</f>
        <v>ellison-malinda</v>
      </c>
      <c r="T202" s="66"/>
      <c r="V202" s="9" t="str">
        <f>IF(DHAC_TestProviders_combined!U187&lt;&gt;"", LOWER(SUBSTITUTE(_xlfn.XLOOKUP(TRIM(DHAC_TestProviders_combined!U187),DHAC_TestOrgs_combined!$B$2:$B$86,DHAC_TestOrgs_combined!$C$2:$C$86)," ","-")),"")</f>
        <v>southport-medical-practice</v>
      </c>
      <c r="W202" s="66" t="s">
        <v>1432</v>
      </c>
      <c r="X202" s="66">
        <f>DHAC_TestProviders_combined!E187</f>
        <v>254499</v>
      </c>
      <c r="Y202" s="72" t="str">
        <f>_xlfn.XLOOKUP(DHAC_TestProviders_combined!E187, CodeMaps!B$25:B$32,CodeMaps!C$25:C$32,DHAC_TestProviders_combined!F187)</f>
        <v>Registered Nurses nec</v>
      </c>
      <c r="Z202" s="132"/>
      <c r="AA202" s="133"/>
      <c r="AB202" s="133"/>
      <c r="AC202" s="66"/>
      <c r="AD202" s="66"/>
      <c r="AE202" s="66"/>
      <c r="AF202" s="66" t="str">
        <f>IF(DHAC_TestProviders_combined!H187&lt;&gt;"",DHAC_TestProviders_combined!H187,"")</f>
        <v/>
      </c>
      <c r="AG202" s="66" t="str">
        <f t="shared" si="27"/>
        <v>http://snomed.info/sct</v>
      </c>
      <c r="AH202" s="66" t="str">
        <f>TRIM(IF(AA202&lt;&gt;"", _xlfn.XLOOKUP(AA202,CodeMaps!$D$25:$D$74,CodeMaps!$F$25:$F$74,""),IF(DHAC_TestProviders_combined!G187&lt;&gt;"",_xlfn.XLOOKUP(DHAC_TestProviders_combined!G187,CodeMaps!$B$70:$B$74,CodeMaps!$F$70:$F$74,""), _xlfn.XLOOKUP(X202,CodeMaps!$B$25:$B$64,CodeMaps!$F$25:$F$64,""))))</f>
        <v>722165004</v>
      </c>
      <c r="AI202" s="66" t="str">
        <f>IF(AH202&lt;&gt;"",_xlfn.XLOOKUP(AH202,CodeMaps!$F$25:$F$74,CodeMaps!$G$25:$G$74,""),"")</f>
        <v>Nursing</v>
      </c>
      <c r="AJ202" s="66"/>
      <c r="AK202" s="66"/>
      <c r="AL202" s="66"/>
      <c r="AM202" s="66"/>
      <c r="AN202" s="66"/>
      <c r="AO202" s="66" t="str">
        <f>IF(DHAC_TestProviders_combined!U187&lt;&gt;"", LOWER(SUBSTITUTE(_xlfn.XLOOKUP(TRIM(DHAC_TestProviders_combined!U187),DHAC_TestOrgs_combined!$B$2:$B$86,DHAC_TestOrgs_combined!$C$2:$C$86)," ","-")),"")</f>
        <v>southport-medical-practice</v>
      </c>
      <c r="AP202" s="66"/>
      <c r="AQ202" s="66"/>
      <c r="AR202" s="66" t="s">
        <v>252</v>
      </c>
      <c r="AS202" s="65" t="str">
        <f>DHAC_TestProviders_combined!Q187</f>
        <v>0370108678</v>
      </c>
      <c r="AT202" s="66" t="s">
        <v>1321</v>
      </c>
      <c r="AU202" s="66" t="s">
        <v>282</v>
      </c>
      <c r="AV202" s="65" t="str">
        <f>DHAC_TestProviders_combined!S187</f>
        <v>malinda.ellison@southportmp.example.com.au</v>
      </c>
      <c r="AW202" s="66" t="s">
        <v>1321</v>
      </c>
      <c r="AX202" s="66"/>
      <c r="AY202" s="66"/>
      <c r="AZ202" s="66"/>
      <c r="BA202" s="66"/>
      <c r="BB202" s="66"/>
      <c r="BC202" s="66"/>
      <c r="BD202" s="66"/>
      <c r="BE202" s="66"/>
      <c r="BF202" s="66"/>
      <c r="BG202" s="66"/>
      <c r="BH202" s="66"/>
      <c r="BI202" s="66"/>
      <c r="BJ202" s="65"/>
    </row>
    <row r="203" spans="1:62" hidden="1" x14ac:dyDescent="0.25">
      <c r="A203" s="72" t="str">
        <f>LOWER(_xlfn.CONCAT(IF(COUNT(FIND(" ", $Y203))=0, $Y203, TRIM(SUBSTITUTE(SUBSTITUTE(SUBSTITUTE(_xlfn.CONCAT(LEFT($Y203, FIND(" ", $Y203)-1), REPLACE(LEFT($Y203, FIND(" ", $Y203&amp;" ", FIND(" ", $Y203, 1)+1)), 1, FIND(" ", $Y203), "")),"(",""),")",""),"and",""))), "-", SUBSTITUTE(DHAC_TestProviders_combined!$I188,"'",""),"-",DHAC_TestProviders_combined!$J188))</f>
        <v>medicaldiagnostic-goldsmith-melody</v>
      </c>
      <c r="B203" s="72"/>
      <c r="C203" s="66"/>
      <c r="D203" s="65" t="str">
        <f>IF(DHAC_TestProviders_combined!V188&lt;&gt;"","UPIN","")</f>
        <v>UPIN</v>
      </c>
      <c r="E203" s="66"/>
      <c r="F203" s="65" t="str">
        <f>IF(DHAC_TestProviders_combined!V188&lt;&gt;"","Medicare Provider Number","")</f>
        <v>Medicare Provider Number</v>
      </c>
      <c r="G203" s="32" t="str">
        <f>IF(DHAC_TestProviders_combined!V188&lt;&gt;"","http://ns.electronichealth.net.au/id/medicare-provider-number","")</f>
        <v>http://ns.electronichealth.net.au/id/medicare-provider-number</v>
      </c>
      <c r="H203" s="32" t="str">
        <f>IF(DHAC_TestProviders_combined!$V188&lt;&gt;"",DHAC_TestProviders_combined!$V188,"")</f>
        <v>2450121A</v>
      </c>
      <c r="I203" s="66"/>
      <c r="J203" s="66"/>
      <c r="K203" s="66"/>
      <c r="L203" s="66"/>
      <c r="M203" s="66"/>
      <c r="N203" s="66"/>
      <c r="O203" s="66"/>
      <c r="P203" s="66"/>
      <c r="Q203" s="66"/>
      <c r="R203" s="66"/>
      <c r="S203" s="32" t="str">
        <f>LOWER(_xlfn.CONCAT(SUBSTITUTE(DHAC_TestProviders_combined!I188,"'",""),"-",DHAC_TestProviders_combined!J188))</f>
        <v>goldsmith-melody</v>
      </c>
      <c r="T203" s="66"/>
      <c r="V203" s="9" t="str">
        <f>IF(DHAC_TestProviders_combined!U188&lt;&gt;"", LOWER(SUBSTITUTE(_xlfn.XLOOKUP(TRIM(DHAC_TestProviders_combined!U188),DHAC_TestOrgs_combined!$B$2:$B$86,DHAC_TestOrgs_combined!$C$2:$C$86)," ","-")),"")</f>
        <v/>
      </c>
      <c r="W203" s="66" t="s">
        <v>1432</v>
      </c>
      <c r="X203" s="66">
        <f>DHAC_TestProviders_combined!E188</f>
        <v>251211</v>
      </c>
      <c r="Y203" s="72" t="str">
        <f>_xlfn.XLOOKUP(DHAC_TestProviders_combined!E188, CodeMaps!B$25:B$32,CodeMaps!C$25:C$32,DHAC_TestProviders_combined!F188)</f>
        <v>Medical Diagnostic Radiographer</v>
      </c>
      <c r="Z203" s="132"/>
      <c r="AA203" s="133"/>
      <c r="AB203" s="133"/>
      <c r="AC203" s="66"/>
      <c r="AD203" s="66"/>
      <c r="AE203" s="66"/>
      <c r="AF203" s="66" t="str">
        <f>IF(DHAC_TestProviders_combined!H188&lt;&gt;"",DHAC_TestProviders_combined!H188,"")</f>
        <v/>
      </c>
      <c r="AG203" s="66" t="str">
        <f t="shared" si="27"/>
        <v/>
      </c>
      <c r="AH203" s="66" t="str">
        <f>TRIM(IF(AA203&lt;&gt;"", _xlfn.XLOOKUP(AA203,CodeMaps!$D$25:$D$74,CodeMaps!$F$25:$F$74,""),IF(DHAC_TestProviders_combined!G188&lt;&gt;"",_xlfn.XLOOKUP(DHAC_TestProviders_combined!G188,CodeMaps!$B$70:$B$74,CodeMaps!$F$70:$F$74,""), _xlfn.XLOOKUP(X203,CodeMaps!$B$25:$B$64,CodeMaps!$F$25:$F$64,""))))</f>
        <v/>
      </c>
      <c r="AI203" s="66" t="str">
        <f>IF(AH203&lt;&gt;"",_xlfn.XLOOKUP(AH203,CodeMaps!$F$25:$F$74,CodeMaps!$G$25:$G$74,""),"")</f>
        <v/>
      </c>
      <c r="AJ203" s="66"/>
      <c r="AK203" s="66"/>
      <c r="AL203" s="66"/>
      <c r="AM203" s="66"/>
      <c r="AN203" s="66"/>
      <c r="AO203" s="66" t="str">
        <f>IF(DHAC_TestProviders_combined!U188&lt;&gt;"", LOWER(SUBSTITUTE(_xlfn.XLOOKUP(TRIM(DHAC_TestProviders_combined!U188),DHAC_TestOrgs_combined!$B$2:$B$86,DHAC_TestOrgs_combined!$C$2:$C$86)," ","-")),"")</f>
        <v/>
      </c>
      <c r="AP203" s="66"/>
      <c r="AQ203" s="66"/>
      <c r="AR203" s="66" t="s">
        <v>252</v>
      </c>
      <c r="AS203" s="65" t="str">
        <f>DHAC_TestProviders_combined!Q188</f>
        <v>0370100077</v>
      </c>
      <c r="AT203" s="66" t="s">
        <v>1321</v>
      </c>
      <c r="AU203" s="66" t="s">
        <v>282</v>
      </c>
      <c r="AV203" s="65" t="str">
        <f>DHAC_TestProviders_combined!S188</f>
        <v>melody.goldsmith@example.com.au</v>
      </c>
      <c r="AW203" s="66" t="s">
        <v>1321</v>
      </c>
      <c r="AX203" s="66"/>
      <c r="AY203" s="66"/>
      <c r="AZ203" s="66"/>
      <c r="BA203" s="66"/>
      <c r="BB203" s="66"/>
      <c r="BC203" s="66"/>
      <c r="BD203" s="66"/>
      <c r="BE203" s="66"/>
      <c r="BF203" s="66"/>
      <c r="BG203" s="66"/>
      <c r="BH203" s="66"/>
      <c r="BI203" s="66"/>
      <c r="BJ203" s="65"/>
    </row>
    <row r="204" spans="1:62" hidden="1" x14ac:dyDescent="0.25">
      <c r="A204" s="72" t="str">
        <f>LOWER(_xlfn.CONCAT(IF(COUNT(FIND(" ", $Y204))=0, $Y204, TRIM(SUBSTITUTE(SUBSTITUTE(SUBSTITUTE(_xlfn.CONCAT(LEFT($Y204, FIND(" ", $Y204)-1), REPLACE(LEFT($Y204, FIND(" ", $Y204&amp;" ", FIND(" ", $Y204, 1)+1)), 1, FIND(" ", $Y204), "")),"(",""),")",""),"and",""))), "-", SUBSTITUTE(DHAC_TestProviders_combined!$I189,"'",""),"-",DHAC_TestProviders_combined!$J189))</f>
        <v>diagnostic-houston-katrina</v>
      </c>
      <c r="B204" s="72"/>
      <c r="C204" s="66"/>
      <c r="D204" s="65" t="str">
        <f>IF(DHAC_TestProviders_combined!V189&lt;&gt;"","UPIN","")</f>
        <v>UPIN</v>
      </c>
      <c r="E204" s="66"/>
      <c r="F204" s="65" t="str">
        <f>IF(DHAC_TestProviders_combined!V189&lt;&gt;"","Medicare Provider Number","")</f>
        <v>Medicare Provider Number</v>
      </c>
      <c r="G204" s="32" t="str">
        <f>IF(DHAC_TestProviders_combined!V189&lt;&gt;"","http://ns.electronichealth.net.au/id/medicare-provider-number","")</f>
        <v>http://ns.electronichealth.net.au/id/medicare-provider-number</v>
      </c>
      <c r="H204" s="32" t="str">
        <f>IF(DHAC_TestProviders_combined!$V189&lt;&gt;"",DHAC_TestProviders_combined!$V189,"")</f>
        <v>2450131Y</v>
      </c>
      <c r="I204" s="66"/>
      <c r="J204" s="66"/>
      <c r="K204" s="66"/>
      <c r="L204" s="66"/>
      <c r="M204" s="66"/>
      <c r="N204" s="66"/>
      <c r="O204" s="66"/>
      <c r="P204" s="66"/>
      <c r="Q204" s="66"/>
      <c r="R204" s="66"/>
      <c r="S204" s="32" t="str">
        <f>LOWER(_xlfn.CONCAT(SUBSTITUTE(DHAC_TestProviders_combined!I189,"'",""),"-",DHAC_TestProviders_combined!J189))</f>
        <v>houston-katrina</v>
      </c>
      <c r="T204" s="66"/>
      <c r="V204" s="9" t="str">
        <f>IF(DHAC_TestProviders_combined!U189&lt;&gt;"", LOWER(SUBSTITUTE(_xlfn.XLOOKUP(TRIM(DHAC_TestProviders_combined!U189),DHAC_TestOrgs_combined!$B$2:$B$86,DHAC_TestOrgs_combined!$C$2:$C$86)," ","-")),"")</f>
        <v>blumont-radiology</v>
      </c>
      <c r="W204" s="66" t="s">
        <v>1432</v>
      </c>
      <c r="X204" s="66">
        <f>DHAC_TestProviders_combined!E189</f>
        <v>253917</v>
      </c>
      <c r="Y204" s="72" t="str">
        <f>_xlfn.XLOOKUP(DHAC_TestProviders_combined!E189, CodeMaps!B$25:B$32,CodeMaps!C$25:C$32,DHAC_TestProviders_combined!F189)</f>
        <v>Diagnostic and Interventional Radiologist</v>
      </c>
      <c r="Z204" s="132"/>
      <c r="AA204" s="133"/>
      <c r="AB204" s="133"/>
      <c r="AC204" s="66"/>
      <c r="AD204" s="66"/>
      <c r="AE204" s="66"/>
      <c r="AF204" s="66" t="str">
        <f>IF(DHAC_TestProviders_combined!H189&lt;&gt;"",DHAC_TestProviders_combined!H189,"")</f>
        <v/>
      </c>
      <c r="AG204" s="66" t="str">
        <f t="shared" si="27"/>
        <v>http://snomed.info/sct</v>
      </c>
      <c r="AH204" s="66" t="str">
        <f>TRIM(IF(AA204&lt;&gt;"", _xlfn.XLOOKUP(AA204,CodeMaps!$D$25:$D$74,CodeMaps!$F$25:$F$74,""),IF(DHAC_TestProviders_combined!G189&lt;&gt;"",_xlfn.XLOOKUP(DHAC_TestProviders_combined!G189,CodeMaps!$B$70:$B$74,CodeMaps!$F$70:$F$74,""), _xlfn.XLOOKUP(X204,CodeMaps!$B$25:$B$64,CodeMaps!$F$25:$F$64,""))))</f>
        <v>408455009</v>
      </c>
      <c r="AI204" s="66" t="str">
        <f>IF(AH204&lt;&gt;"",_xlfn.XLOOKUP(AH204,CodeMaps!$F$25:$F$74,CodeMaps!$G$25:$G$74,""),"")</f>
        <v>Interventional radiology - speciality</v>
      </c>
      <c r="AJ204" s="66"/>
      <c r="AK204" s="66"/>
      <c r="AL204" s="66"/>
      <c r="AM204" s="66"/>
      <c r="AN204" s="66"/>
      <c r="AO204" s="66" t="str">
        <f>IF(DHAC_TestProviders_combined!U189&lt;&gt;"", LOWER(SUBSTITUTE(_xlfn.XLOOKUP(TRIM(DHAC_TestProviders_combined!U189),DHAC_TestOrgs_combined!$B$2:$B$86,DHAC_TestOrgs_combined!$C$2:$C$86)," ","-")),"")</f>
        <v>blumont-radiology</v>
      </c>
      <c r="AP204" s="66"/>
      <c r="AQ204" s="66"/>
      <c r="AR204" s="66" t="s">
        <v>252</v>
      </c>
      <c r="AS204" s="65" t="str">
        <f>DHAC_TestProviders_combined!Q189</f>
        <v>0370106607</v>
      </c>
      <c r="AT204" s="66" t="s">
        <v>1321</v>
      </c>
      <c r="AU204" s="66" t="s">
        <v>282</v>
      </c>
      <c r="AV204" s="65" t="str">
        <f>DHAC_TestProviders_combined!S189</f>
        <v>katrina.houston@blumontradiology.example.net</v>
      </c>
      <c r="AW204" s="66" t="s">
        <v>1321</v>
      </c>
      <c r="AX204" s="66"/>
      <c r="AY204" s="66"/>
      <c r="AZ204" s="66"/>
      <c r="BA204" s="66"/>
      <c r="BB204" s="66"/>
      <c r="BC204" s="66"/>
      <c r="BD204" s="66"/>
      <c r="BE204" s="66"/>
      <c r="BF204" s="66"/>
      <c r="BG204" s="66"/>
      <c r="BH204" s="66"/>
      <c r="BI204" s="66"/>
      <c r="BJ204" s="65"/>
    </row>
    <row r="205" spans="1:62" hidden="1" x14ac:dyDescent="0.25">
      <c r="A205" s="72" t="str">
        <f>LOWER(_xlfn.CONCAT(IF(COUNT(FIND(" ", $Y205))=0, $Y205, TRIM(SUBSTITUTE(SUBSTITUTE(SUBSTITUTE(_xlfn.CONCAT(LEFT($Y205, FIND(" ", $Y205)-1), REPLACE(LEFT($Y205, FIND(" ", $Y205&amp;" ", FIND(" ", $Y205, 1)+1)), 1, FIND(" ", $Y205), "")),"(",""),")",""),"and",""))), "-", SUBSTITUTE(DHAC_TestProviders_combined!$I190,"'",""),"-",DHAC_TestProviders_combined!$J190))</f>
        <v>surgeongeneral-burrows-tegan</v>
      </c>
      <c r="B205" s="72"/>
      <c r="C205" s="66"/>
      <c r="D205" s="65" t="str">
        <f>IF(DHAC_TestProviders_combined!V190&lt;&gt;"","UPIN","")</f>
        <v>UPIN</v>
      </c>
      <c r="E205" s="66"/>
      <c r="F205" s="65" t="str">
        <f>IF(DHAC_TestProviders_combined!V190&lt;&gt;"","Medicare Provider Number","")</f>
        <v>Medicare Provider Number</v>
      </c>
      <c r="G205" s="32" t="str">
        <f>IF(DHAC_TestProviders_combined!V190&lt;&gt;"","http://ns.electronichealth.net.au/id/medicare-provider-number","")</f>
        <v>http://ns.electronichealth.net.au/id/medicare-provider-number</v>
      </c>
      <c r="H205" s="32" t="str">
        <f>IF(DHAC_TestProviders_combined!$V190&lt;&gt;"",DHAC_TestProviders_combined!$V190,"")</f>
        <v>2450141X</v>
      </c>
      <c r="I205" s="66"/>
      <c r="J205" s="66"/>
      <c r="K205" s="66"/>
      <c r="L205" s="66"/>
      <c r="M205" s="66"/>
      <c r="N205" s="66"/>
      <c r="O205" s="66"/>
      <c r="P205" s="66"/>
      <c r="Q205" s="66"/>
      <c r="R205" s="66"/>
      <c r="S205" s="32" t="str">
        <f>LOWER(_xlfn.CONCAT(SUBSTITUTE(DHAC_TestProviders_combined!I190,"'",""),"-",DHAC_TestProviders_combined!J190))</f>
        <v>burrows-tegan</v>
      </c>
      <c r="T205" s="66"/>
      <c r="V205" s="9" t="str">
        <f>IF(DHAC_TestProviders_combined!U190&lt;&gt;"", LOWER(SUBSTITUTE(_xlfn.XLOOKUP(TRIM(DHAC_TestProviders_combined!U190),DHAC_TestOrgs_combined!$B$2:$B$86,DHAC_TestOrgs_combined!$C$2:$C$86)," ","-")),"")</f>
        <v>rosetta-public-hospital</v>
      </c>
      <c r="W205" s="66" t="s">
        <v>1432</v>
      </c>
      <c r="X205" s="66">
        <f>DHAC_TestProviders_combined!E190</f>
        <v>253511</v>
      </c>
      <c r="Y205" s="72" t="str">
        <f>_xlfn.XLOOKUP(DHAC_TestProviders_combined!E190, CodeMaps!B$25:B$32,CodeMaps!C$25:C$32,DHAC_TestProviders_combined!F190)</f>
        <v>Surgeon (General)</v>
      </c>
      <c r="Z205" s="132"/>
      <c r="AA205" s="133"/>
      <c r="AB205" s="133"/>
      <c r="AC205" s="66"/>
      <c r="AD205" s="66"/>
      <c r="AE205" s="66"/>
      <c r="AF205" s="66" t="str">
        <f>IF(DHAC_TestProviders_combined!H190&lt;&gt;"",DHAC_TestProviders_combined!H190,"")</f>
        <v/>
      </c>
      <c r="AG205" s="66" t="str">
        <f t="shared" si="27"/>
        <v>http://snomed.info/sct</v>
      </c>
      <c r="AH205" s="66" t="str">
        <f>TRIM(IF(AA205&lt;&gt;"", _xlfn.XLOOKUP(AA205,CodeMaps!$D$25:$D$74,CodeMaps!$F$25:$F$74,""),IF(DHAC_TestProviders_combined!G190&lt;&gt;"",_xlfn.XLOOKUP(DHAC_TestProviders_combined!G190,CodeMaps!$B$70:$B$74,CodeMaps!$F$70:$F$74,""), _xlfn.XLOOKUP(X205,CodeMaps!$B$25:$B$64,CodeMaps!$F$25:$F$64,""))))</f>
        <v>394609007</v>
      </c>
      <c r="AI205" s="66" t="str">
        <f>IF(AH205&lt;&gt;"",_xlfn.XLOOKUP(AH205,CodeMaps!$F$25:$F$74,CodeMaps!$G$25:$G$74,""),"")</f>
        <v>General surgery</v>
      </c>
      <c r="AJ205" s="66"/>
      <c r="AK205" s="66"/>
      <c r="AL205" s="66"/>
      <c r="AM205" s="66"/>
      <c r="AN205" s="66"/>
      <c r="AO205" s="66" t="str">
        <f>IF(DHAC_TestProviders_combined!U190&lt;&gt;"", LOWER(SUBSTITUTE(_xlfn.XLOOKUP(TRIM(DHAC_TestProviders_combined!U190),DHAC_TestOrgs_combined!$B$2:$B$86,DHAC_TestOrgs_combined!$C$2:$C$86)," ","-")),"")</f>
        <v>rosetta-public-hospital</v>
      </c>
      <c r="AP205" s="66"/>
      <c r="AQ205" s="66"/>
      <c r="AR205" s="66" t="s">
        <v>252</v>
      </c>
      <c r="AS205" s="65" t="str">
        <f>DHAC_TestProviders_combined!Q190</f>
        <v>0370101683</v>
      </c>
      <c r="AT205" s="66" t="s">
        <v>1321</v>
      </c>
      <c r="AU205" s="66" t="s">
        <v>282</v>
      </c>
      <c r="AV205" s="65" t="str">
        <f>DHAC_TestProviders_combined!S190</f>
        <v>tegan.burrows@rosettaph.example.net</v>
      </c>
      <c r="AW205" s="66" t="s">
        <v>1321</v>
      </c>
      <c r="AX205" s="66"/>
      <c r="AY205" s="66"/>
      <c r="AZ205" s="66"/>
      <c r="BA205" s="66"/>
      <c r="BB205" s="66"/>
      <c r="BC205" s="66"/>
      <c r="BD205" s="66"/>
      <c r="BE205" s="66"/>
      <c r="BF205" s="66"/>
      <c r="BG205" s="66"/>
      <c r="BH205" s="66"/>
      <c r="BI205" s="66"/>
      <c r="BJ205" s="65"/>
    </row>
    <row r="206" spans="1:62" hidden="1" x14ac:dyDescent="0.25">
      <c r="A206" s="72" t="str">
        <f>LOWER(_xlfn.CONCAT(IF(COUNT(FIND(" ", $Y206))=0, $Y206, TRIM(SUBSTITUTE(SUBSTITUTE(SUBSTITUTE(_xlfn.CONCAT(LEFT($Y206, FIND(" ", $Y206)-1), REPLACE(LEFT($Y206, FIND(" ", $Y206&amp;" ", FIND(" ", $Y206, 1)+1)), 1, FIND(" ", $Y206), "")),"(",""),")",""),"and",""))), "-", SUBSTITUTE(DHAC_TestProviders_combined!$I191,"'",""),"-",DHAC_TestProviders_combined!$J191))</f>
        <v>surgeongeneral-mcguire-jesse</v>
      </c>
      <c r="B206" s="72"/>
      <c r="C206" s="66"/>
      <c r="D206" s="65" t="str">
        <f>IF(DHAC_TestProviders_combined!V191&lt;&gt;"","UPIN","")</f>
        <v>UPIN</v>
      </c>
      <c r="E206" s="66"/>
      <c r="F206" s="65" t="str">
        <f>IF(DHAC_TestProviders_combined!V191&lt;&gt;"","Medicare Provider Number","")</f>
        <v>Medicare Provider Number</v>
      </c>
      <c r="G206" s="32" t="str">
        <f>IF(DHAC_TestProviders_combined!V191&lt;&gt;"","http://ns.electronichealth.net.au/id/medicare-provider-number","")</f>
        <v>http://ns.electronichealth.net.au/id/medicare-provider-number</v>
      </c>
      <c r="H206" s="32" t="str">
        <f>IF(DHAC_TestProviders_combined!$V191&lt;&gt;"",DHAC_TestProviders_combined!$V191,"")</f>
        <v>2450151W</v>
      </c>
      <c r="I206" s="66"/>
      <c r="J206" s="66"/>
      <c r="K206" s="66"/>
      <c r="L206" s="66"/>
      <c r="M206" s="66"/>
      <c r="N206" s="66"/>
      <c r="O206" s="66"/>
      <c r="P206" s="66"/>
      <c r="Q206" s="66"/>
      <c r="R206" s="66"/>
      <c r="S206" s="32" t="str">
        <f>LOWER(_xlfn.CONCAT(SUBSTITUTE(DHAC_TestProviders_combined!I191,"'",""),"-",DHAC_TestProviders_combined!J191))</f>
        <v>mcguire-jesse</v>
      </c>
      <c r="T206" s="66"/>
      <c r="V206" s="9" t="str">
        <f>IF(DHAC_TestProviders_combined!U191&lt;&gt;"", LOWER(SUBSTITUTE(_xlfn.XLOOKUP(TRIM(DHAC_TestProviders_combined!U191),DHAC_TestOrgs_combined!$B$2:$B$86,DHAC_TestOrgs_combined!$C$2:$C$86)," ","-")),"")</f>
        <v>robigana-private-hospital</v>
      </c>
      <c r="W206" s="66" t="s">
        <v>1432</v>
      </c>
      <c r="X206" s="66">
        <f>DHAC_TestProviders_combined!E191</f>
        <v>253511</v>
      </c>
      <c r="Y206" s="72" t="str">
        <f>_xlfn.XLOOKUP(DHAC_TestProviders_combined!E191, CodeMaps!B$25:B$32,CodeMaps!C$25:C$32,DHAC_TestProviders_combined!F191)</f>
        <v>Surgeon (General)</v>
      </c>
      <c r="Z206" s="132"/>
      <c r="AA206" s="133"/>
      <c r="AB206" s="133"/>
      <c r="AC206" s="66"/>
      <c r="AD206" s="66"/>
      <c r="AE206" s="66"/>
      <c r="AF206" s="66" t="str">
        <f>IF(DHAC_TestProviders_combined!H191&lt;&gt;"",DHAC_TestProviders_combined!H191,"")</f>
        <v/>
      </c>
      <c r="AG206" s="66" t="str">
        <f t="shared" si="27"/>
        <v>http://snomed.info/sct</v>
      </c>
      <c r="AH206" s="66" t="str">
        <f>TRIM(IF(AA206&lt;&gt;"", _xlfn.XLOOKUP(AA206,CodeMaps!$D$25:$D$74,CodeMaps!$F$25:$F$74,""),IF(DHAC_TestProviders_combined!G191&lt;&gt;"",_xlfn.XLOOKUP(DHAC_TestProviders_combined!G191,CodeMaps!$B$70:$B$74,CodeMaps!$F$70:$F$74,""), _xlfn.XLOOKUP(X206,CodeMaps!$B$25:$B$64,CodeMaps!$F$25:$F$64,""))))</f>
        <v>394609007</v>
      </c>
      <c r="AI206" s="66" t="str">
        <f>IF(AH206&lt;&gt;"",_xlfn.XLOOKUP(AH206,CodeMaps!$F$25:$F$74,CodeMaps!$G$25:$G$74,""),"")</f>
        <v>General surgery</v>
      </c>
      <c r="AJ206" s="66"/>
      <c r="AK206" s="66"/>
      <c r="AL206" s="66"/>
      <c r="AM206" s="66"/>
      <c r="AN206" s="66"/>
      <c r="AO206" s="66" t="str">
        <f>IF(DHAC_TestProviders_combined!U191&lt;&gt;"", LOWER(SUBSTITUTE(_xlfn.XLOOKUP(TRIM(DHAC_TestProviders_combined!U191),DHAC_TestOrgs_combined!$B$2:$B$86,DHAC_TestOrgs_combined!$C$2:$C$86)," ","-")),"")</f>
        <v>robigana-private-hospital</v>
      </c>
      <c r="AP206" s="66"/>
      <c r="AQ206" s="66"/>
      <c r="AR206" s="66" t="s">
        <v>252</v>
      </c>
      <c r="AS206" s="65" t="str">
        <f>DHAC_TestProviders_combined!Q191</f>
        <v>0370103486</v>
      </c>
      <c r="AT206" s="66" t="s">
        <v>1321</v>
      </c>
      <c r="AU206" s="66" t="s">
        <v>282</v>
      </c>
      <c r="AV206" s="65" t="str">
        <f>DHAC_TestProviders_combined!S191</f>
        <v>jesse.mcguire@robiganaph.example.com.au</v>
      </c>
      <c r="AW206" s="66" t="s">
        <v>1321</v>
      </c>
      <c r="AX206" s="66"/>
      <c r="AY206" s="66"/>
      <c r="AZ206" s="66"/>
      <c r="BA206" s="66"/>
      <c r="BB206" s="66"/>
      <c r="BC206" s="66"/>
      <c r="BD206" s="66"/>
      <c r="BE206" s="66"/>
      <c r="BF206" s="66"/>
      <c r="BG206" s="66"/>
      <c r="BH206" s="66"/>
      <c r="BI206" s="66"/>
      <c r="BJ206" s="65"/>
    </row>
    <row r="207" spans="1:62" hidden="1" x14ac:dyDescent="0.25">
      <c r="A207" s="72" t="str">
        <f>LOWER(_xlfn.CONCAT(IF(COUNT(FIND(" ", $Y207))=0, $Y207, TRIM(SUBSTITUTE(SUBSTITUTE(SUBSTITUTE(_xlfn.CONCAT(LEFT($Y207, FIND(" ", $Y207)-1), REPLACE(LEFT($Y207, FIND(" ", $Y207&amp;" ", FIND(" ", $Y207, 1)+1)), 1, FIND(" ", $Y207), "")),"(",""),")",""),"and",""))), "-", SUBSTITUTE(DHAC_TestProviders_combined!$I192,"'",""),"-",DHAC_TestProviders_combined!$J192))</f>
        <v>medicaldiagnostic-bates-rory</v>
      </c>
      <c r="B207" s="72"/>
      <c r="C207" s="66"/>
      <c r="D207" s="65" t="str">
        <f>IF(DHAC_TestProviders_combined!V192&lt;&gt;"","UPIN","")</f>
        <v>UPIN</v>
      </c>
      <c r="E207" s="66"/>
      <c r="F207" s="65" t="str">
        <f>IF(DHAC_TestProviders_combined!V192&lt;&gt;"","Medicare Provider Number","")</f>
        <v>Medicare Provider Number</v>
      </c>
      <c r="G207" s="32" t="str">
        <f>IF(DHAC_TestProviders_combined!V192&lt;&gt;"","http://ns.electronichealth.net.au/id/medicare-provider-number","")</f>
        <v>http://ns.electronichealth.net.au/id/medicare-provider-number</v>
      </c>
      <c r="H207" s="32" t="str">
        <f>IF(DHAC_TestProviders_combined!$V192&lt;&gt;"",DHAC_TestProviders_combined!$V192,"")</f>
        <v>2450161T</v>
      </c>
      <c r="I207" s="66"/>
      <c r="J207" s="66"/>
      <c r="K207" s="66"/>
      <c r="L207" s="66"/>
      <c r="M207" s="66"/>
      <c r="N207" s="66"/>
      <c r="O207" s="66"/>
      <c r="P207" s="66"/>
      <c r="Q207" s="66"/>
      <c r="R207" s="66"/>
      <c r="S207" s="32" t="str">
        <f>LOWER(_xlfn.CONCAT(SUBSTITUTE(DHAC_TestProviders_combined!I192,"'",""),"-",DHAC_TestProviders_combined!J192))</f>
        <v>bates-rory</v>
      </c>
      <c r="T207" s="66"/>
      <c r="V207" s="9" t="str">
        <f>IF(DHAC_TestProviders_combined!U192&lt;&gt;"", LOWER(SUBSTITUTE(_xlfn.XLOOKUP(TRIM(DHAC_TestProviders_combined!U192),DHAC_TestOrgs_combined!$B$2:$B$86,DHAC_TestOrgs_combined!$C$2:$C$86)," ","-")),"")</f>
        <v/>
      </c>
      <c r="W207" s="66" t="s">
        <v>1432</v>
      </c>
      <c r="X207" s="66">
        <f>DHAC_TestProviders_combined!E192</f>
        <v>251211</v>
      </c>
      <c r="Y207" s="72" t="str">
        <f>_xlfn.XLOOKUP(DHAC_TestProviders_combined!E192, CodeMaps!B$25:B$32,CodeMaps!C$25:C$32,DHAC_TestProviders_combined!F192)</f>
        <v>Medical Diagnostic Radiographer</v>
      </c>
      <c r="Z207" s="66" t="str">
        <f t="shared" si="26"/>
        <v>http://snomed.info/sct</v>
      </c>
      <c r="AA207" s="120" t="str">
        <f>IF(DHAC_TestProviders_combined!G192&lt;&gt;"",_xlfn.XLOOKUP(DHAC_TestProviders_combined!G192,CodeMaps!$B$70:$B$74,CodeMaps!$D$70:$D$74,""),TRIM(_xlfn.XLOOKUP(X207,CodeMaps!$B$25:$B$64,CodeMaps!$D$25:$D$64,"")))</f>
        <v>159017007</v>
      </c>
      <c r="AB207" s="120" t="str">
        <f>_xlfn.XLOOKUP(AA207,CodeMaps!$D$25:$D$74,CodeMaps!$E$25:$E$74,"")</f>
        <v>Diagnostic radiographer</v>
      </c>
      <c r="AC207" s="66"/>
      <c r="AD207" s="66"/>
      <c r="AE207" s="66"/>
      <c r="AF207" s="66" t="str">
        <f>IF(DHAC_TestProviders_combined!H192&lt;&gt;"",DHAC_TestProviders_combined!H192,"")</f>
        <v/>
      </c>
      <c r="AG207" s="66" t="str">
        <f t="shared" si="27"/>
        <v/>
      </c>
      <c r="AH207" s="66" t="str">
        <f>TRIM(IF(AA207&lt;&gt;"", _xlfn.XLOOKUP(AA207,CodeMaps!$D$25:$D$74,CodeMaps!$F$25:$F$74,""),IF(DHAC_TestProviders_combined!G192&lt;&gt;"",_xlfn.XLOOKUP(DHAC_TestProviders_combined!G192,CodeMaps!$B$70:$B$74,CodeMaps!$F$70:$F$74,""), _xlfn.XLOOKUP(X207,CodeMaps!$B$25:$B$64,CodeMaps!$F$25:$F$64,""))))</f>
        <v/>
      </c>
      <c r="AI207" s="66" t="str">
        <f>IF(AH207&lt;&gt;"",_xlfn.XLOOKUP(AH207,CodeMaps!$F$25:$F$74,CodeMaps!$G$25:$G$74,""),"")</f>
        <v/>
      </c>
      <c r="AJ207" s="66"/>
      <c r="AK207" s="66"/>
      <c r="AL207" s="66"/>
      <c r="AM207" s="66"/>
      <c r="AN207" s="66"/>
      <c r="AO207" s="66" t="str">
        <f>IF(DHAC_TestProviders_combined!U192&lt;&gt;"", LOWER(SUBSTITUTE(_xlfn.XLOOKUP(TRIM(DHAC_TestProviders_combined!U192),DHAC_TestOrgs_combined!$B$2:$B$86,DHAC_TestOrgs_combined!$C$2:$C$86)," ","-")),"")</f>
        <v/>
      </c>
      <c r="AP207" s="66"/>
      <c r="AQ207" s="66"/>
      <c r="AR207" s="66" t="s">
        <v>252</v>
      </c>
      <c r="AS207" s="65" t="str">
        <f>DHAC_TestProviders_combined!Q192</f>
        <v>0370109010</v>
      </c>
      <c r="AT207" s="66" t="s">
        <v>1321</v>
      </c>
      <c r="AU207" s="66" t="s">
        <v>282</v>
      </c>
      <c r="AV207" s="65" t="str">
        <f>DHAC_TestProviders_combined!S192</f>
        <v>rory.bates@example.net</v>
      </c>
      <c r="AW207" s="66" t="s">
        <v>1321</v>
      </c>
      <c r="AX207" s="66"/>
      <c r="AY207" s="66"/>
      <c r="AZ207" s="66"/>
      <c r="BA207" s="66"/>
      <c r="BB207" s="66"/>
      <c r="BC207" s="66"/>
      <c r="BD207" s="66"/>
      <c r="BE207" s="66"/>
      <c r="BF207" s="66"/>
      <c r="BG207" s="66"/>
      <c r="BH207" s="66"/>
      <c r="BI207" s="66"/>
      <c r="BJ207" s="65"/>
    </row>
    <row r="208" spans="1:62" hidden="1" x14ac:dyDescent="0.25">
      <c r="A208" s="72" t="str">
        <f>LOWER(_xlfn.CONCAT(IF(COUNT(FIND(" ", $Y208))=0, $Y208, TRIM(SUBSTITUTE(SUBSTITUTE(SUBSTITUTE(_xlfn.CONCAT(LEFT($Y208, FIND(" ", $Y208)-1), REPLACE(LEFT($Y208, FIND(" ", $Y208&amp;" ", FIND(" ", $Y208, 1)+1)), 1, FIND(" ", $Y208), "")),"(",""),")",""),"and",""))), "-", SUBSTITUTE(DHAC_TestProviders_combined!$I193,"'",""),"-",DHAC_TestProviders_combined!$J193))</f>
        <v>specialistphysicians-turnbull-suk</v>
      </c>
      <c r="B208" s="72"/>
      <c r="C208" s="66"/>
      <c r="D208" s="65" t="str">
        <f>IF(DHAC_TestProviders_combined!V193&lt;&gt;"","UPIN","")</f>
        <v>UPIN</v>
      </c>
      <c r="E208" s="66"/>
      <c r="F208" s="65" t="str">
        <f>IF(DHAC_TestProviders_combined!V193&lt;&gt;"","Medicare Provider Number","")</f>
        <v>Medicare Provider Number</v>
      </c>
      <c r="G208" s="32" t="str">
        <f>IF(DHAC_TestProviders_combined!V193&lt;&gt;"","http://ns.electronichealth.net.au/id/medicare-provider-number","")</f>
        <v>http://ns.electronichealth.net.au/id/medicare-provider-number</v>
      </c>
      <c r="H208" s="32" t="str">
        <f>IF(DHAC_TestProviders_combined!$V193&lt;&gt;"",DHAC_TestProviders_combined!$V193,"")</f>
        <v>2450171L</v>
      </c>
      <c r="I208" s="66"/>
      <c r="J208" s="66"/>
      <c r="K208" s="66"/>
      <c r="L208" s="66"/>
      <c r="M208" s="66"/>
      <c r="N208" s="66"/>
      <c r="O208" s="66"/>
      <c r="P208" s="66"/>
      <c r="Q208" s="66"/>
      <c r="R208" s="66"/>
      <c r="S208" s="32" t="str">
        <f>LOWER(_xlfn.CONCAT(SUBSTITUTE(DHAC_TestProviders_combined!I193,"'",""),"-",DHAC_TestProviders_combined!J193))</f>
        <v>turnbull-suk</v>
      </c>
      <c r="T208" s="66"/>
      <c r="V208" s="9" t="str">
        <f>IF(DHAC_TestProviders_combined!U193&lt;&gt;"", LOWER(SUBSTITUTE(_xlfn.XLOOKUP(TRIM(DHAC_TestProviders_combined!U193),DHAC_TestOrgs_combined!$B$2:$B$86,DHAC_TestOrgs_combined!$C$2:$C$86)," ","-")),"")</f>
        <v/>
      </c>
      <c r="W208" s="66" t="s">
        <v>1432</v>
      </c>
      <c r="X208" s="66">
        <f>DHAC_TestProviders_combined!E193</f>
        <v>253399</v>
      </c>
      <c r="Y208" s="72" t="str">
        <f>_xlfn.XLOOKUP(DHAC_TestProviders_combined!E193, CodeMaps!B$25:B$32,CodeMaps!C$25:C$32,DHAC_TestProviders_combined!F193)</f>
        <v>Specialist Physicians nec</v>
      </c>
      <c r="Z208" s="137"/>
      <c r="AA208" s="137"/>
      <c r="AB208" s="137"/>
      <c r="AC208" s="66"/>
      <c r="AD208" s="66"/>
      <c r="AE208" s="66"/>
      <c r="AF208" s="134" t="str">
        <f>IF(DHAC_TestProviders_combined!H193&lt;&gt;"",DHAC_TestProviders_combined!H193,"")</f>
        <v>Clinical Immunologist</v>
      </c>
      <c r="AG208" s="134" t="str">
        <f>IF(AH208&lt;&gt;"","http://snomed.info/sct","")</f>
        <v>http://snomed.info/sct</v>
      </c>
      <c r="AH208" s="130" t="str">
        <f>TRIM(IF(AA208&lt;&gt;"", _xlfn.XLOOKUP(AA208,CodeMaps!$D$25:$D$74,CodeMaps!$F$25:$F$74,""),IF(DHAC_TestProviders_combined!G193&lt;&gt;"",_xlfn.XLOOKUP(DHAC_TestProviders_combined!G193,CodeMaps!$B$70:$B$74,CodeMaps!$F$70:$F$74,""), _xlfn.XLOOKUP(X208,CodeMaps!$B$25:$B$64,CodeMaps!$F$25:$F$64,""))))</f>
        <v>408480009</v>
      </c>
      <c r="AI208" s="134" t="str">
        <f>IF(AH208&lt;&gt;"",_xlfn.XLOOKUP(AH208,CodeMaps!$F$70:$F$74,CodeMaps!$G$70:$G$74,""),"")</f>
        <v>Clinical immunology</v>
      </c>
      <c r="AJ208" s="66"/>
      <c r="AK208" s="66"/>
      <c r="AL208" s="66"/>
      <c r="AM208" s="66"/>
      <c r="AN208" s="66"/>
      <c r="AO208" s="66" t="str">
        <f>IF(DHAC_TestProviders_combined!U193&lt;&gt;"", LOWER(SUBSTITUTE(_xlfn.XLOOKUP(TRIM(DHAC_TestProviders_combined!U193),DHAC_TestOrgs_combined!$B$2:$B$86,DHAC_TestOrgs_combined!$C$2:$C$86)," ","-")),"")</f>
        <v/>
      </c>
      <c r="AP208" s="66"/>
      <c r="AQ208" s="66"/>
      <c r="AR208" s="66" t="s">
        <v>252</v>
      </c>
      <c r="AS208" s="65" t="str">
        <f>DHAC_TestProviders_combined!Q193</f>
        <v>0370107054</v>
      </c>
      <c r="AT208" s="66" t="s">
        <v>1321</v>
      </c>
      <c r="AU208" s="66" t="s">
        <v>282</v>
      </c>
      <c r="AV208" s="65" t="str">
        <f>DHAC_TestProviders_combined!S193</f>
        <v>suk.turnbull@example.com</v>
      </c>
      <c r="AW208" s="66" t="s">
        <v>1321</v>
      </c>
      <c r="AX208" s="66"/>
      <c r="AY208" s="66"/>
      <c r="AZ208" s="66"/>
      <c r="BA208" s="66"/>
      <c r="BB208" s="66"/>
      <c r="BC208" s="66"/>
      <c r="BD208" s="66"/>
      <c r="BE208" s="66"/>
      <c r="BF208" s="66"/>
      <c r="BG208" s="66"/>
      <c r="BH208" s="66"/>
      <c r="BI208" s="66"/>
      <c r="BJ208" s="65"/>
    </row>
    <row r="209" spans="1:62" hidden="1" x14ac:dyDescent="0.25">
      <c r="A209" s="101" t="str">
        <f>LOWER(_xlfn.CONCAT(IF(COUNT(FIND(" ", $Y209))=0, $Y209, TRIM(SUBSTITUTE(SUBSTITUTE(SUBSTITUTE(_xlfn.CONCAT(LEFT($Y209, FIND(" ", $Y209)-1), REPLACE(LEFT($Y209, FIND(" ", $Y209&amp;" ", FIND(" ", $Y209, 1)+1)), 1, FIND(" ", $Y209), "")),"(",""),")",""),"and",""))), "-", SUBSTITUTE(DHAC_TestProviders_combined!$I194,"'",""),"-",DHAC_TestProviders_combined!$J194))</f>
        <v>cardiologist-felmingham-emma</v>
      </c>
      <c r="B209" s="72"/>
      <c r="C209" s="66"/>
      <c r="D209" s="65" t="str">
        <f>IF(DHAC_TestProviders_combined!V194&lt;&gt;"","UPIN","")</f>
        <v>UPIN</v>
      </c>
      <c r="E209" s="66"/>
      <c r="F209" s="65" t="str">
        <f>IF(DHAC_TestProviders_combined!V194&lt;&gt;"","Medicare Provider Number","")</f>
        <v>Medicare Provider Number</v>
      </c>
      <c r="G209" s="32" t="str">
        <f>IF(DHAC_TestProviders_combined!V194&lt;&gt;"","http://ns.electronichealth.net.au/id/medicare-provider-number","")</f>
        <v>http://ns.electronichealth.net.au/id/medicare-provider-number</v>
      </c>
      <c r="H209" s="32" t="str">
        <f>IF(DHAC_TestProviders_combined!$V194&lt;&gt;"",DHAC_TestProviders_combined!$V194,"")</f>
        <v>2450181K</v>
      </c>
      <c r="I209" s="66"/>
      <c r="J209" s="66"/>
      <c r="K209" s="66"/>
      <c r="L209" s="66"/>
      <c r="M209" s="66"/>
      <c r="N209" s="66"/>
      <c r="O209" s="66"/>
      <c r="P209" s="66"/>
      <c r="Q209" s="66"/>
      <c r="R209" s="66"/>
      <c r="S209" s="32" t="str">
        <f>LOWER(_xlfn.CONCAT(SUBSTITUTE(DHAC_TestProviders_combined!I194,"'",""),"-",DHAC_TestProviders_combined!J194))</f>
        <v>felmingham-emma</v>
      </c>
      <c r="T209" s="66"/>
      <c r="V209" s="9" t="str">
        <f>IF(DHAC_TestProviders_combined!U194&lt;&gt;"", LOWER(SUBSTITUTE(_xlfn.XLOOKUP(TRIM(DHAC_TestProviders_combined!U194),DHAC_TestOrgs_combined!$B$2:$B$86,DHAC_TestOrgs_combined!$C$2:$C$86)," ","-")),"")</f>
        <v/>
      </c>
      <c r="W209" s="74" t="s">
        <v>1432</v>
      </c>
      <c r="X209" s="66">
        <f>DHAC_TestProviders_combined!E194</f>
        <v>253312</v>
      </c>
      <c r="Y209" s="72" t="str">
        <f>_xlfn.XLOOKUP(DHAC_TestProviders_combined!E194, CodeMaps!B$25:B$32,CodeMaps!C$25:C$32,DHAC_TestProviders_combined!F194)</f>
        <v>Cardiologist</v>
      </c>
      <c r="Z209" s="132" t="str">
        <f t="shared" ref="Z209" si="32">IF(AA209&lt;&gt;"","http://snomed.info/sct","")</f>
        <v>http://snomed.info/sct</v>
      </c>
      <c r="AA209" s="132" t="str">
        <f>IF(DHAC_TestProviders_combined!G194&lt;&gt;"",_xlfn.XLOOKUP(DHAC_TestProviders_combined!G194,CodeMaps!$B$70:$B$74,CodeMaps!$D$70:$D$74,""),TRIM(_xlfn.XLOOKUP(X209,CodeMaps!$B$25:$B$64,CodeMaps!$D$25:$D$64,"")))</f>
        <v>17561000</v>
      </c>
      <c r="AB209" s="132" t="str">
        <f>_xlfn.XLOOKUP(AA209,CodeMaps!$D$25:$D$74,CodeMaps!$E$25:$E$74,"")</f>
        <v>Cardiologist</v>
      </c>
      <c r="AC209" s="66"/>
      <c r="AD209" s="66"/>
      <c r="AE209" s="66"/>
      <c r="AF209" s="66" t="str">
        <f>IF(DHAC_TestProviders_combined!H194&lt;&gt;"",DHAC_TestProviders_combined!H194,"")</f>
        <v/>
      </c>
      <c r="AG209" s="37" t="str">
        <f t="shared" si="27"/>
        <v>http://snomed.info/sct</v>
      </c>
      <c r="AH209" s="37" t="str">
        <f>TRIM(IF(AA209&lt;&gt;"", _xlfn.XLOOKUP(AA209,CodeMaps!$D$25:$D$74,CodeMaps!$F$25:$F$74,""),IF(DHAC_TestProviders_combined!G194&lt;&gt;"",_xlfn.XLOOKUP(DHAC_TestProviders_combined!G194,CodeMaps!$B$70:$B$74,CodeMaps!$F$70:$F$74,""), _xlfn.XLOOKUP(X209,CodeMaps!$B$25:$B$64,CodeMaps!$F$25:$F$64,""))))</f>
        <v>394579002</v>
      </c>
      <c r="AI209" s="135" t="str">
        <f>IF(AH209&lt;&gt;"",_xlfn.XLOOKUP(AH209,CodeMaps!$F$25:$F$74,CodeMaps!$G$25:$G$74,""),"")</f>
        <v>Cardiology</v>
      </c>
      <c r="AJ209" s="66"/>
      <c r="AK209" s="66"/>
      <c r="AL209" s="66"/>
      <c r="AM209" s="66"/>
      <c r="AN209" s="66"/>
      <c r="AO209" s="66" t="str">
        <f>IF(DHAC_TestProviders_combined!U194&lt;&gt;"", LOWER(SUBSTITUTE(_xlfn.XLOOKUP(TRIM(DHAC_TestProviders_combined!U194),DHAC_TestOrgs_combined!$B$2:$B$86,DHAC_TestOrgs_combined!$C$2:$C$86)," ","-")),"")</f>
        <v/>
      </c>
      <c r="AP209" s="66"/>
      <c r="AQ209" s="66"/>
      <c r="AR209" s="66" t="s">
        <v>252</v>
      </c>
      <c r="AS209" s="65" t="str">
        <f>DHAC_TestProviders_combined!Q194</f>
        <v>0370100277</v>
      </c>
      <c r="AT209" s="66" t="s">
        <v>1321</v>
      </c>
      <c r="AU209" s="66" t="s">
        <v>282</v>
      </c>
      <c r="AV209" s="65" t="str">
        <f>DHAC_TestProviders_combined!S194</f>
        <v>emma.felmingham@example.com.au</v>
      </c>
      <c r="AW209" s="66" t="s">
        <v>1321</v>
      </c>
      <c r="AX209" s="66"/>
      <c r="AY209" s="66"/>
      <c r="AZ209" s="66"/>
      <c r="BA209" s="66"/>
      <c r="BB209" s="66"/>
      <c r="BC209" s="66"/>
      <c r="BD209" s="66"/>
      <c r="BE209" s="66"/>
      <c r="BF209" s="66"/>
      <c r="BG209" s="66"/>
      <c r="BH209" s="66"/>
      <c r="BI209" s="66"/>
      <c r="BJ209" s="65"/>
    </row>
    <row r="210" spans="1:62" hidden="1" x14ac:dyDescent="0.25">
      <c r="A210" s="72" t="str">
        <f>LOWER(_xlfn.CONCAT(IF(COUNT(FIND(" ", $Y210))=0, $Y210, TRIM(SUBSTITUTE(SUBSTITUTE(SUBSTITUTE(_xlfn.CONCAT(LEFT($Y210, FIND(" ", $Y210)-1), REPLACE(LEFT($Y210, FIND(" ", $Y210&amp;" ", FIND(" ", $Y210, 1)+1)), 1, FIND(" ", $Y210), "")),"(",""),")",""),"and",""))), "-", SUBSTITUTE(DHAC_TestProviders_combined!$I195,"'",""),"-",DHAC_TestProviders_combined!$J195))</f>
        <v>diagnostic-beale-collette</v>
      </c>
      <c r="B210" s="72"/>
      <c r="C210" s="66"/>
      <c r="D210" s="65" t="str">
        <f>IF(DHAC_TestProviders_combined!V195&lt;&gt;"","UPIN","")</f>
        <v>UPIN</v>
      </c>
      <c r="E210" s="66"/>
      <c r="F210" s="65" t="str">
        <f>IF(DHAC_TestProviders_combined!V195&lt;&gt;"","Medicare Provider Number","")</f>
        <v>Medicare Provider Number</v>
      </c>
      <c r="G210" s="32" t="str">
        <f>IF(DHAC_TestProviders_combined!V195&lt;&gt;"","http://ns.electronichealth.net.au/id/medicare-provider-number","")</f>
        <v>http://ns.electronichealth.net.au/id/medicare-provider-number</v>
      </c>
      <c r="H210" s="32" t="str">
        <f>IF(DHAC_TestProviders_combined!$V195&lt;&gt;"",DHAC_TestProviders_combined!$V195,"")</f>
        <v>2450191J</v>
      </c>
      <c r="I210" s="66"/>
      <c r="J210" s="66"/>
      <c r="K210" s="66"/>
      <c r="L210" s="66"/>
      <c r="M210" s="66"/>
      <c r="N210" s="66"/>
      <c r="O210" s="66"/>
      <c r="P210" s="66"/>
      <c r="Q210" s="66"/>
      <c r="R210" s="66"/>
      <c r="S210" s="32" t="str">
        <f>LOWER(_xlfn.CONCAT(SUBSTITUTE(DHAC_TestProviders_combined!I195,"'",""),"-",DHAC_TestProviders_combined!J195))</f>
        <v>beale-collette</v>
      </c>
      <c r="T210" s="66"/>
      <c r="V210" s="9" t="str">
        <f>IF(DHAC_TestProviders_combined!U195&lt;&gt;"", LOWER(SUBSTITUTE(_xlfn.XLOOKUP(TRIM(DHAC_TestProviders_combined!U195),DHAC_TestOrgs_combined!$B$2:$B$86,DHAC_TestOrgs_combined!$C$2:$C$86)," ","-")),"")</f>
        <v/>
      </c>
      <c r="W210" s="66" t="s">
        <v>1432</v>
      </c>
      <c r="X210" s="66">
        <f>DHAC_TestProviders_combined!E195</f>
        <v>253917</v>
      </c>
      <c r="Y210" s="72" t="str">
        <f>_xlfn.XLOOKUP(DHAC_TestProviders_combined!E195, CodeMaps!B$25:B$32,CodeMaps!C$25:C$32,DHAC_TestProviders_combined!F195)</f>
        <v>Diagnostic and Interventional Radiologist</v>
      </c>
      <c r="Z210" s="137"/>
      <c r="AA210" s="137"/>
      <c r="AB210" s="137"/>
      <c r="AC210" s="66"/>
      <c r="AD210" s="66"/>
      <c r="AE210" s="66"/>
      <c r="AF210" s="134" t="str">
        <f>IF(DHAC_TestProviders_combined!H195&lt;&gt;"",DHAC_TestProviders_combined!H195,"")</f>
        <v>Nuclear Medicine Specialist</v>
      </c>
      <c r="AG210" s="134" t="str">
        <f>IF(AH210&lt;&gt;"","http://snomed.info/sct","")</f>
        <v>http://snomed.info/sct</v>
      </c>
      <c r="AH210" s="130" t="str">
        <f>TRIM(IF(AA210&lt;&gt;"", _xlfn.XLOOKUP(AA210,CodeMaps!$D$25:$D$74,CodeMaps!$F$25:$F$74,""),IF(DHAC_TestProviders_combined!G195&lt;&gt;"",_xlfn.XLOOKUP(DHAC_TestProviders_combined!G195,CodeMaps!$B$70:$B$74,CodeMaps!$F$70:$F$74,""), _xlfn.XLOOKUP(X210,CodeMaps!$B$25:$B$64,CodeMaps!$F$25:$F$64,""))))</f>
        <v>394649004</v>
      </c>
      <c r="AI210" s="134" t="str">
        <f>IF(AH210&lt;&gt;"",_xlfn.XLOOKUP(AH210,CodeMaps!$F$25:$F$74,CodeMaps!$G$25:$G$74,""),"")</f>
        <v>Nuclear medicine - speciality</v>
      </c>
      <c r="AJ210" s="66"/>
      <c r="AK210" s="66"/>
      <c r="AL210" s="66"/>
      <c r="AM210" s="66"/>
      <c r="AN210" s="66"/>
      <c r="AO210" s="66" t="str">
        <f>IF(DHAC_TestProviders_combined!U195&lt;&gt;"", LOWER(SUBSTITUTE(_xlfn.XLOOKUP(TRIM(DHAC_TestProviders_combined!U195),DHAC_TestOrgs_combined!$B$2:$B$86,DHAC_TestOrgs_combined!$C$2:$C$86)," ","-")),"")</f>
        <v/>
      </c>
      <c r="AP210" s="66"/>
      <c r="AQ210" s="66"/>
      <c r="AR210" s="66" t="s">
        <v>252</v>
      </c>
      <c r="AS210" s="65" t="str">
        <f>DHAC_TestProviders_combined!Q195</f>
        <v>0370100858</v>
      </c>
      <c r="AT210" s="66" t="s">
        <v>1321</v>
      </c>
      <c r="AU210" s="66" t="s">
        <v>282</v>
      </c>
      <c r="AV210" s="65" t="str">
        <f>DHAC_TestProviders_combined!S195</f>
        <v>collette.beale@example.net</v>
      </c>
      <c r="AW210" s="66" t="s">
        <v>1321</v>
      </c>
      <c r="AX210" s="66"/>
      <c r="AY210" s="66"/>
      <c r="AZ210" s="66"/>
      <c r="BA210" s="66"/>
      <c r="BB210" s="66"/>
      <c r="BC210" s="66"/>
      <c r="BD210" s="66"/>
      <c r="BE210" s="66"/>
      <c r="BF210" s="66"/>
      <c r="BG210" s="66"/>
      <c r="BH210" s="66"/>
      <c r="BI210" s="66"/>
      <c r="BJ210" s="65"/>
    </row>
    <row r="211" spans="1:62" hidden="1" x14ac:dyDescent="0.25">
      <c r="A211" s="72" t="str">
        <f>LOWER(_xlfn.CONCAT(IF(COUNT(FIND(" ", $Y211))=0, $Y211, TRIM(SUBSTITUTE(SUBSTITUTE(SUBSTITUTE(_xlfn.CONCAT(LEFT($Y211, FIND(" ", $Y211)-1), REPLACE(LEFT($Y211, FIND(" ", $Y211&amp;" ", FIND(" ", $Y211, 1)+1)), 1, FIND(" ", $Y211), "")),"(",""),")",""),"and",""))), "-", SUBSTITUTE(DHAC_TestProviders_combined!$I196,"'",""),"-",DHAC_TestProviders_combined!$J196))</f>
        <v>ambulanceofficer-fletcher-dani</v>
      </c>
      <c r="B211" s="72"/>
      <c r="C211" s="66"/>
      <c r="D211" s="65" t="str">
        <f>IF(DHAC_TestProviders_combined!V196&lt;&gt;"","UPIN","")</f>
        <v>UPIN</v>
      </c>
      <c r="E211" s="66"/>
      <c r="F211" s="65" t="str">
        <f>IF(DHAC_TestProviders_combined!V196&lt;&gt;"","Medicare Provider Number","")</f>
        <v>Medicare Provider Number</v>
      </c>
      <c r="G211" s="32" t="str">
        <f>IF(DHAC_TestProviders_combined!V196&lt;&gt;"","http://ns.electronichealth.net.au/id/medicare-provider-number","")</f>
        <v>http://ns.electronichealth.net.au/id/medicare-provider-number</v>
      </c>
      <c r="H211" s="32" t="str">
        <f>IF(DHAC_TestProviders_combined!$V196&lt;&gt;"",DHAC_TestProviders_combined!$V196,"")</f>
        <v>2450201A</v>
      </c>
      <c r="I211" s="66"/>
      <c r="J211" s="66"/>
      <c r="K211" s="66"/>
      <c r="L211" s="66"/>
      <c r="M211" s="66"/>
      <c r="N211" s="66"/>
      <c r="O211" s="66"/>
      <c r="P211" s="66"/>
      <c r="Q211" s="66"/>
      <c r="R211" s="66"/>
      <c r="S211" s="32" t="str">
        <f>LOWER(_xlfn.CONCAT(SUBSTITUTE(DHAC_TestProviders_combined!I196,"'",""),"-",DHAC_TestProviders_combined!J196))</f>
        <v>fletcher-dani</v>
      </c>
      <c r="T211" s="66"/>
      <c r="V211" s="9" t="str">
        <f>IF(DHAC_TestProviders_combined!U196&lt;&gt;"", LOWER(SUBSTITUTE(_xlfn.XLOOKUP(TRIM(DHAC_TestProviders_combined!U196),DHAC_TestOrgs_combined!$B$2:$B$86,DHAC_TestOrgs_combined!$C$2:$C$86)," ","-")),"")</f>
        <v/>
      </c>
      <c r="W211" s="66" t="s">
        <v>1432</v>
      </c>
      <c r="X211" s="66">
        <f>DHAC_TestProviders_combined!E196</f>
        <v>411111</v>
      </c>
      <c r="Y211" s="72" t="str">
        <f>_xlfn.XLOOKUP(DHAC_TestProviders_combined!E196, CodeMaps!B$25:B$32,CodeMaps!C$25:C$32,DHAC_TestProviders_combined!F196)</f>
        <v>Ambulance Officer</v>
      </c>
      <c r="Z211" s="66" t="str">
        <f t="shared" ref="Z211:Z212" si="33">IF(AA211&lt;&gt;"","http://snomed.info/sct","")</f>
        <v>http://snomed.info/sct</v>
      </c>
      <c r="AA211" s="120" t="str">
        <f>IF(DHAC_TestProviders_combined!G196&lt;&gt;"",_xlfn.XLOOKUP(DHAC_TestProviders_combined!G196,CodeMaps!$B$70:$B$74,CodeMaps!$D$70:$D$74,""),TRIM(_xlfn.XLOOKUP(X211,CodeMaps!$B$25:$B$64,CodeMaps!$D$25:$D$64,"")))</f>
        <v>397897005</v>
      </c>
      <c r="AB211" s="120" t="str">
        <f>_xlfn.XLOOKUP(AA211,CodeMaps!$D$25:$D$74,CodeMaps!$E$25:$E$74,"")</f>
        <v>Paramedic</v>
      </c>
      <c r="AC211" s="66"/>
      <c r="AD211" s="66"/>
      <c r="AE211" s="66"/>
      <c r="AF211" s="66" t="str">
        <f>IF(DHAC_TestProviders_combined!H196&lt;&gt;"",DHAC_TestProviders_combined!H196,"")</f>
        <v/>
      </c>
      <c r="AG211" s="66" t="str">
        <f t="shared" si="27"/>
        <v/>
      </c>
      <c r="AH211" s="120" t="str">
        <f>TRIM(IF(AA211&lt;&gt;"", _xlfn.XLOOKUP(AA211,CodeMaps!$D$25:$D$74,CodeMaps!$F$25:$F$74,""),IF(DHAC_TestProviders_combined!G196&lt;&gt;"",_xlfn.XLOOKUP(DHAC_TestProviders_combined!G196,CodeMaps!$B$70:$B$74,CodeMaps!$F$70:$F$74,""), _xlfn.XLOOKUP(X211,CodeMaps!$B$25:$B$64,CodeMaps!$F$25:$F$64,""))))</f>
        <v/>
      </c>
      <c r="AI211" s="120" t="str">
        <f>IF(AH211&lt;&gt;"",_xlfn.XLOOKUP(AH211,CodeMaps!$F$25:$F$74,CodeMaps!$G$25:$G$74,""),"")</f>
        <v/>
      </c>
      <c r="AJ211" s="66"/>
      <c r="AK211" s="66"/>
      <c r="AL211" s="66"/>
      <c r="AM211" s="66"/>
      <c r="AN211" s="66"/>
      <c r="AO211" s="66" t="str">
        <f>IF(DHAC_TestProviders_combined!U196&lt;&gt;"", LOWER(SUBSTITUTE(_xlfn.XLOOKUP(TRIM(DHAC_TestProviders_combined!U196),DHAC_TestOrgs_combined!$B$2:$B$86,DHAC_TestOrgs_combined!$C$2:$C$86)," ","-")),"")</f>
        <v/>
      </c>
      <c r="AP211" s="66"/>
      <c r="AQ211" s="66"/>
      <c r="AR211" s="66" t="s">
        <v>252</v>
      </c>
      <c r="AS211" s="65" t="str">
        <f>DHAC_TestProviders_combined!Q196</f>
        <v>0370105425</v>
      </c>
      <c r="AT211" s="66" t="s">
        <v>1321</v>
      </c>
      <c r="AU211" s="66" t="s">
        <v>282</v>
      </c>
      <c r="AV211" s="65" t="str">
        <f>DHAC_TestProviders_combined!S196</f>
        <v>dani.fletcher@example.com</v>
      </c>
      <c r="AW211" s="66" t="s">
        <v>1321</v>
      </c>
      <c r="AX211" s="66"/>
      <c r="AY211" s="66"/>
      <c r="AZ211" s="66"/>
      <c r="BA211" s="66"/>
      <c r="BB211" s="66"/>
      <c r="BC211" s="66"/>
      <c r="BD211" s="66"/>
      <c r="BE211" s="66"/>
      <c r="BF211" s="66"/>
      <c r="BG211" s="66"/>
      <c r="BH211" s="66"/>
      <c r="BI211" s="66"/>
      <c r="BJ211" s="65"/>
    </row>
    <row r="212" spans="1:62" hidden="1" x14ac:dyDescent="0.25">
      <c r="A212" s="72" t="str">
        <f>LOWER(_xlfn.CONCAT(IF(COUNT(FIND(" ", $Y212))=0, $Y212, TRIM(SUBSTITUTE(SUBSTITUTE(SUBSTITUTE(_xlfn.CONCAT(LEFT($Y212, FIND(" ", $Y212)-1), REPLACE(LEFT($Y212, FIND(" ", $Y212&amp;" ", FIND(" ", $Y212, 1)+1)), 1, FIND(" ", $Y212), "")),"(",""),")",""),"and",""))), "-", SUBSTITUTE(DHAC_TestProviders_combined!$I197,"'",""),"-",DHAC_TestProviders_combined!$J197))</f>
        <v>medicalradiation-coulter-lani</v>
      </c>
      <c r="B212" s="72"/>
      <c r="C212" s="66"/>
      <c r="D212" s="65" t="str">
        <f>IF(DHAC_TestProviders_combined!V197&lt;&gt;"","UPIN","")</f>
        <v>UPIN</v>
      </c>
      <c r="E212" s="66"/>
      <c r="F212" s="65" t="str">
        <f>IF(DHAC_TestProviders_combined!V197&lt;&gt;"","Medicare Provider Number","")</f>
        <v>Medicare Provider Number</v>
      </c>
      <c r="G212" s="32" t="str">
        <f>IF(DHAC_TestProviders_combined!V197&lt;&gt;"","http://ns.electronichealth.net.au/id/medicare-provider-number","")</f>
        <v>http://ns.electronichealth.net.au/id/medicare-provider-number</v>
      </c>
      <c r="H212" s="32" t="str">
        <f>IF(DHAC_TestProviders_combined!$V197&lt;&gt;"",DHAC_TestProviders_combined!$V197,"")</f>
        <v>2450211Y</v>
      </c>
      <c r="I212" s="66"/>
      <c r="J212" s="66"/>
      <c r="K212" s="66"/>
      <c r="L212" s="66"/>
      <c r="M212" s="66"/>
      <c r="N212" s="66"/>
      <c r="O212" s="66"/>
      <c r="P212" s="66"/>
      <c r="Q212" s="66"/>
      <c r="R212" s="66"/>
      <c r="S212" s="32" t="str">
        <f>LOWER(_xlfn.CONCAT(SUBSTITUTE(DHAC_TestProviders_combined!I197,"'",""),"-",DHAC_TestProviders_combined!J197))</f>
        <v>coulter-lani</v>
      </c>
      <c r="T212" s="66"/>
      <c r="V212" s="9" t="str">
        <f>IF(DHAC_TestProviders_combined!U197&lt;&gt;"", LOWER(SUBSTITUTE(_xlfn.XLOOKUP(TRIM(DHAC_TestProviders_combined!U197),DHAC_TestOrgs_combined!$B$2:$B$86,DHAC_TestOrgs_combined!$C$2:$C$86)," ","-")),"")</f>
        <v/>
      </c>
      <c r="W212" s="66" t="s">
        <v>1432</v>
      </c>
      <c r="X212" s="66">
        <f>DHAC_TestProviders_combined!E197</f>
        <v>251212</v>
      </c>
      <c r="Y212" s="72" t="str">
        <f>_xlfn.XLOOKUP(DHAC_TestProviders_combined!E197, CodeMaps!B$25:B$32,CodeMaps!C$25:C$32,DHAC_TestProviders_combined!F197)</f>
        <v>Medical Radiation Therapist</v>
      </c>
      <c r="Z212" s="66" t="str">
        <f t="shared" si="33"/>
        <v>http://snomed.info/sct</v>
      </c>
      <c r="AA212" s="120" t="str">
        <f>IF(DHAC_TestProviders_combined!G197&lt;&gt;"",_xlfn.XLOOKUP(DHAC_TestProviders_combined!G197,CodeMaps!$B$70:$B$74,CodeMaps!$D$70:$D$74,""),TRIM(_xlfn.XLOOKUP(X212,CodeMaps!$B$25:$B$64,CodeMaps!$D$25:$D$64,"")))</f>
        <v>159018002</v>
      </c>
      <c r="AB212" s="120" t="str">
        <f>_xlfn.XLOOKUP(AA212,CodeMaps!$D$25:$D$74,CodeMaps!$E$25:$E$74,"")</f>
        <v>Radiotherapist</v>
      </c>
      <c r="AC212" s="66"/>
      <c r="AD212" s="66"/>
      <c r="AE212" s="66"/>
      <c r="AF212" s="66" t="str">
        <f>IF(DHAC_TestProviders_combined!H197&lt;&gt;"",DHAC_TestProviders_combined!H197,"")</f>
        <v/>
      </c>
      <c r="AG212" s="66" t="str">
        <f t="shared" ref="AG212:AG226" si="34">IF(AH212&lt;&gt;"","http://snomed.info/sct","")</f>
        <v>http://snomed.info/sct</v>
      </c>
      <c r="AH212" s="120" t="str">
        <f>TRIM(IF(AA212&lt;&gt;"", _xlfn.XLOOKUP(AA212,CodeMaps!$D$25:$D$74,CodeMaps!$F$25:$F$74,""),IF(DHAC_TestProviders_combined!G197&lt;&gt;"",_xlfn.XLOOKUP(DHAC_TestProviders_combined!G197,CodeMaps!$B$70:$B$74,CodeMaps!$F$70:$F$74,""), _xlfn.XLOOKUP(X212,CodeMaps!$B$25:$B$64,CodeMaps!$F$25:$F$64,""))))</f>
        <v>419815003</v>
      </c>
      <c r="AI212" s="120" t="str">
        <f>IF(AH212&lt;&gt;"",_xlfn.XLOOKUP(AH212,CodeMaps!$F$25:$F$74,CodeMaps!$G$25:$G$74,""),"")</f>
        <v>Radiation oncology</v>
      </c>
      <c r="AJ212" s="66"/>
      <c r="AK212" s="66"/>
      <c r="AL212" s="66"/>
      <c r="AM212" s="66"/>
      <c r="AN212" s="66"/>
      <c r="AO212" s="66" t="str">
        <f>IF(DHAC_TestProviders_combined!U197&lt;&gt;"", LOWER(SUBSTITUTE(_xlfn.XLOOKUP(TRIM(DHAC_TestProviders_combined!U197),DHAC_TestOrgs_combined!$B$2:$B$86,DHAC_TestOrgs_combined!$C$2:$C$86)," ","-")),"")</f>
        <v/>
      </c>
      <c r="AP212" s="66"/>
      <c r="AQ212" s="66"/>
      <c r="AR212" s="66" t="s">
        <v>252</v>
      </c>
      <c r="AS212" s="65" t="str">
        <f>DHAC_TestProviders_combined!Q197</f>
        <v>0370109196</v>
      </c>
      <c r="AT212" s="66" t="s">
        <v>1321</v>
      </c>
      <c r="AU212" s="66" t="s">
        <v>282</v>
      </c>
      <c r="AV212" s="65" t="str">
        <f>DHAC_TestProviders_combined!S197</f>
        <v>lani.coulter@example.com.au</v>
      </c>
      <c r="AW212" s="66" t="s">
        <v>1321</v>
      </c>
      <c r="AX212" s="66"/>
      <c r="AY212" s="66"/>
      <c r="AZ212" s="66"/>
      <c r="BA212" s="66"/>
      <c r="BB212" s="66"/>
      <c r="BC212" s="66"/>
      <c r="BD212" s="66"/>
      <c r="BE212" s="66"/>
      <c r="BF212" s="66"/>
      <c r="BG212" s="66"/>
      <c r="BH212" s="66"/>
      <c r="BI212" s="66"/>
      <c r="BJ212" s="65"/>
    </row>
    <row r="213" spans="1:62" hidden="1" x14ac:dyDescent="0.25">
      <c r="A213" s="72" t="str">
        <f>LOWER(_xlfn.CONCAT(IF(COUNT(FIND(" ", $Y213))=0, $Y213, TRIM(SUBSTITUTE(SUBSTITUTE(SUBSTITUTE(_xlfn.CONCAT(LEFT($Y213, FIND(" ", $Y213)-1), REPLACE(LEFT($Y213, FIND(" ", $Y213&amp;" ", FIND(" ", $Y213, 1)+1)), 1, FIND(" ", $Y213), "")),"(",""),")",""),"and",""))), "-", SUBSTITUTE(DHAC_TestProviders_combined!$I198,"'",""),"-",DHAC_TestProviders_combined!$J198))</f>
        <v>generalpractitioner-bishop-horace</v>
      </c>
      <c r="B213" s="72"/>
      <c r="C213" s="66"/>
      <c r="D213" s="65" t="str">
        <f>IF(DHAC_TestProviders_combined!V198&lt;&gt;"","UPIN","")</f>
        <v>UPIN</v>
      </c>
      <c r="E213" s="66"/>
      <c r="F213" s="65" t="str">
        <f>IF(DHAC_TestProviders_combined!V198&lt;&gt;"","Medicare Provider Number","")</f>
        <v>Medicare Provider Number</v>
      </c>
      <c r="G213" s="32" t="str">
        <f>IF(DHAC_TestProviders_combined!V198&lt;&gt;"","http://ns.electronichealth.net.au/id/medicare-provider-number","")</f>
        <v>http://ns.electronichealth.net.au/id/medicare-provider-number</v>
      </c>
      <c r="H213" s="32" t="str">
        <f>IF(DHAC_TestProviders_combined!$V198&lt;&gt;"",DHAC_TestProviders_combined!$V198,"")</f>
        <v>2450221X</v>
      </c>
      <c r="I213" s="66"/>
      <c r="J213" s="66"/>
      <c r="K213" s="66"/>
      <c r="L213" s="66"/>
      <c r="M213" s="66"/>
      <c r="N213" s="66"/>
      <c r="O213" s="66"/>
      <c r="P213" s="66"/>
      <c r="Q213" s="66"/>
      <c r="R213" s="66"/>
      <c r="S213" s="32" t="str">
        <f>LOWER(_xlfn.CONCAT(SUBSTITUTE(DHAC_TestProviders_combined!I198,"'",""),"-",DHAC_TestProviders_combined!J198))</f>
        <v>bishop-horace</v>
      </c>
      <c r="T213" s="66"/>
      <c r="V213" s="9" t="str">
        <f>IF(DHAC_TestProviders_combined!U198&lt;&gt;"", LOWER(SUBSTITUTE(_xlfn.XLOOKUP(TRIM(DHAC_TestProviders_combined!U198),DHAC_TestOrgs_combined!$B$2:$B$86,DHAC_TestOrgs_combined!$C$2:$C$86)," ","-")),"")</f>
        <v>ngunnawal-medical-practice</v>
      </c>
      <c r="W213" s="66" t="s">
        <v>1432</v>
      </c>
      <c r="X213" s="66">
        <f>DHAC_TestProviders_combined!E198</f>
        <v>253111</v>
      </c>
      <c r="Y213" s="72" t="str">
        <f>_xlfn.XLOOKUP(DHAC_TestProviders_combined!E198, CodeMaps!B$25:B$32,CodeMaps!C$25:C$32,DHAC_TestProviders_combined!F198)</f>
        <v>General Practitioner</v>
      </c>
      <c r="Z213" s="132"/>
      <c r="AA213" s="133"/>
      <c r="AB213" s="133"/>
      <c r="AC213" s="66"/>
      <c r="AD213" s="66"/>
      <c r="AE213" s="66"/>
      <c r="AF213" s="66" t="str">
        <f>IF(DHAC_TestProviders_combined!H198&lt;&gt;"",DHAC_TestProviders_combined!H198,"")</f>
        <v/>
      </c>
      <c r="AG213" s="66" t="str">
        <f t="shared" si="34"/>
        <v>http://snomed.info/sct</v>
      </c>
      <c r="AH213" s="120" t="str">
        <f>TRIM(IF(AA213&lt;&gt;"", _xlfn.XLOOKUP(AA213,CodeMaps!$D$25:$D$74,CodeMaps!$F$25:$F$74,""),IF(DHAC_TestProviders_combined!G198&lt;&gt;"",_xlfn.XLOOKUP(DHAC_TestProviders_combined!G198,CodeMaps!$B$70:$B$74,CodeMaps!$F$70:$F$74,""), _xlfn.XLOOKUP(X213,CodeMaps!$B$25:$B$64,CodeMaps!$F$25:$F$64,""))))</f>
        <v>408443003</v>
      </c>
      <c r="AI213" s="120" t="str">
        <f>IF(AH213&lt;&gt;"",_xlfn.XLOOKUP(AH213,CodeMaps!$F$25:$F$74,CodeMaps!$G$25:$G$74,""),"")</f>
        <v>General medical practice</v>
      </c>
      <c r="AJ213" s="66"/>
      <c r="AK213" s="66"/>
      <c r="AL213" s="66"/>
      <c r="AM213" s="66"/>
      <c r="AN213" s="66"/>
      <c r="AO213" s="66" t="str">
        <f>IF(DHAC_TestProviders_combined!U198&lt;&gt;"", LOWER(SUBSTITUTE(_xlfn.XLOOKUP(TRIM(DHAC_TestProviders_combined!U198),DHAC_TestOrgs_combined!$B$2:$B$86,DHAC_TestOrgs_combined!$C$2:$C$86)," ","-")),"")</f>
        <v>ngunnawal-medical-practice</v>
      </c>
      <c r="AP213" s="66"/>
      <c r="AQ213" s="66"/>
      <c r="AR213" s="66" t="s">
        <v>252</v>
      </c>
      <c r="AS213" s="65" t="str">
        <f>DHAC_TestProviders_combined!Q198</f>
        <v>0270106288</v>
      </c>
      <c r="AT213" s="66" t="s">
        <v>1321</v>
      </c>
      <c r="AU213" s="66" t="s">
        <v>282</v>
      </c>
      <c r="AV213" s="65" t="str">
        <f>DHAC_TestProviders_combined!S198</f>
        <v>horace.bishop@ngunnawalmp.example.net</v>
      </c>
      <c r="AW213" s="66" t="s">
        <v>1321</v>
      </c>
      <c r="AX213" s="66"/>
      <c r="AY213" s="66"/>
      <c r="AZ213" s="66"/>
      <c r="BA213" s="66"/>
      <c r="BB213" s="66"/>
      <c r="BC213" s="66"/>
      <c r="BD213" s="66"/>
      <c r="BE213" s="66"/>
      <c r="BF213" s="66"/>
      <c r="BG213" s="66"/>
      <c r="BH213" s="66"/>
      <c r="BI213" s="66"/>
      <c r="BJ213" s="65"/>
    </row>
    <row r="214" spans="1:62" hidden="1" x14ac:dyDescent="0.25">
      <c r="A214" s="72" t="str">
        <f>LOWER(_xlfn.CONCAT(IF(COUNT(FIND(" ", $Y214))=0, $Y214, TRIM(SUBSTITUTE(SUBSTITUTE(SUBSTITUTE(_xlfn.CONCAT(LEFT($Y214, FIND(" ", $Y214)-1), REPLACE(LEFT($Y214, FIND(" ", $Y214&amp;" ", FIND(" ", $Y214, 1)+1)), 1, FIND(" ", $Y214), "")),"(",""),")",""),"and",""))), "-", SUBSTITUTE(DHAC_TestProviders_combined!$I199,"'",""),"-",DHAC_TestProviders_combined!$J199))</f>
        <v>midwife-pollock-dinah</v>
      </c>
      <c r="B214" s="72"/>
      <c r="C214" s="66"/>
      <c r="D214" s="65" t="str">
        <f>IF(DHAC_TestProviders_combined!V199&lt;&gt;"","UPIN","")</f>
        <v>UPIN</v>
      </c>
      <c r="E214" s="66"/>
      <c r="F214" s="65" t="str">
        <f>IF(DHAC_TestProviders_combined!V199&lt;&gt;"","Medicare Provider Number","")</f>
        <v>Medicare Provider Number</v>
      </c>
      <c r="G214" s="32" t="str">
        <f>IF(DHAC_TestProviders_combined!V199&lt;&gt;"","http://ns.electronichealth.net.au/id/medicare-provider-number","")</f>
        <v>http://ns.electronichealth.net.au/id/medicare-provider-number</v>
      </c>
      <c r="H214" s="32" t="str">
        <f>IF(DHAC_TestProviders_combined!$V199&lt;&gt;"",DHAC_TestProviders_combined!$V199,"")</f>
        <v>2450231W</v>
      </c>
      <c r="I214" s="66"/>
      <c r="J214" s="66"/>
      <c r="K214" s="66"/>
      <c r="L214" s="66"/>
      <c r="M214" s="66"/>
      <c r="N214" s="66"/>
      <c r="O214" s="66"/>
      <c r="P214" s="66"/>
      <c r="Q214" s="66"/>
      <c r="R214" s="66"/>
      <c r="S214" s="32" t="str">
        <f>LOWER(_xlfn.CONCAT(SUBSTITUTE(DHAC_TestProviders_combined!I199,"'",""),"-",DHAC_TestProviders_combined!J199))</f>
        <v>pollock-dinah</v>
      </c>
      <c r="T214" s="66"/>
      <c r="V214" s="9" t="str">
        <f>IF(DHAC_TestProviders_combined!U199&lt;&gt;"", LOWER(SUBSTITUTE(_xlfn.XLOOKUP(TRIM(DHAC_TestProviders_combined!U199),DHAC_TestOrgs_combined!$B$2:$B$86,DHAC_TestOrgs_combined!$C$2:$C$86)," ","-")),"")</f>
        <v/>
      </c>
      <c r="W214" s="66" t="s">
        <v>1432</v>
      </c>
      <c r="X214" s="66">
        <f>DHAC_TestProviders_combined!E199</f>
        <v>254111</v>
      </c>
      <c r="Y214" s="72" t="str">
        <f>_xlfn.XLOOKUP(DHAC_TestProviders_combined!E199, CodeMaps!B$25:B$32,CodeMaps!C$25:C$32,DHAC_TestProviders_combined!F199)</f>
        <v>Midwife</v>
      </c>
      <c r="Z214" s="132"/>
      <c r="AA214" s="133"/>
      <c r="AB214" s="133"/>
      <c r="AC214" s="66"/>
      <c r="AD214" s="66"/>
      <c r="AE214" s="66"/>
      <c r="AF214" s="66" t="str">
        <f>IF(DHAC_TestProviders_combined!H199&lt;&gt;"",DHAC_TestProviders_combined!H199,"")</f>
        <v/>
      </c>
      <c r="AG214" s="66" t="str">
        <f t="shared" si="34"/>
        <v>http://snomed.info/sct</v>
      </c>
      <c r="AH214" s="120" t="str">
        <f>TRIM(IF(AA214&lt;&gt;"", _xlfn.XLOOKUP(AA214,CodeMaps!$D$25:$D$74,CodeMaps!$F$25:$F$74,""),IF(DHAC_TestProviders_combined!G199&lt;&gt;"",_xlfn.XLOOKUP(DHAC_TestProviders_combined!G199,CodeMaps!$B$70:$B$74,CodeMaps!$F$70:$F$74,""), _xlfn.XLOOKUP(X214,CodeMaps!$B$25:$B$64,CodeMaps!$F$25:$F$64,""))))</f>
        <v>1287784006</v>
      </c>
      <c r="AI214" s="120" t="str">
        <f>IF(AH214&lt;&gt;"",_xlfn.XLOOKUP(AH214,CodeMaps!$F$25:$F$74,CodeMaps!$G$25:$G$74,""),"")</f>
        <v>Obstetric nursing</v>
      </c>
      <c r="AJ214" s="66"/>
      <c r="AK214" s="66"/>
      <c r="AL214" s="66"/>
      <c r="AM214" s="66"/>
      <c r="AN214" s="66"/>
      <c r="AO214" s="66" t="str">
        <f>IF(DHAC_TestProviders_combined!U199&lt;&gt;"", LOWER(SUBSTITUTE(_xlfn.XLOOKUP(TRIM(DHAC_TestProviders_combined!U199),DHAC_TestOrgs_combined!$B$2:$B$86,DHAC_TestOrgs_combined!$C$2:$C$86)," ","-")),"")</f>
        <v/>
      </c>
      <c r="AP214" s="66"/>
      <c r="AQ214" s="66"/>
      <c r="AR214" s="66" t="s">
        <v>252</v>
      </c>
      <c r="AS214" s="65" t="str">
        <f>DHAC_TestProviders_combined!Q199</f>
        <v>0270106105</v>
      </c>
      <c r="AT214" s="66" t="s">
        <v>1321</v>
      </c>
      <c r="AU214" s="66" t="s">
        <v>282</v>
      </c>
      <c r="AV214" s="65" t="str">
        <f>DHAC_TestProviders_combined!S199</f>
        <v>dinah.pollock@example.net</v>
      </c>
      <c r="AW214" s="66" t="s">
        <v>1321</v>
      </c>
      <c r="AX214" s="66"/>
      <c r="AY214" s="66"/>
      <c r="AZ214" s="66"/>
      <c r="BA214" s="66"/>
      <c r="BB214" s="66"/>
      <c r="BC214" s="66"/>
      <c r="BD214" s="66"/>
      <c r="BE214" s="66"/>
      <c r="BF214" s="66"/>
      <c r="BG214" s="66"/>
      <c r="BH214" s="66"/>
      <c r="BI214" s="66"/>
      <c r="BJ214" s="65"/>
    </row>
    <row r="215" spans="1:62" hidden="1" x14ac:dyDescent="0.25">
      <c r="A215" s="72" t="str">
        <f>LOWER(_xlfn.CONCAT(IF(COUNT(FIND(" ", $Y215))=0, $Y215, TRIM(SUBSTITUTE(SUBSTITUTE(SUBSTITUTE(_xlfn.CONCAT(LEFT($Y215, FIND(" ", $Y215)-1), REPLACE(LEFT($Y215, FIND(" ", $Y215&amp;" ", FIND(" ", $Y215, 1)+1)), 1, FIND(" ", $Y215), "")),"(",""),")",""),"and",""))), "-", SUBSTITUTE(DHAC_TestProviders_combined!$I200,"'",""),"-",DHAC_TestProviders_combined!$J200))</f>
        <v>nursepractitioner-cohen-jamel</v>
      </c>
      <c r="B215" s="72"/>
      <c r="C215" s="66"/>
      <c r="D215" s="65" t="str">
        <f>IF(DHAC_TestProviders_combined!V200&lt;&gt;"","UPIN","")</f>
        <v>UPIN</v>
      </c>
      <c r="E215" s="66"/>
      <c r="F215" s="65" t="str">
        <f>IF(DHAC_TestProviders_combined!V200&lt;&gt;"","Medicare Provider Number","")</f>
        <v>Medicare Provider Number</v>
      </c>
      <c r="G215" s="32" t="str">
        <f>IF(DHAC_TestProviders_combined!V200&lt;&gt;"","http://ns.electronichealth.net.au/id/medicare-provider-number","")</f>
        <v>http://ns.electronichealth.net.au/id/medicare-provider-number</v>
      </c>
      <c r="H215" s="32" t="str">
        <f>IF(DHAC_TestProviders_combined!$V200&lt;&gt;"",DHAC_TestProviders_combined!$V200,"")</f>
        <v>2450241T</v>
      </c>
      <c r="I215" s="66"/>
      <c r="J215" s="66"/>
      <c r="K215" s="66"/>
      <c r="L215" s="66"/>
      <c r="M215" s="66"/>
      <c r="N215" s="66"/>
      <c r="O215" s="66"/>
      <c r="P215" s="66"/>
      <c r="Q215" s="66"/>
      <c r="R215" s="66"/>
      <c r="S215" s="32" t="str">
        <f>LOWER(_xlfn.CONCAT(SUBSTITUTE(DHAC_TestProviders_combined!I200,"'",""),"-",DHAC_TestProviders_combined!J200))</f>
        <v>cohen-jamel</v>
      </c>
      <c r="T215" s="66"/>
      <c r="V215" s="9" t="str">
        <f>IF(DHAC_TestProviders_combined!U200&lt;&gt;"", LOWER(SUBSTITUTE(_xlfn.XLOOKUP(TRIM(DHAC_TestProviders_combined!U200),DHAC_TestOrgs_combined!$B$2:$B$86,DHAC_TestOrgs_combined!$C$2:$C$86)," ","-")),"")</f>
        <v>oxley-public-hospital</v>
      </c>
      <c r="W215" s="66" t="s">
        <v>1432</v>
      </c>
      <c r="X215" s="66">
        <f>DHAC_TestProviders_combined!E200</f>
        <v>254411</v>
      </c>
      <c r="Y215" s="72" t="str">
        <f>_xlfn.XLOOKUP(DHAC_TestProviders_combined!E200, CodeMaps!B$25:B$32,CodeMaps!C$25:C$32,DHAC_TestProviders_combined!F200)</f>
        <v>Nurse Practitioner</v>
      </c>
      <c r="Z215" s="132"/>
      <c r="AA215" s="133"/>
      <c r="AB215" s="133"/>
      <c r="AC215" s="66"/>
      <c r="AD215" s="66"/>
      <c r="AE215" s="66"/>
      <c r="AF215" s="66" t="str">
        <f>IF(DHAC_TestProviders_combined!H200&lt;&gt;"",DHAC_TestProviders_combined!H200,"")</f>
        <v/>
      </c>
      <c r="AG215" s="66" t="str">
        <f t="shared" si="34"/>
        <v>http://snomed.info/sct</v>
      </c>
      <c r="AH215" s="120" t="str">
        <f>TRIM(IF(AA215&lt;&gt;"", _xlfn.XLOOKUP(AA215,CodeMaps!$D$25:$D$74,CodeMaps!$F$25:$F$74,""),IF(DHAC_TestProviders_combined!G200&lt;&gt;"",_xlfn.XLOOKUP(DHAC_TestProviders_combined!G200,CodeMaps!$B$70:$B$74,CodeMaps!$F$70:$F$74,""), _xlfn.XLOOKUP(X215,CodeMaps!$B$25:$B$64,CodeMaps!$F$25:$F$64,""))))</f>
        <v>722165004</v>
      </c>
      <c r="AI215" s="120" t="str">
        <f>IF(AH215&lt;&gt;"",_xlfn.XLOOKUP(AH215,CodeMaps!$F$25:$F$74,CodeMaps!$G$25:$G$74,""),"")</f>
        <v>Nursing</v>
      </c>
      <c r="AJ215" s="66"/>
      <c r="AK215" s="66"/>
      <c r="AL215" s="66"/>
      <c r="AM215" s="66"/>
      <c r="AN215" s="66"/>
      <c r="AO215" s="66" t="str">
        <f>IF(DHAC_TestProviders_combined!U200&lt;&gt;"", LOWER(SUBSTITUTE(_xlfn.XLOOKUP(TRIM(DHAC_TestProviders_combined!U200),DHAC_TestOrgs_combined!$B$2:$B$86,DHAC_TestOrgs_combined!$C$2:$C$86)," ","-")),"")</f>
        <v>oxley-public-hospital</v>
      </c>
      <c r="AP215" s="66"/>
      <c r="AQ215" s="66"/>
      <c r="AR215" s="66" t="s">
        <v>252</v>
      </c>
      <c r="AS215" s="65" t="str">
        <f>DHAC_TestProviders_combined!Q200</f>
        <v>0270100053</v>
      </c>
      <c r="AT215" s="66" t="s">
        <v>1321</v>
      </c>
      <c r="AU215" s="66" t="s">
        <v>282</v>
      </c>
      <c r="AV215" s="65" t="str">
        <f>DHAC_TestProviders_combined!S200</f>
        <v>jamel.cohen@oxleyph.example.com.au</v>
      </c>
      <c r="AW215" s="66" t="s">
        <v>1321</v>
      </c>
      <c r="AX215" s="66"/>
      <c r="AY215" s="66"/>
      <c r="AZ215" s="66"/>
      <c r="BA215" s="66"/>
      <c r="BB215" s="66"/>
      <c r="BC215" s="66"/>
      <c r="BD215" s="66"/>
      <c r="BE215" s="66"/>
      <c r="BF215" s="66"/>
      <c r="BG215" s="66"/>
      <c r="BH215" s="66"/>
      <c r="BI215" s="66"/>
      <c r="BJ215" s="65"/>
    </row>
    <row r="216" spans="1:62" hidden="1" x14ac:dyDescent="0.25">
      <c r="A216" s="72" t="str">
        <f>LOWER(_xlfn.CONCAT(IF(COUNT(FIND(" ", $Y216))=0, $Y216, TRIM(SUBSTITUTE(SUBSTITUTE(SUBSTITUTE(_xlfn.CONCAT(LEFT($Y216, FIND(" ", $Y216)-1), REPLACE(LEFT($Y216, FIND(" ", $Y216&amp;" ", FIND(" ", $Y216, 1)+1)), 1, FIND(" ", $Y216), "")),"(",""),")",""),"and",""))), "-", SUBSTITUTE(DHAC_TestProviders_combined!$I201,"'",""),"-",DHAC_TestProviders_combined!$J201))</f>
        <v>nursepractitioner-grant-lindsay</v>
      </c>
      <c r="B216" s="72"/>
      <c r="C216" s="66"/>
      <c r="D216" s="65" t="str">
        <f>IF(DHAC_TestProviders_combined!V201&lt;&gt;"","UPIN","")</f>
        <v>UPIN</v>
      </c>
      <c r="E216" s="66"/>
      <c r="F216" s="65" t="str">
        <f>IF(DHAC_TestProviders_combined!V201&lt;&gt;"","Medicare Provider Number","")</f>
        <v>Medicare Provider Number</v>
      </c>
      <c r="G216" s="32" t="str">
        <f>IF(DHAC_TestProviders_combined!V201&lt;&gt;"","http://ns.electronichealth.net.au/id/medicare-provider-number","")</f>
        <v>http://ns.electronichealth.net.au/id/medicare-provider-number</v>
      </c>
      <c r="H216" s="32" t="str">
        <f>IF(DHAC_TestProviders_combined!$V201&lt;&gt;"",DHAC_TestProviders_combined!$V201,"")</f>
        <v>2450251L</v>
      </c>
      <c r="I216" s="66"/>
      <c r="J216" s="66"/>
      <c r="K216" s="66"/>
      <c r="L216" s="66"/>
      <c r="M216" s="66"/>
      <c r="N216" s="66"/>
      <c r="O216" s="66"/>
      <c r="P216" s="66"/>
      <c r="Q216" s="66"/>
      <c r="R216" s="66"/>
      <c r="S216" s="32" t="str">
        <f>LOWER(_xlfn.CONCAT(SUBSTITUTE(DHAC_TestProviders_combined!I201,"'",""),"-",DHAC_TestProviders_combined!J201))</f>
        <v>grant-lindsay</v>
      </c>
      <c r="T216" s="66"/>
      <c r="V216" s="9" t="str">
        <f>IF(DHAC_TestProviders_combined!U201&lt;&gt;"", LOWER(SUBSTITUTE(_xlfn.XLOOKUP(TRIM(DHAC_TestProviders_combined!U201),DHAC_TestOrgs_combined!$B$2:$B$86,DHAC_TestOrgs_combined!$C$2:$C$86)," ","-")),"")</f>
        <v>monash-private-hospital</v>
      </c>
      <c r="W216" s="66" t="s">
        <v>1432</v>
      </c>
      <c r="X216" s="66">
        <f>DHAC_TestProviders_combined!E201</f>
        <v>254411</v>
      </c>
      <c r="Y216" s="72" t="str">
        <f>_xlfn.XLOOKUP(DHAC_TestProviders_combined!E201, CodeMaps!B$25:B$32,CodeMaps!C$25:C$32,DHAC_TestProviders_combined!F201)</f>
        <v>Nurse Practitioner</v>
      </c>
      <c r="Z216" s="132"/>
      <c r="AA216" s="133"/>
      <c r="AB216" s="133"/>
      <c r="AC216" s="66"/>
      <c r="AD216" s="66"/>
      <c r="AE216" s="66"/>
      <c r="AF216" s="66" t="str">
        <f>IF(DHAC_TestProviders_combined!H201&lt;&gt;"",DHAC_TestProviders_combined!H201,"")</f>
        <v/>
      </c>
      <c r="AG216" s="66" t="str">
        <f t="shared" si="34"/>
        <v>http://snomed.info/sct</v>
      </c>
      <c r="AH216" s="120" t="str">
        <f>TRIM(IF(AA216&lt;&gt;"", _xlfn.XLOOKUP(AA216,CodeMaps!$D$25:$D$74,CodeMaps!$F$25:$F$74,""),IF(DHAC_TestProviders_combined!G201&lt;&gt;"",_xlfn.XLOOKUP(DHAC_TestProviders_combined!G201,CodeMaps!$B$70:$B$74,CodeMaps!$F$70:$F$74,""), _xlfn.XLOOKUP(X216,CodeMaps!$B$25:$B$64,CodeMaps!$F$25:$F$64,""))))</f>
        <v>722165004</v>
      </c>
      <c r="AI216" s="120" t="str">
        <f>IF(AH216&lt;&gt;"",_xlfn.XLOOKUP(AH216,CodeMaps!$F$25:$F$74,CodeMaps!$G$25:$G$74,""),"")</f>
        <v>Nursing</v>
      </c>
      <c r="AJ216" s="66"/>
      <c r="AK216" s="66"/>
      <c r="AL216" s="66"/>
      <c r="AM216" s="66"/>
      <c r="AN216" s="66"/>
      <c r="AO216" s="66" t="str">
        <f>IF(DHAC_TestProviders_combined!U201&lt;&gt;"", LOWER(SUBSTITUTE(_xlfn.XLOOKUP(TRIM(DHAC_TestProviders_combined!U201),DHAC_TestOrgs_combined!$B$2:$B$86,DHAC_TestOrgs_combined!$C$2:$C$86)," ","-")),"")</f>
        <v>monash-private-hospital</v>
      </c>
      <c r="AP216" s="66"/>
      <c r="AQ216" s="66"/>
      <c r="AR216" s="66" t="s">
        <v>252</v>
      </c>
      <c r="AS216" s="65" t="str">
        <f>DHAC_TestProviders_combined!Q201</f>
        <v>0270109196</v>
      </c>
      <c r="AT216" s="66" t="s">
        <v>1321</v>
      </c>
      <c r="AU216" s="66" t="s">
        <v>282</v>
      </c>
      <c r="AV216" s="65" t="str">
        <f>DHAC_TestProviders_combined!S201</f>
        <v>lindsay.grant@monashph.example.net</v>
      </c>
      <c r="AW216" s="66" t="s">
        <v>1321</v>
      </c>
      <c r="AX216" s="66"/>
      <c r="AY216" s="66"/>
      <c r="AZ216" s="66"/>
      <c r="BA216" s="66"/>
      <c r="BB216" s="66"/>
      <c r="BC216" s="66"/>
      <c r="BD216" s="66"/>
      <c r="BE216" s="66"/>
      <c r="BF216" s="66"/>
      <c r="BG216" s="66"/>
      <c r="BH216" s="66"/>
      <c r="BI216" s="66"/>
      <c r="BJ216" s="65"/>
    </row>
    <row r="217" spans="1:62" hidden="1" x14ac:dyDescent="0.25">
      <c r="A217" s="72" t="str">
        <f>LOWER(_xlfn.CONCAT(IF(COUNT(FIND(" ", $Y217))=0, $Y217, TRIM(SUBSTITUTE(SUBSTITUTE(SUBSTITUTE(_xlfn.CONCAT(LEFT($Y217, FIND(" ", $Y217)-1), REPLACE(LEFT($Y217, FIND(" ", $Y217&amp;" ", FIND(" ", $Y217, 1)+1)), 1, FIND(" ", $Y217), "")),"(",""),")",""),"and",""))), "-", SUBSTITUTE(DHAC_TestProviders_combined!$I202,"'",""),"-",DHAC_TestProviders_combined!$J202))</f>
        <v>paediatrician-rowlands-alvera</v>
      </c>
      <c r="B217" s="72"/>
      <c r="C217" s="66"/>
      <c r="D217" s="65" t="str">
        <f>IF(DHAC_TestProviders_combined!V202&lt;&gt;"","UPIN","")</f>
        <v>UPIN</v>
      </c>
      <c r="E217" s="66"/>
      <c r="F217" s="65" t="str">
        <f>IF(DHAC_TestProviders_combined!V202&lt;&gt;"","Medicare Provider Number","")</f>
        <v>Medicare Provider Number</v>
      </c>
      <c r="G217" s="32" t="str">
        <f>IF(DHAC_TestProviders_combined!V202&lt;&gt;"","http://ns.electronichealth.net.au/id/medicare-provider-number","")</f>
        <v>http://ns.electronichealth.net.au/id/medicare-provider-number</v>
      </c>
      <c r="H217" s="32" t="str">
        <f>IF(DHAC_TestProviders_combined!$V202&lt;&gt;"",DHAC_TestProviders_combined!$V202,"")</f>
        <v>2450261K</v>
      </c>
      <c r="I217" s="66"/>
      <c r="J217" s="66"/>
      <c r="K217" s="66"/>
      <c r="L217" s="66"/>
      <c r="M217" s="66"/>
      <c r="N217" s="66"/>
      <c r="O217" s="66"/>
      <c r="P217" s="66"/>
      <c r="Q217" s="66"/>
      <c r="R217" s="66"/>
      <c r="S217" s="32" t="str">
        <f>LOWER(_xlfn.CONCAT(SUBSTITUTE(DHAC_TestProviders_combined!I202,"'",""),"-",DHAC_TestProviders_combined!J202))</f>
        <v>rowlands-alvera</v>
      </c>
      <c r="T217" s="66"/>
      <c r="V217" s="9" t="str">
        <f>IF(DHAC_TestProviders_combined!U202&lt;&gt;"", LOWER(SUBSTITUTE(_xlfn.XLOOKUP(TRIM(DHAC_TestProviders_combined!U202),DHAC_TestOrgs_combined!$B$2:$B$86,DHAC_TestOrgs_combined!$C$2:$C$86)," ","-")),"")</f>
        <v/>
      </c>
      <c r="W217" s="66" t="s">
        <v>1432</v>
      </c>
      <c r="X217" s="66">
        <f>DHAC_TestProviders_combined!E202</f>
        <v>253321</v>
      </c>
      <c r="Y217" s="72" t="str">
        <f>_xlfn.XLOOKUP(DHAC_TestProviders_combined!E202, CodeMaps!B$25:B$32,CodeMaps!C$25:C$32,DHAC_TestProviders_combined!F202)</f>
        <v>Paediatrician</v>
      </c>
      <c r="Z217" s="132"/>
      <c r="AA217" s="133"/>
      <c r="AB217" s="133"/>
      <c r="AC217" s="66"/>
      <c r="AD217" s="66"/>
      <c r="AE217" s="66"/>
      <c r="AF217" s="66" t="str">
        <f>IF(DHAC_TestProviders_combined!H202&lt;&gt;"",DHAC_TestProviders_combined!H202,"")</f>
        <v/>
      </c>
      <c r="AG217" s="66" t="str">
        <f t="shared" si="34"/>
        <v>http://snomed.info/sct</v>
      </c>
      <c r="AH217" s="120" t="str">
        <f>TRIM(IF(AA217&lt;&gt;"", _xlfn.XLOOKUP(AA217,CodeMaps!$D$25:$D$74,CodeMaps!$F$25:$F$74,""),IF(DHAC_TestProviders_combined!G202&lt;&gt;"",_xlfn.XLOOKUP(DHAC_TestProviders_combined!G202,CodeMaps!$B$70:$B$74,CodeMaps!$F$70:$F$74,""), _xlfn.XLOOKUP(X217,CodeMaps!$B$25:$B$64,CodeMaps!$F$25:$F$64,""))))</f>
        <v>24251000087109</v>
      </c>
      <c r="AI217" s="120" t="str">
        <f>IF(AH217&lt;&gt;"",_xlfn.XLOOKUP(AH217,CodeMaps!$F$25:$F$74,CodeMaps!$G$25:$G$74,""),"")</f>
        <v>General paediatric specialty</v>
      </c>
      <c r="AJ217" s="66"/>
      <c r="AK217" s="66"/>
      <c r="AL217" s="66"/>
      <c r="AM217" s="66"/>
      <c r="AN217" s="66"/>
      <c r="AO217" s="66" t="str">
        <f>IF(DHAC_TestProviders_combined!U202&lt;&gt;"", LOWER(SUBSTITUTE(_xlfn.XLOOKUP(TRIM(DHAC_TestProviders_combined!U202),DHAC_TestOrgs_combined!$B$2:$B$86,DHAC_TestOrgs_combined!$C$2:$C$86)," ","-")),"")</f>
        <v/>
      </c>
      <c r="AP217" s="66"/>
      <c r="AQ217" s="66"/>
      <c r="AR217" s="66" t="s">
        <v>252</v>
      </c>
      <c r="AS217" s="65" t="str">
        <f>DHAC_TestProviders_combined!Q202</f>
        <v>0270103959</v>
      </c>
      <c r="AT217" s="66" t="s">
        <v>1321</v>
      </c>
      <c r="AU217" s="66" t="s">
        <v>282</v>
      </c>
      <c r="AV217" s="65" t="str">
        <f>DHAC_TestProviders_combined!S202</f>
        <v>alvera.rowlands@example.net</v>
      </c>
      <c r="AW217" s="66" t="s">
        <v>1321</v>
      </c>
      <c r="AX217" s="66"/>
      <c r="AY217" s="66"/>
      <c r="AZ217" s="66"/>
      <c r="BA217" s="66"/>
      <c r="BB217" s="66"/>
      <c r="BC217" s="66"/>
      <c r="BD217" s="66"/>
      <c r="BE217" s="66"/>
      <c r="BF217" s="66"/>
      <c r="BG217" s="66"/>
      <c r="BH217" s="66"/>
      <c r="BI217" s="66"/>
      <c r="BJ217" s="65"/>
    </row>
    <row r="218" spans="1:62" hidden="1" x14ac:dyDescent="0.25">
      <c r="A218" s="72" t="str">
        <f>LOWER(_xlfn.CONCAT(IF(COUNT(FIND(" ", $Y218))=0, $Y218, TRIM(SUBSTITUTE(SUBSTITUTE(SUBSTITUTE(_xlfn.CONCAT(LEFT($Y218, FIND(" ", $Y218)-1), REPLACE(LEFT($Y218, FIND(" ", $Y218&amp;" ", FIND(" ", $Y218, 1)+1)), 1, FIND(" ", $Y218), "")),"(",""),")",""),"and",""))), "-", SUBSTITUTE(DHAC_TestProviders_combined!$I203,"'",""),"-",DHAC_TestProviders_combined!$J203))</f>
        <v>pathologist-stevens-chelsea</v>
      </c>
      <c r="B218" s="72"/>
      <c r="C218" s="66"/>
      <c r="D218" s="65" t="str">
        <f>IF(DHAC_TestProviders_combined!V203&lt;&gt;"","UPIN","")</f>
        <v>UPIN</v>
      </c>
      <c r="E218" s="66"/>
      <c r="F218" s="65" t="str">
        <f>IF(DHAC_TestProviders_combined!V203&lt;&gt;"","Medicare Provider Number","")</f>
        <v>Medicare Provider Number</v>
      </c>
      <c r="G218" s="32" t="str">
        <f>IF(DHAC_TestProviders_combined!V203&lt;&gt;"","http://ns.electronichealth.net.au/id/medicare-provider-number","")</f>
        <v>http://ns.electronichealth.net.au/id/medicare-provider-number</v>
      </c>
      <c r="H218" s="32" t="str">
        <f>IF(DHAC_TestProviders_combined!$V203&lt;&gt;"",DHAC_TestProviders_combined!$V203,"")</f>
        <v>2450271J</v>
      </c>
      <c r="I218" s="66"/>
      <c r="J218" s="66"/>
      <c r="K218" s="66"/>
      <c r="L218" s="66"/>
      <c r="M218" s="66"/>
      <c r="N218" s="66"/>
      <c r="O218" s="66"/>
      <c r="P218" s="66"/>
      <c r="Q218" s="66"/>
      <c r="R218" s="66"/>
      <c r="S218" s="32" t="str">
        <f>LOWER(_xlfn.CONCAT(SUBSTITUTE(DHAC_TestProviders_combined!I203,"'",""),"-",DHAC_TestProviders_combined!J203))</f>
        <v>stevens-chelsea</v>
      </c>
      <c r="T218" s="66"/>
      <c r="V218" s="9" t="str">
        <f>IF(DHAC_TestProviders_combined!U203&lt;&gt;"", LOWER(SUBSTITUTE(_xlfn.XLOOKUP(TRIM(DHAC_TestProviders_combined!U203),DHAC_TestOrgs_combined!$B$2:$B$86,DHAC_TestOrgs_combined!$C$2:$C$86)," ","-")),"")</f>
        <v>calwell-pathology</v>
      </c>
      <c r="W218" s="66" t="s">
        <v>1432</v>
      </c>
      <c r="X218" s="66">
        <f>DHAC_TestProviders_combined!E203</f>
        <v>253915</v>
      </c>
      <c r="Y218" s="72" t="str">
        <f>_xlfn.XLOOKUP(DHAC_TestProviders_combined!E203, CodeMaps!B$25:B$32,CodeMaps!C$25:C$32,DHAC_TestProviders_combined!F203)</f>
        <v>Pathologist</v>
      </c>
      <c r="Z218" s="132"/>
      <c r="AA218" s="133"/>
      <c r="AB218" s="133"/>
      <c r="AC218" s="66"/>
      <c r="AD218" s="66"/>
      <c r="AE218" s="66"/>
      <c r="AF218" s="66" t="str">
        <f>IF(DHAC_TestProviders_combined!H203&lt;&gt;"",DHAC_TestProviders_combined!H203,"")</f>
        <v/>
      </c>
      <c r="AG218" s="66" t="str">
        <f t="shared" si="34"/>
        <v>http://snomed.info/sct</v>
      </c>
      <c r="AH218" s="120" t="str">
        <f>TRIM(IF(AA218&lt;&gt;"", _xlfn.XLOOKUP(AA218,CodeMaps!$D$25:$D$74,CodeMaps!$F$25:$F$74,""),IF(DHAC_TestProviders_combined!G203&lt;&gt;"",_xlfn.XLOOKUP(DHAC_TestProviders_combined!G203,CodeMaps!$B$70:$B$74,CodeMaps!$F$70:$F$74,""), _xlfn.XLOOKUP(X218,CodeMaps!$B$25:$B$64,CodeMaps!$F$25:$F$64,""))))</f>
        <v>394595002</v>
      </c>
      <c r="AI218" s="120" t="str">
        <f>IF(AH218&lt;&gt;"",_xlfn.XLOOKUP(AH218,CodeMaps!$F$25:$F$74,CodeMaps!$G$25:$G$74,""),"")</f>
        <v>Pathology</v>
      </c>
      <c r="AJ218" s="66"/>
      <c r="AK218" s="66"/>
      <c r="AL218" s="66"/>
      <c r="AM218" s="66"/>
      <c r="AN218" s="66"/>
      <c r="AO218" s="66" t="str">
        <f>IF(DHAC_TestProviders_combined!U203&lt;&gt;"", LOWER(SUBSTITUTE(_xlfn.XLOOKUP(TRIM(DHAC_TestProviders_combined!U203),DHAC_TestOrgs_combined!$B$2:$B$86,DHAC_TestOrgs_combined!$C$2:$C$86)," ","-")),"")</f>
        <v>calwell-pathology</v>
      </c>
      <c r="AP218" s="66"/>
      <c r="AQ218" s="66"/>
      <c r="AR218" s="66" t="s">
        <v>252</v>
      </c>
      <c r="AS218" s="65" t="str">
        <f>DHAC_TestProviders_combined!Q203</f>
        <v>0270103414</v>
      </c>
      <c r="AT218" s="66" t="s">
        <v>1321</v>
      </c>
      <c r="AU218" s="66" t="s">
        <v>282</v>
      </c>
      <c r="AV218" s="65" t="str">
        <f>DHAC_TestProviders_combined!S203</f>
        <v>chelsea.stevens@calwellpathology.example.net</v>
      </c>
      <c r="AW218" s="66" t="s">
        <v>1321</v>
      </c>
      <c r="AX218" s="66"/>
      <c r="AY218" s="66"/>
      <c r="AZ218" s="66"/>
      <c r="BA218" s="66"/>
      <c r="BB218" s="66"/>
      <c r="BC218" s="66"/>
      <c r="BD218" s="66"/>
      <c r="BE218" s="66"/>
      <c r="BF218" s="66"/>
      <c r="BG218" s="66"/>
      <c r="BH218" s="66"/>
      <c r="BI218" s="66"/>
      <c r="BJ218" s="65"/>
    </row>
    <row r="219" spans="1:62" hidden="1" x14ac:dyDescent="0.25">
      <c r="A219" s="72" t="str">
        <f>LOWER(_xlfn.CONCAT(IF(COUNT(FIND(" ", $Y219))=0, $Y219, TRIM(SUBSTITUTE(SUBSTITUTE(SUBSTITUTE(_xlfn.CONCAT(LEFT($Y219, FIND(" ", $Y219)-1), REPLACE(LEFT($Y219, FIND(" ", $Y219&amp;" ", FIND(" ", $Y219, 1)+1)), 1, FIND(" ", $Y219), "")),"(",""),")",""),"and",""))), "-", SUBSTITUTE(DHAC_TestProviders_combined!$I204,"'",""),"-",DHAC_TestProviders_combined!$J204))</f>
        <v>retailpharmacist-lees-noreen</v>
      </c>
      <c r="B219" s="72"/>
      <c r="C219" s="66"/>
      <c r="D219" s="65" t="str">
        <f>IF(DHAC_TestProviders_combined!V204&lt;&gt;"","UPIN","")</f>
        <v>UPIN</v>
      </c>
      <c r="E219" s="66"/>
      <c r="F219" s="65" t="str">
        <f>IF(DHAC_TestProviders_combined!V204&lt;&gt;"","Medicare Provider Number","")</f>
        <v>Medicare Provider Number</v>
      </c>
      <c r="G219" s="32" t="str">
        <f>IF(DHAC_TestProviders_combined!V204&lt;&gt;"","http://ns.electronichealth.net.au/id/medicare-provider-number","")</f>
        <v>http://ns.electronichealth.net.au/id/medicare-provider-number</v>
      </c>
      <c r="H219" s="32" t="str">
        <f>IF(DHAC_TestProviders_combined!$V204&lt;&gt;"",DHAC_TestProviders_combined!$V204,"")</f>
        <v>2450281H</v>
      </c>
      <c r="I219" s="66"/>
      <c r="J219" s="66"/>
      <c r="K219" s="66"/>
      <c r="L219" s="66"/>
      <c r="M219" s="66"/>
      <c r="N219" s="66"/>
      <c r="O219" s="66"/>
      <c r="P219" s="66"/>
      <c r="Q219" s="66"/>
      <c r="R219" s="66"/>
      <c r="S219" s="32" t="str">
        <f>LOWER(_xlfn.CONCAT(SUBSTITUTE(DHAC_TestProviders_combined!I204,"'",""),"-",DHAC_TestProviders_combined!J204))</f>
        <v>lees-noreen</v>
      </c>
      <c r="T219" s="66"/>
      <c r="V219" s="9" t="str">
        <f>IF(DHAC_TestProviders_combined!U204&lt;&gt;"", LOWER(SUBSTITUTE(_xlfn.XLOOKUP(TRIM(DHAC_TestProviders_combined!U204),DHAC_TestOrgs_combined!$B$2:$B$86,DHAC_TestOrgs_combined!$C$2:$C$86)," ","-")),"")</f>
        <v>ginninderra-pharmacy</v>
      </c>
      <c r="W219" s="66" t="s">
        <v>1432</v>
      </c>
      <c r="X219" s="66">
        <f>DHAC_TestProviders_combined!E204</f>
        <v>251513</v>
      </c>
      <c r="Y219" s="72" t="str">
        <f>_xlfn.XLOOKUP(DHAC_TestProviders_combined!E204, CodeMaps!B$25:B$32,CodeMaps!C$25:C$32,DHAC_TestProviders_combined!F204)</f>
        <v>Retail Pharmacist</v>
      </c>
      <c r="Z219" s="132"/>
      <c r="AA219" s="133"/>
      <c r="AB219" s="133"/>
      <c r="AC219" s="66"/>
      <c r="AD219" s="66"/>
      <c r="AE219" s="66"/>
      <c r="AF219" s="66" t="str">
        <f>IF(DHAC_TestProviders_combined!H204&lt;&gt;"",DHAC_TestProviders_combined!H204,"")</f>
        <v/>
      </c>
      <c r="AG219" s="66" t="str">
        <f t="shared" si="34"/>
        <v>http://snomed.info/sct</v>
      </c>
      <c r="AH219" s="120" t="str">
        <f>TRIM(IF(AA219&lt;&gt;"", _xlfn.XLOOKUP(AA219,CodeMaps!$D$25:$D$74,CodeMaps!$F$25:$F$74,""),IF(DHAC_TestProviders_combined!G204&lt;&gt;"",_xlfn.XLOOKUP(DHAC_TestProviders_combined!G204,CodeMaps!$B$70:$B$74,CodeMaps!$F$70:$F$74,""), _xlfn.XLOOKUP(X219,CodeMaps!$B$25:$B$64,CodeMaps!$F$25:$F$64,""))))</f>
        <v>1268907002</v>
      </c>
      <c r="AI219" s="120" t="str">
        <f>IF(AH219&lt;&gt;"",_xlfn.XLOOKUP(AH219,CodeMaps!$F$25:$F$74,CodeMaps!$G$25:$G$74,""),"")</f>
        <v>Community pharmacy</v>
      </c>
      <c r="AJ219" s="66"/>
      <c r="AK219" s="66"/>
      <c r="AL219" s="66"/>
      <c r="AM219" s="66"/>
      <c r="AN219" s="66"/>
      <c r="AO219" s="66" t="str">
        <f>IF(DHAC_TestProviders_combined!U204&lt;&gt;"", LOWER(SUBSTITUTE(_xlfn.XLOOKUP(TRIM(DHAC_TestProviders_combined!U204),DHAC_TestOrgs_combined!$B$2:$B$86,DHAC_TestOrgs_combined!$C$2:$C$86)," ","-")),"")</f>
        <v>ginninderra-pharmacy</v>
      </c>
      <c r="AP219" s="66"/>
      <c r="AQ219" s="66"/>
      <c r="AR219" s="66" t="s">
        <v>252</v>
      </c>
      <c r="AS219" s="65" t="str">
        <f>DHAC_TestProviders_combined!Q204</f>
        <v>0270105171</v>
      </c>
      <c r="AT219" s="66" t="s">
        <v>1321</v>
      </c>
      <c r="AU219" s="66" t="s">
        <v>282</v>
      </c>
      <c r="AV219" s="65" t="str">
        <f>DHAC_TestProviders_combined!S204</f>
        <v>noreen.lees@ginninderrapharmacy.example.com.au</v>
      </c>
      <c r="AW219" s="66" t="s">
        <v>1321</v>
      </c>
      <c r="AX219" s="66"/>
      <c r="AY219" s="66"/>
      <c r="AZ219" s="66"/>
      <c r="BA219" s="66"/>
      <c r="BB219" s="66"/>
      <c r="BC219" s="66"/>
      <c r="BD219" s="66"/>
      <c r="BE219" s="66"/>
      <c r="BF219" s="66"/>
      <c r="BG219" s="66"/>
      <c r="BH219" s="66"/>
      <c r="BI219" s="66"/>
      <c r="BJ219" s="65"/>
    </row>
    <row r="220" spans="1:62" hidden="1" x14ac:dyDescent="0.25">
      <c r="A220" s="72" t="str">
        <f>LOWER(_xlfn.CONCAT(IF(COUNT(FIND(" ", $Y220))=0, $Y220, TRIM(SUBSTITUTE(SUBSTITUTE(SUBSTITUTE(_xlfn.CONCAT(LEFT($Y220, FIND(" ", $Y220)-1), REPLACE(LEFT($Y220, FIND(" ", $Y220&amp;" ", FIND(" ", $Y220, 1)+1)), 1, FIND(" ", $Y220), "")),"(",""),")",""),"and",""))), "-", SUBSTITUTE(DHAC_TestProviders_combined!$I205,"'",""),"-",DHAC_TestProviders_combined!$J205))</f>
        <v>registerednurses-gidley-stan</v>
      </c>
      <c r="B220" s="72"/>
      <c r="C220" s="66"/>
      <c r="D220" s="65" t="str">
        <f>IF(DHAC_TestProviders_combined!V205&lt;&gt;"","UPIN","")</f>
        <v>UPIN</v>
      </c>
      <c r="E220" s="66"/>
      <c r="F220" s="65" t="str">
        <f>IF(DHAC_TestProviders_combined!V205&lt;&gt;"","Medicare Provider Number","")</f>
        <v>Medicare Provider Number</v>
      </c>
      <c r="G220" s="32" t="str">
        <f>IF(DHAC_TestProviders_combined!V205&lt;&gt;"","http://ns.electronichealth.net.au/id/medicare-provider-number","")</f>
        <v>http://ns.electronichealth.net.au/id/medicare-provider-number</v>
      </c>
      <c r="H220" s="32" t="str">
        <f>IF(DHAC_TestProviders_combined!$V205&lt;&gt;"",DHAC_TestProviders_combined!$V205,"")</f>
        <v>2450291F</v>
      </c>
      <c r="I220" s="66"/>
      <c r="J220" s="66"/>
      <c r="K220" s="66"/>
      <c r="L220" s="66"/>
      <c r="M220" s="66"/>
      <c r="N220" s="66"/>
      <c r="O220" s="66"/>
      <c r="P220" s="66"/>
      <c r="Q220" s="66"/>
      <c r="R220" s="66"/>
      <c r="S220" s="32" t="str">
        <f>LOWER(_xlfn.CONCAT(SUBSTITUTE(DHAC_TestProviders_combined!I205,"'",""),"-",DHAC_TestProviders_combined!J205))</f>
        <v>gidley-stan</v>
      </c>
      <c r="T220" s="66"/>
      <c r="V220" s="9" t="str">
        <f>IF(DHAC_TestProviders_combined!U205&lt;&gt;"", LOWER(SUBSTITUTE(_xlfn.XLOOKUP(TRIM(DHAC_TestProviders_combined!U205),DHAC_TestOrgs_combined!$B$2:$B$86,DHAC_TestOrgs_combined!$C$2:$C$86)," ","-")),"")</f>
        <v>oxley-public-hospital</v>
      </c>
      <c r="W220" s="66" t="s">
        <v>1432</v>
      </c>
      <c r="X220" s="66">
        <f>DHAC_TestProviders_combined!E205</f>
        <v>254499</v>
      </c>
      <c r="Y220" s="72" t="str">
        <f>_xlfn.XLOOKUP(DHAC_TestProviders_combined!E205, CodeMaps!B$25:B$32,CodeMaps!C$25:C$32,DHAC_TestProviders_combined!F205)</f>
        <v>Registered Nurses nec</v>
      </c>
      <c r="Z220" s="132"/>
      <c r="AA220" s="133"/>
      <c r="AB220" s="133"/>
      <c r="AC220" s="66"/>
      <c r="AD220" s="66"/>
      <c r="AE220" s="66"/>
      <c r="AF220" s="66" t="str">
        <f>IF(DHAC_TestProviders_combined!H205&lt;&gt;"",DHAC_TestProviders_combined!H205,"")</f>
        <v/>
      </c>
      <c r="AG220" s="66" t="str">
        <f t="shared" si="34"/>
        <v>http://snomed.info/sct</v>
      </c>
      <c r="AH220" s="120" t="str">
        <f>TRIM(IF(AA220&lt;&gt;"", _xlfn.XLOOKUP(AA220,CodeMaps!$D$25:$D$74,CodeMaps!$F$25:$F$74,""),IF(DHAC_TestProviders_combined!G205&lt;&gt;"",_xlfn.XLOOKUP(DHAC_TestProviders_combined!G205,CodeMaps!$B$70:$B$74,CodeMaps!$F$70:$F$74,""), _xlfn.XLOOKUP(X220,CodeMaps!$B$25:$B$64,CodeMaps!$F$25:$F$64,""))))</f>
        <v>722165004</v>
      </c>
      <c r="AI220" s="120" t="str">
        <f>IF(AH220&lt;&gt;"",_xlfn.XLOOKUP(AH220,CodeMaps!$F$25:$F$74,CodeMaps!$G$25:$G$74,""),"")</f>
        <v>Nursing</v>
      </c>
      <c r="AJ220" s="66"/>
      <c r="AK220" s="66"/>
      <c r="AL220" s="66"/>
      <c r="AM220" s="66"/>
      <c r="AN220" s="66"/>
      <c r="AO220" s="66" t="str">
        <f>IF(DHAC_TestProviders_combined!U205&lt;&gt;"", LOWER(SUBSTITUTE(_xlfn.XLOOKUP(TRIM(DHAC_TestProviders_combined!U205),DHAC_TestOrgs_combined!$B$2:$B$86,DHAC_TestOrgs_combined!$C$2:$C$86)," ","-")),"")</f>
        <v>oxley-public-hospital</v>
      </c>
      <c r="AP220" s="66"/>
      <c r="AQ220" s="66"/>
      <c r="AR220" s="66" t="s">
        <v>252</v>
      </c>
      <c r="AS220" s="65" t="str">
        <f>DHAC_TestProviders_combined!Q205</f>
        <v>0270104879</v>
      </c>
      <c r="AT220" s="66" t="s">
        <v>1321</v>
      </c>
      <c r="AU220" s="66" t="s">
        <v>282</v>
      </c>
      <c r="AV220" s="65" t="str">
        <f>DHAC_TestProviders_combined!S205</f>
        <v>stan.gidley@oxleyph.example.com.au</v>
      </c>
      <c r="AW220" s="66" t="s">
        <v>1321</v>
      </c>
      <c r="AX220" s="66"/>
      <c r="AY220" s="66"/>
      <c r="AZ220" s="66"/>
      <c r="BA220" s="66"/>
      <c r="BB220" s="66"/>
      <c r="BC220" s="66"/>
      <c r="BD220" s="66"/>
      <c r="BE220" s="66"/>
      <c r="BF220" s="66"/>
      <c r="BG220" s="66"/>
      <c r="BH220" s="66"/>
      <c r="BI220" s="66"/>
      <c r="BJ220" s="65"/>
    </row>
    <row r="221" spans="1:62" hidden="1" x14ac:dyDescent="0.25">
      <c r="A221" s="72" t="str">
        <f>LOWER(_xlfn.CONCAT(IF(COUNT(FIND(" ", $Y221))=0, $Y221, TRIM(SUBSTITUTE(SUBSTITUTE(SUBSTITUTE(_xlfn.CONCAT(LEFT($Y221, FIND(" ", $Y221)-1), REPLACE(LEFT($Y221, FIND(" ", $Y221&amp;" ", FIND(" ", $Y221, 1)+1)), 1, FIND(" ", $Y221), "")),"(",""),")",""),"and",""))), "-", SUBSTITUTE(DHAC_TestProviders_combined!$I206,"'",""),"-",DHAC_TestProviders_combined!$J206))</f>
        <v>registerednurses-donaldson-stephanie</v>
      </c>
      <c r="B221" s="72"/>
      <c r="C221" s="66"/>
      <c r="D221" s="65" t="str">
        <f>IF(DHAC_TestProviders_combined!V206&lt;&gt;"","UPIN","")</f>
        <v>UPIN</v>
      </c>
      <c r="E221" s="66"/>
      <c r="F221" s="65" t="str">
        <f>IF(DHAC_TestProviders_combined!V206&lt;&gt;"","Medicare Provider Number","")</f>
        <v>Medicare Provider Number</v>
      </c>
      <c r="G221" s="32" t="str">
        <f>IF(DHAC_TestProviders_combined!V206&lt;&gt;"","http://ns.electronichealth.net.au/id/medicare-provider-number","")</f>
        <v>http://ns.electronichealth.net.au/id/medicare-provider-number</v>
      </c>
      <c r="H221" s="32" t="str">
        <f>IF(DHAC_TestProviders_combined!$V206&lt;&gt;"",DHAC_TestProviders_combined!$V206,"")</f>
        <v>2450301X</v>
      </c>
      <c r="I221" s="66"/>
      <c r="J221" s="66"/>
      <c r="K221" s="66"/>
      <c r="L221" s="66"/>
      <c r="M221" s="66"/>
      <c r="N221" s="66"/>
      <c r="O221" s="66"/>
      <c r="P221" s="66"/>
      <c r="Q221" s="66"/>
      <c r="R221" s="66"/>
      <c r="S221" s="32" t="str">
        <f>LOWER(_xlfn.CONCAT(SUBSTITUTE(DHAC_TestProviders_combined!I206,"'",""),"-",DHAC_TestProviders_combined!J206))</f>
        <v>donaldson-stephanie</v>
      </c>
      <c r="T221" s="66"/>
      <c r="V221" s="9" t="str">
        <f>IF(DHAC_TestProviders_combined!U206&lt;&gt;"", LOWER(SUBSTITUTE(_xlfn.XLOOKUP(TRIM(DHAC_TestProviders_combined!U206),DHAC_TestOrgs_combined!$B$2:$B$86,DHAC_TestOrgs_combined!$C$2:$C$86)," ","-")),"")</f>
        <v>monash-private-hospital</v>
      </c>
      <c r="W221" s="66" t="s">
        <v>1432</v>
      </c>
      <c r="X221" s="66">
        <f>DHAC_TestProviders_combined!E206</f>
        <v>254499</v>
      </c>
      <c r="Y221" s="72" t="str">
        <f>_xlfn.XLOOKUP(DHAC_TestProviders_combined!E206, CodeMaps!B$25:B$32,CodeMaps!C$25:C$32,DHAC_TestProviders_combined!F206)</f>
        <v>Registered Nurses nec</v>
      </c>
      <c r="Z221" s="132"/>
      <c r="AA221" s="133"/>
      <c r="AB221" s="133"/>
      <c r="AC221" s="66"/>
      <c r="AD221" s="66"/>
      <c r="AE221" s="66"/>
      <c r="AF221" s="66" t="str">
        <f>IF(DHAC_TestProviders_combined!H206&lt;&gt;"",DHAC_TestProviders_combined!H206,"")</f>
        <v/>
      </c>
      <c r="AG221" s="66" t="str">
        <f t="shared" si="34"/>
        <v>http://snomed.info/sct</v>
      </c>
      <c r="AH221" s="120" t="str">
        <f>TRIM(IF(AA221&lt;&gt;"", _xlfn.XLOOKUP(AA221,CodeMaps!$D$25:$D$74,CodeMaps!$F$25:$F$74,""),IF(DHAC_TestProviders_combined!G206&lt;&gt;"",_xlfn.XLOOKUP(DHAC_TestProviders_combined!G206,CodeMaps!$B$70:$B$74,CodeMaps!$F$70:$F$74,""), _xlfn.XLOOKUP(X221,CodeMaps!$B$25:$B$64,CodeMaps!$F$25:$F$64,""))))</f>
        <v>722165004</v>
      </c>
      <c r="AI221" s="120" t="str">
        <f>IF(AH221&lt;&gt;"",_xlfn.XLOOKUP(AH221,CodeMaps!$F$25:$F$74,CodeMaps!$G$25:$G$74,""),"")</f>
        <v>Nursing</v>
      </c>
      <c r="AJ221" s="66"/>
      <c r="AK221" s="66"/>
      <c r="AL221" s="66"/>
      <c r="AM221" s="66"/>
      <c r="AN221" s="66"/>
      <c r="AO221" s="66" t="str">
        <f>IF(DHAC_TestProviders_combined!U206&lt;&gt;"", LOWER(SUBSTITUTE(_xlfn.XLOOKUP(TRIM(DHAC_TestProviders_combined!U206),DHAC_TestOrgs_combined!$B$2:$B$86,DHAC_TestOrgs_combined!$C$2:$C$86)," ","-")),"")</f>
        <v>monash-private-hospital</v>
      </c>
      <c r="AP221" s="66"/>
      <c r="AQ221" s="66"/>
      <c r="AR221" s="66" t="s">
        <v>252</v>
      </c>
      <c r="AS221" s="65" t="str">
        <f>DHAC_TestProviders_combined!Q206</f>
        <v>0270107007</v>
      </c>
      <c r="AT221" s="66" t="s">
        <v>1321</v>
      </c>
      <c r="AU221" s="66" t="s">
        <v>282</v>
      </c>
      <c r="AV221" s="65" t="str">
        <f>DHAC_TestProviders_combined!S206</f>
        <v>stephanie.donaldson@monashph.example.net</v>
      </c>
      <c r="AW221" s="66" t="s">
        <v>1321</v>
      </c>
      <c r="AX221" s="66"/>
      <c r="AY221" s="66"/>
      <c r="AZ221" s="66"/>
      <c r="BA221" s="66"/>
      <c r="BB221" s="66"/>
      <c r="BC221" s="66"/>
      <c r="BD221" s="66"/>
      <c r="BE221" s="66"/>
      <c r="BF221" s="66"/>
      <c r="BG221" s="66"/>
      <c r="BH221" s="66"/>
      <c r="BI221" s="66"/>
      <c r="BJ221" s="65"/>
    </row>
    <row r="222" spans="1:62" hidden="1" x14ac:dyDescent="0.25">
      <c r="A222" s="72" t="str">
        <f>LOWER(_xlfn.CONCAT(IF(COUNT(FIND(" ", $Y222))=0, $Y222, TRIM(SUBSTITUTE(SUBSTITUTE(SUBSTITUTE(_xlfn.CONCAT(LEFT($Y222, FIND(" ", $Y222)-1), REPLACE(LEFT($Y222, FIND(" ", $Y222&amp;" ", FIND(" ", $Y222, 1)+1)), 1, FIND(" ", $Y222), "")),"(",""),")",""),"and",""))), "-", SUBSTITUTE(DHAC_TestProviders_combined!$I207,"'",""),"-",DHAC_TestProviders_combined!$J207))</f>
        <v>registerednurses-nairn-ricky</v>
      </c>
      <c r="B222" s="72"/>
      <c r="C222" s="66"/>
      <c r="D222" s="65" t="str">
        <f>IF(DHAC_TestProviders_combined!V207&lt;&gt;"","UPIN","")</f>
        <v>UPIN</v>
      </c>
      <c r="E222" s="66"/>
      <c r="F222" s="65" t="str">
        <f>IF(DHAC_TestProviders_combined!V207&lt;&gt;"","Medicare Provider Number","")</f>
        <v>Medicare Provider Number</v>
      </c>
      <c r="G222" s="32" t="str">
        <f>IF(DHAC_TestProviders_combined!V207&lt;&gt;"","http://ns.electronichealth.net.au/id/medicare-provider-number","")</f>
        <v>http://ns.electronichealth.net.au/id/medicare-provider-number</v>
      </c>
      <c r="H222" s="32" t="str">
        <f>IF(DHAC_TestProviders_combined!$V207&lt;&gt;"",DHAC_TestProviders_combined!$V207,"")</f>
        <v>2450311W</v>
      </c>
      <c r="I222" s="66"/>
      <c r="J222" s="66"/>
      <c r="K222" s="66"/>
      <c r="L222" s="66"/>
      <c r="M222" s="66"/>
      <c r="N222" s="66"/>
      <c r="O222" s="66"/>
      <c r="P222" s="66"/>
      <c r="Q222" s="66"/>
      <c r="R222" s="66"/>
      <c r="S222" s="32" t="str">
        <f>LOWER(_xlfn.CONCAT(SUBSTITUTE(DHAC_TestProviders_combined!I207,"'",""),"-",DHAC_TestProviders_combined!J207))</f>
        <v>nairn-ricky</v>
      </c>
      <c r="T222" s="66"/>
      <c r="V222" s="9" t="str">
        <f>IF(DHAC_TestProviders_combined!U207&lt;&gt;"", LOWER(SUBSTITUTE(_xlfn.XLOOKUP(TRIM(DHAC_TestProviders_combined!U207),DHAC_TestOrgs_combined!$B$2:$B$86,DHAC_TestOrgs_combined!$C$2:$C$86)," ","-")),"")</f>
        <v>ngunnawal-medical-practice</v>
      </c>
      <c r="W222" s="66" t="s">
        <v>1432</v>
      </c>
      <c r="X222" s="66">
        <f>DHAC_TestProviders_combined!E207</f>
        <v>254499</v>
      </c>
      <c r="Y222" s="72" t="str">
        <f>_xlfn.XLOOKUP(DHAC_TestProviders_combined!E207, CodeMaps!B$25:B$32,CodeMaps!C$25:C$32,DHAC_TestProviders_combined!F207)</f>
        <v>Registered Nurses nec</v>
      </c>
      <c r="Z222" s="132"/>
      <c r="AA222" s="133"/>
      <c r="AB222" s="133"/>
      <c r="AC222" s="66"/>
      <c r="AD222" s="66"/>
      <c r="AE222" s="66"/>
      <c r="AF222" s="66" t="str">
        <f>IF(DHAC_TestProviders_combined!H207&lt;&gt;"",DHAC_TestProviders_combined!H207,"")</f>
        <v/>
      </c>
      <c r="AG222" s="66" t="str">
        <f t="shared" si="34"/>
        <v>http://snomed.info/sct</v>
      </c>
      <c r="AH222" s="120" t="str">
        <f>TRIM(IF(AA222&lt;&gt;"", _xlfn.XLOOKUP(AA222,CodeMaps!$D$25:$D$74,CodeMaps!$F$25:$F$74,""),IF(DHAC_TestProviders_combined!G207&lt;&gt;"",_xlfn.XLOOKUP(DHAC_TestProviders_combined!G207,CodeMaps!$B$70:$B$74,CodeMaps!$F$70:$F$74,""), _xlfn.XLOOKUP(X222,CodeMaps!$B$25:$B$64,CodeMaps!$F$25:$F$64,""))))</f>
        <v>722165004</v>
      </c>
      <c r="AI222" s="120" t="str">
        <f>IF(AH222&lt;&gt;"",_xlfn.XLOOKUP(AH222,CodeMaps!$F$25:$F$74,CodeMaps!$G$25:$G$74,""),"")</f>
        <v>Nursing</v>
      </c>
      <c r="AJ222" s="66"/>
      <c r="AK222" s="66"/>
      <c r="AL222" s="66"/>
      <c r="AM222" s="66"/>
      <c r="AN222" s="66"/>
      <c r="AO222" s="66" t="str">
        <f>IF(DHAC_TestProviders_combined!U207&lt;&gt;"", LOWER(SUBSTITUTE(_xlfn.XLOOKUP(TRIM(DHAC_TestProviders_combined!U207),DHAC_TestOrgs_combined!$B$2:$B$86,DHAC_TestOrgs_combined!$C$2:$C$86)," ","-")),"")</f>
        <v>ngunnawal-medical-practice</v>
      </c>
      <c r="AP222" s="66"/>
      <c r="AQ222" s="66"/>
      <c r="AR222" s="66" t="s">
        <v>252</v>
      </c>
      <c r="AS222" s="65" t="str">
        <f>DHAC_TestProviders_combined!Q207</f>
        <v>0270105708</v>
      </c>
      <c r="AT222" s="66" t="s">
        <v>1321</v>
      </c>
      <c r="AU222" s="66" t="s">
        <v>282</v>
      </c>
      <c r="AV222" s="65" t="str">
        <f>DHAC_TestProviders_combined!S207</f>
        <v>ricky.nairn@ngunnawalmp.example.net</v>
      </c>
      <c r="AW222" s="66" t="s">
        <v>1321</v>
      </c>
      <c r="AX222" s="66"/>
      <c r="AY222" s="66"/>
      <c r="AZ222" s="66"/>
      <c r="BA222" s="66"/>
      <c r="BB222" s="66"/>
      <c r="BC222" s="66"/>
      <c r="BD222" s="66"/>
      <c r="BE222" s="66"/>
      <c r="BF222" s="66"/>
      <c r="BG222" s="66"/>
      <c r="BH222" s="66"/>
      <c r="BI222" s="66"/>
      <c r="BJ222" s="65"/>
    </row>
    <row r="223" spans="1:62" hidden="1" x14ac:dyDescent="0.25">
      <c r="A223" s="72" t="str">
        <f>LOWER(_xlfn.CONCAT(IF(COUNT(FIND(" ", $Y223))=0, $Y223, TRIM(SUBSTITUTE(SUBSTITUTE(SUBSTITUTE(_xlfn.CONCAT(LEFT($Y223, FIND(" ", $Y223)-1), REPLACE(LEFT($Y223, FIND(" ", $Y223&amp;" ", FIND(" ", $Y223, 1)+1)), 1, FIND(" ", $Y223), "")),"(",""),")",""),"and",""))), "-", SUBSTITUTE(DHAC_TestProviders_combined!$I208,"'",""),"-",DHAC_TestProviders_combined!$J208))</f>
        <v>medicaldiagnostic-alderson-helene</v>
      </c>
      <c r="B223" s="72"/>
      <c r="C223" s="66"/>
      <c r="D223" s="65" t="str">
        <f>IF(DHAC_TestProviders_combined!V208&lt;&gt;"","UPIN","")</f>
        <v>UPIN</v>
      </c>
      <c r="E223" s="66"/>
      <c r="F223" s="65" t="str">
        <f>IF(DHAC_TestProviders_combined!V208&lt;&gt;"","Medicare Provider Number","")</f>
        <v>Medicare Provider Number</v>
      </c>
      <c r="G223" s="32" t="str">
        <f>IF(DHAC_TestProviders_combined!V208&lt;&gt;"","http://ns.electronichealth.net.au/id/medicare-provider-number","")</f>
        <v>http://ns.electronichealth.net.au/id/medicare-provider-number</v>
      </c>
      <c r="H223" s="32" t="str">
        <f>IF(DHAC_TestProviders_combined!$V208&lt;&gt;"",DHAC_TestProviders_combined!$V208,"")</f>
        <v>2450321T</v>
      </c>
      <c r="I223" s="66"/>
      <c r="J223" s="66"/>
      <c r="K223" s="66"/>
      <c r="L223" s="66"/>
      <c r="M223" s="66"/>
      <c r="N223" s="66"/>
      <c r="O223" s="66"/>
      <c r="P223" s="66"/>
      <c r="Q223" s="66"/>
      <c r="R223" s="66"/>
      <c r="S223" s="32" t="str">
        <f>LOWER(_xlfn.CONCAT(SUBSTITUTE(DHAC_TestProviders_combined!I208,"'",""),"-",DHAC_TestProviders_combined!J208))</f>
        <v>alderson-helene</v>
      </c>
      <c r="T223" s="66"/>
      <c r="V223" s="9" t="str">
        <f>IF(DHAC_TestProviders_combined!U208&lt;&gt;"", LOWER(SUBSTITUTE(_xlfn.XLOOKUP(TRIM(DHAC_TestProviders_combined!U208),DHAC_TestOrgs_combined!$B$2:$B$86,DHAC_TestOrgs_combined!$C$2:$C$86)," ","-")),"")</f>
        <v/>
      </c>
      <c r="W223" s="66" t="s">
        <v>1432</v>
      </c>
      <c r="X223" s="66">
        <f>DHAC_TestProviders_combined!E208</f>
        <v>251211</v>
      </c>
      <c r="Y223" s="72" t="str">
        <f>_xlfn.XLOOKUP(DHAC_TestProviders_combined!E208, CodeMaps!B$25:B$32,CodeMaps!C$25:C$32,DHAC_TestProviders_combined!F208)</f>
        <v>Medical Diagnostic Radiographer</v>
      </c>
      <c r="Z223" s="132"/>
      <c r="AA223" s="133"/>
      <c r="AB223" s="133"/>
      <c r="AC223" s="66"/>
      <c r="AD223" s="66"/>
      <c r="AE223" s="66"/>
      <c r="AF223" s="66" t="str">
        <f>IF(DHAC_TestProviders_combined!H208&lt;&gt;"",DHAC_TestProviders_combined!H208,"")</f>
        <v/>
      </c>
      <c r="AG223" s="66" t="str">
        <f t="shared" si="34"/>
        <v/>
      </c>
      <c r="AH223" s="120" t="str">
        <f>TRIM(IF(AA223&lt;&gt;"", _xlfn.XLOOKUP(AA223,CodeMaps!$D$25:$D$74,CodeMaps!$F$25:$F$74,""),IF(DHAC_TestProviders_combined!G208&lt;&gt;"",_xlfn.XLOOKUP(DHAC_TestProviders_combined!G208,CodeMaps!$B$70:$B$74,CodeMaps!$F$70:$F$74,""), _xlfn.XLOOKUP(X223,CodeMaps!$B$25:$B$64,CodeMaps!$F$25:$F$64,""))))</f>
        <v/>
      </c>
      <c r="AI223" s="120" t="str">
        <f>IF(AH223&lt;&gt;"",_xlfn.XLOOKUP(AH223,CodeMaps!$F$25:$F$74,CodeMaps!$G$25:$G$74,""),"")</f>
        <v/>
      </c>
      <c r="AJ223" s="66"/>
      <c r="AK223" s="66"/>
      <c r="AL223" s="66"/>
      <c r="AM223" s="66"/>
      <c r="AN223" s="66"/>
      <c r="AO223" s="66" t="str">
        <f>IF(DHAC_TestProviders_combined!U208&lt;&gt;"", LOWER(SUBSTITUTE(_xlfn.XLOOKUP(TRIM(DHAC_TestProviders_combined!U208),DHAC_TestOrgs_combined!$B$2:$B$86,DHAC_TestOrgs_combined!$C$2:$C$86)," ","-")),"")</f>
        <v/>
      </c>
      <c r="AP223" s="66"/>
      <c r="AQ223" s="66"/>
      <c r="AR223" s="66" t="s">
        <v>252</v>
      </c>
      <c r="AS223" s="65" t="str">
        <f>DHAC_TestProviders_combined!Q208</f>
        <v>0270103572</v>
      </c>
      <c r="AT223" s="66" t="s">
        <v>1321</v>
      </c>
      <c r="AU223" s="66" t="s">
        <v>282</v>
      </c>
      <c r="AV223" s="65" t="str">
        <f>DHAC_TestProviders_combined!S208</f>
        <v>helene.alderson@example.net</v>
      </c>
      <c r="AW223" s="66" t="s">
        <v>1321</v>
      </c>
      <c r="AX223" s="66"/>
      <c r="AY223" s="66"/>
      <c r="AZ223" s="66"/>
      <c r="BA223" s="66"/>
      <c r="BB223" s="66"/>
      <c r="BC223" s="66"/>
      <c r="BD223" s="66"/>
      <c r="BE223" s="66"/>
      <c r="BF223" s="66"/>
      <c r="BG223" s="66"/>
      <c r="BH223" s="66"/>
      <c r="BI223" s="66"/>
      <c r="BJ223" s="65"/>
    </row>
    <row r="224" spans="1:62" hidden="1" x14ac:dyDescent="0.25">
      <c r="A224" s="72" t="str">
        <f>LOWER(_xlfn.CONCAT(IF(COUNT(FIND(" ", $Y224))=0, $Y224, TRIM(SUBSTITUTE(SUBSTITUTE(SUBSTITUTE(_xlfn.CONCAT(LEFT($Y224, FIND(" ", $Y224)-1), REPLACE(LEFT($Y224, FIND(" ", $Y224&amp;" ", FIND(" ", $Y224, 1)+1)), 1, FIND(" ", $Y224), "")),"(",""),")",""),"and",""))), "-", SUBSTITUTE(DHAC_TestProviders_combined!$I209,"'",""),"-",DHAC_TestProviders_combined!$J209))</f>
        <v>diagnostic-hill-maryln</v>
      </c>
      <c r="B224" s="72"/>
      <c r="C224" s="66"/>
      <c r="D224" s="65" t="str">
        <f>IF(DHAC_TestProviders_combined!V209&lt;&gt;"","UPIN","")</f>
        <v>UPIN</v>
      </c>
      <c r="E224" s="66"/>
      <c r="F224" s="65" t="str">
        <f>IF(DHAC_TestProviders_combined!V209&lt;&gt;"","Medicare Provider Number","")</f>
        <v>Medicare Provider Number</v>
      </c>
      <c r="G224" s="32" t="str">
        <f>IF(DHAC_TestProviders_combined!V209&lt;&gt;"","http://ns.electronichealth.net.au/id/medicare-provider-number","")</f>
        <v>http://ns.electronichealth.net.au/id/medicare-provider-number</v>
      </c>
      <c r="H224" s="32" t="str">
        <f>IF(DHAC_TestProviders_combined!$V209&lt;&gt;"",DHAC_TestProviders_combined!$V209,"")</f>
        <v>2450331L</v>
      </c>
      <c r="I224" s="66"/>
      <c r="J224" s="66"/>
      <c r="K224" s="66"/>
      <c r="L224" s="66"/>
      <c r="M224" s="66"/>
      <c r="N224" s="66"/>
      <c r="O224" s="66"/>
      <c r="P224" s="66"/>
      <c r="Q224" s="66"/>
      <c r="R224" s="66"/>
      <c r="S224" s="32" t="str">
        <f>LOWER(_xlfn.CONCAT(SUBSTITUTE(DHAC_TestProviders_combined!I209,"'",""),"-",DHAC_TestProviders_combined!J209))</f>
        <v>hill-maryln</v>
      </c>
      <c r="T224" s="66"/>
      <c r="V224" s="9" t="str">
        <f>IF(DHAC_TestProviders_combined!U209&lt;&gt;"", LOWER(SUBSTITUTE(_xlfn.XLOOKUP(TRIM(DHAC_TestProviders_combined!U209),DHAC_TestOrgs_combined!$B$2:$B$86,DHAC_TestOrgs_combined!$C$2:$C$86)," ","-")),"")</f>
        <v>nicholls-radiology</v>
      </c>
      <c r="W224" s="66" t="s">
        <v>1432</v>
      </c>
      <c r="X224" s="66">
        <f>DHAC_TestProviders_combined!E209</f>
        <v>253917</v>
      </c>
      <c r="Y224" s="72" t="str">
        <f>_xlfn.XLOOKUP(DHAC_TestProviders_combined!E209, CodeMaps!B$25:B$32,CodeMaps!C$25:C$32,DHAC_TestProviders_combined!F209)</f>
        <v>Diagnostic and Interventional Radiologist</v>
      </c>
      <c r="Z224" s="132"/>
      <c r="AA224" s="133"/>
      <c r="AB224" s="133"/>
      <c r="AC224" s="66"/>
      <c r="AD224" s="66"/>
      <c r="AE224" s="66"/>
      <c r="AF224" s="66" t="str">
        <f>IF(DHAC_TestProviders_combined!H209&lt;&gt;"",DHAC_TestProviders_combined!H209,"")</f>
        <v/>
      </c>
      <c r="AG224" s="66" t="str">
        <f t="shared" si="34"/>
        <v>http://snomed.info/sct</v>
      </c>
      <c r="AH224" s="120" t="str">
        <f>TRIM(IF(AA224&lt;&gt;"", _xlfn.XLOOKUP(AA224,CodeMaps!$D$25:$D$74,CodeMaps!$F$25:$F$74,""),IF(DHAC_TestProviders_combined!G209&lt;&gt;"",_xlfn.XLOOKUP(DHAC_TestProviders_combined!G209,CodeMaps!$B$70:$B$74,CodeMaps!$F$70:$F$74,""), _xlfn.XLOOKUP(X224,CodeMaps!$B$25:$B$64,CodeMaps!$F$25:$F$64,""))))</f>
        <v>408455009</v>
      </c>
      <c r="AI224" s="120" t="str">
        <f>IF(AH224&lt;&gt;"",_xlfn.XLOOKUP(AH224,CodeMaps!$F$25:$F$74,CodeMaps!$G$25:$G$74,""),"")</f>
        <v>Interventional radiology - speciality</v>
      </c>
      <c r="AJ224" s="66"/>
      <c r="AK224" s="66"/>
      <c r="AL224" s="66"/>
      <c r="AM224" s="66"/>
      <c r="AN224" s="66"/>
      <c r="AO224" s="66" t="str">
        <f>IF(DHAC_TestProviders_combined!U209&lt;&gt;"", LOWER(SUBSTITUTE(_xlfn.XLOOKUP(TRIM(DHAC_TestProviders_combined!U209),DHAC_TestOrgs_combined!$B$2:$B$86,DHAC_TestOrgs_combined!$C$2:$C$86)," ","-")),"")</f>
        <v>nicholls-radiology</v>
      </c>
      <c r="AP224" s="66"/>
      <c r="AQ224" s="66"/>
      <c r="AR224" s="66" t="s">
        <v>252</v>
      </c>
      <c r="AS224" s="65" t="str">
        <f>DHAC_TestProviders_combined!Q209</f>
        <v>0270109297</v>
      </c>
      <c r="AT224" s="66" t="s">
        <v>1321</v>
      </c>
      <c r="AU224" s="66" t="s">
        <v>282</v>
      </c>
      <c r="AV224" s="65" t="str">
        <f>DHAC_TestProviders_combined!S209</f>
        <v>maryln.hill@nichollsradiology.example.com.au</v>
      </c>
      <c r="AW224" s="66" t="s">
        <v>1321</v>
      </c>
      <c r="AX224" s="66"/>
      <c r="AY224" s="66"/>
      <c r="AZ224" s="66"/>
      <c r="BA224" s="66"/>
      <c r="BB224" s="66"/>
      <c r="BC224" s="66"/>
      <c r="BD224" s="66"/>
      <c r="BE224" s="66"/>
      <c r="BF224" s="66"/>
      <c r="BG224" s="66"/>
      <c r="BH224" s="66"/>
      <c r="BI224" s="66"/>
      <c r="BJ224" s="65"/>
    </row>
    <row r="225" spans="1:62" hidden="1" x14ac:dyDescent="0.25">
      <c r="A225" s="72" t="str">
        <f>LOWER(_xlfn.CONCAT(IF(COUNT(FIND(" ", $Y225))=0, $Y225, TRIM(SUBSTITUTE(SUBSTITUTE(SUBSTITUTE(_xlfn.CONCAT(LEFT($Y225, FIND(" ", $Y225)-1), REPLACE(LEFT($Y225, FIND(" ", $Y225&amp;" ", FIND(" ", $Y225, 1)+1)), 1, FIND(" ", $Y225), "")),"(",""),")",""),"and",""))), "-", SUBSTITUTE(DHAC_TestProviders_combined!$I210,"'",""),"-",DHAC_TestProviders_combined!$J210))</f>
        <v>surgeongeneral-cross-lizzie</v>
      </c>
      <c r="B225" s="72"/>
      <c r="C225" s="66"/>
      <c r="D225" s="65" t="str">
        <f>IF(DHAC_TestProviders_combined!V210&lt;&gt;"","UPIN","")</f>
        <v>UPIN</v>
      </c>
      <c r="E225" s="66"/>
      <c r="F225" s="65" t="str">
        <f>IF(DHAC_TestProviders_combined!V210&lt;&gt;"","Medicare Provider Number","")</f>
        <v>Medicare Provider Number</v>
      </c>
      <c r="G225" s="32" t="str">
        <f>IF(DHAC_TestProviders_combined!V210&lt;&gt;"","http://ns.electronichealth.net.au/id/medicare-provider-number","")</f>
        <v>http://ns.electronichealth.net.au/id/medicare-provider-number</v>
      </c>
      <c r="H225" s="32" t="str">
        <f>IF(DHAC_TestProviders_combined!$V210&lt;&gt;"",DHAC_TestProviders_combined!$V210,"")</f>
        <v>2450341K</v>
      </c>
      <c r="I225" s="66"/>
      <c r="J225" s="66"/>
      <c r="K225" s="66"/>
      <c r="L225" s="66"/>
      <c r="M225" s="66"/>
      <c r="N225" s="66"/>
      <c r="O225" s="66"/>
      <c r="P225" s="66"/>
      <c r="Q225" s="66"/>
      <c r="R225" s="66"/>
      <c r="S225" s="32" t="str">
        <f>LOWER(_xlfn.CONCAT(SUBSTITUTE(DHAC_TestProviders_combined!I210,"'",""),"-",DHAC_TestProviders_combined!J210))</f>
        <v>cross-lizzie</v>
      </c>
      <c r="T225" s="66"/>
      <c r="V225" s="9" t="str">
        <f>IF(DHAC_TestProviders_combined!U210&lt;&gt;"", LOWER(SUBSTITUTE(_xlfn.XLOOKUP(TRIM(DHAC_TestProviders_combined!U210),DHAC_TestOrgs_combined!$B$2:$B$86,DHAC_TestOrgs_combined!$C$2:$C$86)," ","-")),"")</f>
        <v>oxley-public-hospital</v>
      </c>
      <c r="W225" s="66" t="s">
        <v>1432</v>
      </c>
      <c r="X225" s="66">
        <f>DHAC_TestProviders_combined!E210</f>
        <v>253511</v>
      </c>
      <c r="Y225" s="72" t="str">
        <f>_xlfn.XLOOKUP(DHAC_TestProviders_combined!E210, CodeMaps!B$25:B$32,CodeMaps!C$25:C$32,DHAC_TestProviders_combined!F210)</f>
        <v>Surgeon (General)</v>
      </c>
      <c r="Z225" s="132"/>
      <c r="AA225" s="133"/>
      <c r="AB225" s="133"/>
      <c r="AC225" s="66"/>
      <c r="AD225" s="66"/>
      <c r="AE225" s="66"/>
      <c r="AF225" s="66" t="str">
        <f>IF(DHAC_TestProviders_combined!H210&lt;&gt;"",DHAC_TestProviders_combined!H210,"")</f>
        <v/>
      </c>
      <c r="AG225" s="66" t="str">
        <f t="shared" si="34"/>
        <v>http://snomed.info/sct</v>
      </c>
      <c r="AH225" s="120" t="str">
        <f>TRIM(IF(AA225&lt;&gt;"", _xlfn.XLOOKUP(AA225,CodeMaps!$D$25:$D$74,CodeMaps!$F$25:$F$74,""),IF(DHAC_TestProviders_combined!G210&lt;&gt;"",_xlfn.XLOOKUP(DHAC_TestProviders_combined!G210,CodeMaps!$B$70:$B$74,CodeMaps!$F$70:$F$74,""), _xlfn.XLOOKUP(X225,CodeMaps!$B$25:$B$64,CodeMaps!$F$25:$F$64,""))))</f>
        <v>394609007</v>
      </c>
      <c r="AI225" s="120" t="str">
        <f>IF(AH225&lt;&gt;"",_xlfn.XLOOKUP(AH225,CodeMaps!$F$25:$F$74,CodeMaps!$G$25:$G$74,""),"")</f>
        <v>General surgery</v>
      </c>
      <c r="AJ225" s="66"/>
      <c r="AK225" s="66"/>
      <c r="AL225" s="66"/>
      <c r="AM225" s="66"/>
      <c r="AN225" s="66"/>
      <c r="AO225" s="66" t="str">
        <f>IF(DHAC_TestProviders_combined!U210&lt;&gt;"", LOWER(SUBSTITUTE(_xlfn.XLOOKUP(TRIM(DHAC_TestProviders_combined!U210),DHAC_TestOrgs_combined!$B$2:$B$86,DHAC_TestOrgs_combined!$C$2:$C$86)," ","-")),"")</f>
        <v>oxley-public-hospital</v>
      </c>
      <c r="AP225" s="66"/>
      <c r="AQ225" s="66"/>
      <c r="AR225" s="66" t="s">
        <v>252</v>
      </c>
      <c r="AS225" s="65" t="str">
        <f>DHAC_TestProviders_combined!Q210</f>
        <v>0270105959</v>
      </c>
      <c r="AT225" s="66" t="s">
        <v>1321</v>
      </c>
      <c r="AU225" s="66" t="s">
        <v>282</v>
      </c>
      <c r="AV225" s="65" t="str">
        <f>DHAC_TestProviders_combined!S210</f>
        <v>lizzie.cross@oxleyph.example.com.au</v>
      </c>
      <c r="AW225" s="66" t="s">
        <v>1321</v>
      </c>
      <c r="AX225" s="66"/>
      <c r="AY225" s="66"/>
      <c r="AZ225" s="66"/>
      <c r="BA225" s="66"/>
      <c r="BB225" s="66"/>
      <c r="BC225" s="66"/>
      <c r="BD225" s="66"/>
      <c r="BE225" s="66"/>
      <c r="BF225" s="66"/>
      <c r="BG225" s="66"/>
      <c r="BH225" s="66"/>
      <c r="BI225" s="66"/>
      <c r="BJ225" s="65"/>
    </row>
    <row r="226" spans="1:62" hidden="1" x14ac:dyDescent="0.25">
      <c r="A226" s="72" t="str">
        <f>LOWER(_xlfn.CONCAT(IF(COUNT(FIND(" ", $Y226))=0, $Y226, TRIM(SUBSTITUTE(SUBSTITUTE(SUBSTITUTE(_xlfn.CONCAT(LEFT($Y226, FIND(" ", $Y226)-1), REPLACE(LEFT($Y226, FIND(" ", $Y226&amp;" ", FIND(" ", $Y226, 1)+1)), 1, FIND(" ", $Y226), "")),"(",""),")",""),"and",""))), "-", SUBSTITUTE(DHAC_TestProviders_combined!$I211,"'",""),"-",DHAC_TestProviders_combined!$J211))</f>
        <v>surgeongeneral-pickford-aimee</v>
      </c>
      <c r="B226" s="72"/>
      <c r="C226" s="66"/>
      <c r="D226" s="65" t="str">
        <f>IF(DHAC_TestProviders_combined!V211&lt;&gt;"","UPIN","")</f>
        <v>UPIN</v>
      </c>
      <c r="E226" s="66"/>
      <c r="F226" s="65" t="str">
        <f>IF(DHAC_TestProviders_combined!V211&lt;&gt;"","Medicare Provider Number","")</f>
        <v>Medicare Provider Number</v>
      </c>
      <c r="G226" s="32" t="str">
        <f>IF(DHAC_TestProviders_combined!V211&lt;&gt;"","http://ns.electronichealth.net.au/id/medicare-provider-number","")</f>
        <v>http://ns.electronichealth.net.au/id/medicare-provider-number</v>
      </c>
      <c r="H226" s="32" t="str">
        <f>IF(DHAC_TestProviders_combined!$V211&lt;&gt;"",DHAC_TestProviders_combined!$V211,"")</f>
        <v>2450351J</v>
      </c>
      <c r="I226" s="66"/>
      <c r="J226" s="66"/>
      <c r="K226" s="66"/>
      <c r="L226" s="66"/>
      <c r="M226" s="66"/>
      <c r="N226" s="66"/>
      <c r="O226" s="66"/>
      <c r="P226" s="66"/>
      <c r="Q226" s="66"/>
      <c r="R226" s="66"/>
      <c r="S226" s="32" t="str">
        <f>LOWER(_xlfn.CONCAT(SUBSTITUTE(DHAC_TestProviders_combined!I211,"'",""),"-",DHAC_TestProviders_combined!J211))</f>
        <v>pickford-aimee</v>
      </c>
      <c r="T226" s="66"/>
      <c r="V226" s="9" t="str">
        <f>IF(DHAC_TestProviders_combined!U211&lt;&gt;"", LOWER(SUBSTITUTE(_xlfn.XLOOKUP(TRIM(DHAC_TestProviders_combined!U211),DHAC_TestOrgs_combined!$B$2:$B$86,DHAC_TestOrgs_combined!$C$2:$C$86)," ","-")),"")</f>
        <v>monash-private-hospital</v>
      </c>
      <c r="W226" s="66" t="s">
        <v>1432</v>
      </c>
      <c r="X226" s="66">
        <f>DHAC_TestProviders_combined!E211</f>
        <v>253511</v>
      </c>
      <c r="Y226" s="72" t="str">
        <f>_xlfn.XLOOKUP(DHAC_TestProviders_combined!E211, CodeMaps!B$25:B$32,CodeMaps!C$25:C$32,DHAC_TestProviders_combined!F211)</f>
        <v>Surgeon (General)</v>
      </c>
      <c r="Z226" s="132"/>
      <c r="AA226" s="133"/>
      <c r="AB226" s="133"/>
      <c r="AC226" s="66"/>
      <c r="AD226" s="66"/>
      <c r="AE226" s="66"/>
      <c r="AF226" s="66" t="str">
        <f>IF(DHAC_TestProviders_combined!H211&lt;&gt;"",DHAC_TestProviders_combined!H211,"")</f>
        <v/>
      </c>
      <c r="AG226" s="66" t="str">
        <f t="shared" si="34"/>
        <v>http://snomed.info/sct</v>
      </c>
      <c r="AH226" s="120" t="str">
        <f>TRIM(IF(AA226&lt;&gt;"", _xlfn.XLOOKUP(AA226,CodeMaps!$D$25:$D$74,CodeMaps!$F$25:$F$74,""),IF(DHAC_TestProviders_combined!G211&lt;&gt;"",_xlfn.XLOOKUP(DHAC_TestProviders_combined!G211,CodeMaps!$B$70:$B$74,CodeMaps!$F$70:$F$74,""), _xlfn.XLOOKUP(X226,CodeMaps!$B$25:$B$64,CodeMaps!$F$25:$F$64,""))))</f>
        <v>394609007</v>
      </c>
      <c r="AI226" s="120" t="str">
        <f>IF(AH226&lt;&gt;"",_xlfn.XLOOKUP(AH226,CodeMaps!$F$25:$F$74,CodeMaps!$G$25:$G$74,""),"")</f>
        <v>General surgery</v>
      </c>
      <c r="AJ226" s="66"/>
      <c r="AK226" s="66"/>
      <c r="AL226" s="66"/>
      <c r="AM226" s="66"/>
      <c r="AN226" s="66"/>
      <c r="AO226" s="66" t="str">
        <f>IF(DHAC_TestProviders_combined!U211&lt;&gt;"", LOWER(SUBSTITUTE(_xlfn.XLOOKUP(TRIM(DHAC_TestProviders_combined!U211),DHAC_TestOrgs_combined!$B$2:$B$86,DHAC_TestOrgs_combined!$C$2:$C$86)," ","-")),"")</f>
        <v>monash-private-hospital</v>
      </c>
      <c r="AP226" s="66"/>
      <c r="AQ226" s="66"/>
      <c r="AR226" s="66" t="s">
        <v>252</v>
      </c>
      <c r="AS226" s="65" t="str">
        <f>DHAC_TestProviders_combined!Q211</f>
        <v>0270107686</v>
      </c>
      <c r="AT226" s="66" t="s">
        <v>1321</v>
      </c>
      <c r="AU226" s="66" t="s">
        <v>282</v>
      </c>
      <c r="AV226" s="65" t="str">
        <f>DHAC_TestProviders_combined!S211</f>
        <v>aimee.pickford@monashph.example.net</v>
      </c>
      <c r="AW226" s="66" t="s">
        <v>1321</v>
      </c>
      <c r="AX226" s="66"/>
      <c r="AY226" s="66"/>
      <c r="AZ226" s="66"/>
      <c r="BA226" s="66"/>
      <c r="BB226" s="66"/>
      <c r="BC226" s="66"/>
      <c r="BD226" s="66"/>
      <c r="BE226" s="66"/>
      <c r="BF226" s="66"/>
      <c r="BG226" s="66"/>
      <c r="BH226" s="66"/>
      <c r="BI226" s="66"/>
      <c r="BJ226" s="65"/>
    </row>
  </sheetData>
  <autoFilter ref="A1:BJ226" xr:uid="{FF97C9E9-8BC7-4F26-A63C-956B6933E93C}">
    <filterColumn colId="24">
      <filters>
        <filter val="Emergency Medicine Specialist"/>
      </filters>
    </filterColumn>
  </autoFilter>
  <phoneticPr fontId="19" type="noConversion"/>
  <hyperlinks>
    <hyperlink ref="AQ11" r:id="rId1" xr:uid="{DE5E8F25-79B1-4B5E-A0E6-2DEC46B36DEC}"/>
    <hyperlink ref="G5" r:id="rId2" xr:uid="{661B9BD5-AE68-4E04-ABD9-26EEB74433B9}"/>
    <hyperlink ref="W2" r:id="rId3" xr:uid="{946E4FA9-0843-4467-A003-96D222D2858A}"/>
    <hyperlink ref="W8" r:id="rId4" xr:uid="{837CFAB1-0DB2-44FE-AD15-A8EA22E73462}"/>
    <hyperlink ref="AG8" r:id="rId5" xr:uid="{3CFF0CDD-2FE0-418E-A3B2-A164C76CAF66}"/>
    <hyperlink ref="G10" r:id="rId6" xr:uid="{76871C4B-02EE-4BF6-AC46-9686DCAB0E6A}"/>
    <hyperlink ref="G8" r:id="rId7" xr:uid="{4087BDE7-949E-4FB5-9983-CFCBA37B7EF5}"/>
    <hyperlink ref="G11" r:id="rId8" xr:uid="{C42A500B-A0DB-4C61-8210-CF20432B48AF}"/>
    <hyperlink ref="W10" r:id="rId9" xr:uid="{B663857C-DE2C-425E-98AE-4DF24373E023}"/>
    <hyperlink ref="AG10" r:id="rId10" xr:uid="{EDF020E9-4301-495A-BF2C-405C8BDDBF5A}"/>
    <hyperlink ref="AG11" r:id="rId11" xr:uid="{47FA99B8-1F39-45AE-B178-ED9850B0CE0C}"/>
    <hyperlink ref="U8" r:id="rId12" xr:uid="{6A99A071-2CF2-4E10-9E31-DD126BAFE37E}"/>
    <hyperlink ref="U10" r:id="rId13" xr:uid="{C93BAF3E-B27F-4B73-93F3-2700A42577B5}"/>
    <hyperlink ref="U11" r:id="rId14" xr:uid="{D1A4C6AF-0159-4D27-8133-95A0BB75538B}"/>
    <hyperlink ref="G6" r:id="rId15" xr:uid="{4441A34D-5D2C-458D-A72F-93A98CAD1ECE}"/>
    <hyperlink ref="AG16" r:id="rId16" xr:uid="{334DF64E-87C2-4BF8-9E9A-936C383FBCD6}"/>
    <hyperlink ref="AG14" r:id="rId17" xr:uid="{171D6189-0B72-40CE-9D02-6EB274D3D554}"/>
    <hyperlink ref="AG9" r:id="rId18" xr:uid="{3AE9A6B4-4334-4B0A-9053-B539F5F28F7D}"/>
    <hyperlink ref="AG4" r:id="rId19" xr:uid="{ADB046DE-46A9-48E9-A880-8E0B2FD973E9}"/>
    <hyperlink ref="W3" r:id="rId20" xr:uid="{48675A46-27A3-4A06-A32C-AF65F1ACE712}"/>
    <hyperlink ref="W145" r:id="rId21" xr:uid="{CE03C0FD-62CA-4B98-8E16-C7D19E4C00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E89D-39C2-41E5-A297-610949ABC833}">
  <dimension ref="A1:AU235"/>
  <sheetViews>
    <sheetView workbookViewId="0">
      <pane xSplit="1" ySplit="1" topLeftCell="I248" activePane="bottomRight" state="frozen"/>
      <selection pane="topRight" activeCell="B1" sqref="B1"/>
      <selection pane="bottomLeft" activeCell="A2" sqref="A2"/>
      <selection pane="bottomRight" activeCell="A121" sqref="A121:XFD121"/>
    </sheetView>
  </sheetViews>
  <sheetFormatPr defaultColWidth="8.85546875" defaultRowHeight="15" x14ac:dyDescent="0.25"/>
  <cols>
    <col min="1" max="1" width="21.42578125" style="1" customWidth="1"/>
    <col min="2" max="2" width="15.28515625" style="1" customWidth="1"/>
    <col min="3" max="3" width="21" style="7" bestFit="1" customWidth="1"/>
    <col min="4" max="4" width="23.140625" style="1" bestFit="1" customWidth="1"/>
    <col min="5" max="5" width="20.28515625" style="1" bestFit="1" customWidth="1"/>
    <col min="6" max="6" width="51.42578125" style="1" bestFit="1" customWidth="1"/>
    <col min="7" max="7" width="24.42578125" style="1" customWidth="1"/>
    <col min="8" max="8" width="17.28515625" style="1" customWidth="1"/>
    <col min="9" max="9" width="21" style="1" bestFit="1" customWidth="1"/>
    <col min="10" max="10" width="23.140625" style="1" bestFit="1" customWidth="1"/>
    <col min="11" max="11" width="20.28515625" style="1" bestFit="1" customWidth="1"/>
    <col min="12" max="12" width="18" style="1" bestFit="1" customWidth="1"/>
    <col min="13" max="13" width="16.42578125" style="1" bestFit="1" customWidth="1"/>
    <col min="14" max="14" width="6.28515625" style="1" bestFit="1" customWidth="1"/>
    <col min="15" max="15" width="6.28515625" style="1" customWidth="1"/>
    <col min="16" max="16" width="20.42578125" style="9" bestFit="1" customWidth="1"/>
    <col min="17" max="17" width="18.42578125" style="1" bestFit="1" customWidth="1"/>
    <col min="18" max="18" width="20.42578125" style="1" bestFit="1" customWidth="1"/>
    <col min="19" max="19" width="20.42578125" style="1" customWidth="1"/>
    <col min="20" max="20" width="20.42578125" style="9" customWidth="1"/>
    <col min="21" max="21" width="20.42578125" style="7" bestFit="1" customWidth="1"/>
    <col min="22" max="22" width="18.42578125" style="7" bestFit="1" customWidth="1"/>
    <col min="23" max="23" width="20.42578125" style="1" bestFit="1" customWidth="1"/>
    <col min="24" max="24" width="16.7109375" style="1" bestFit="1" customWidth="1"/>
    <col min="25" max="25" width="15.28515625" style="1" bestFit="1" customWidth="1"/>
    <col min="26" max="26" width="13.42578125" style="1" bestFit="1" customWidth="1"/>
    <col min="27" max="27" width="13.42578125" style="1" customWidth="1"/>
    <col min="28" max="28" width="14.42578125" style="7" bestFit="1" customWidth="1"/>
    <col min="29" max="29" width="13.140625" style="7" bestFit="1" customWidth="1"/>
    <col min="30" max="30" width="14.42578125" style="7" bestFit="1" customWidth="1"/>
    <col min="31" max="31" width="20.140625" style="7" bestFit="1" customWidth="1"/>
    <col min="32" max="32" width="16.7109375" style="1" bestFit="1" customWidth="1"/>
    <col min="33" max="33" width="13.42578125" style="1" bestFit="1" customWidth="1"/>
    <col min="34" max="34" width="13.42578125" style="1" customWidth="1"/>
    <col min="35" max="35" width="51.140625" style="1" bestFit="1" customWidth="1"/>
    <col min="36" max="36" width="33.42578125" style="7" bestFit="1" customWidth="1"/>
    <col min="37" max="37" width="35.7109375" style="1" bestFit="1" customWidth="1"/>
    <col min="38" max="38" width="32.85546875" style="1" bestFit="1" customWidth="1"/>
    <col min="39" max="39" width="30.42578125" style="7" bestFit="1" customWidth="1"/>
    <col min="40" max="40" width="29" style="7" bestFit="1" customWidth="1"/>
    <col min="41" max="41" width="49" style="9" bestFit="1" customWidth="1"/>
    <col min="42" max="42" width="24.140625" style="9" bestFit="1" customWidth="1"/>
    <col min="43" max="43" width="24.140625" style="9" customWidth="1"/>
    <col min="44" max="44" width="23.42578125" style="9" bestFit="1" customWidth="1"/>
    <col min="45" max="45" width="11.85546875" style="7" bestFit="1" customWidth="1"/>
    <col min="46" max="46" width="45.140625" style="7" bestFit="1" customWidth="1"/>
    <col min="47" max="47" width="9.140625" style="1"/>
  </cols>
  <sheetData>
    <row r="1" spans="1:47" s="4" customFormat="1" x14ac:dyDescent="0.25">
      <c r="A1" s="3" t="s">
        <v>152</v>
      </c>
      <c r="B1" s="3" t="s">
        <v>153</v>
      </c>
      <c r="C1" s="7" t="s">
        <v>163</v>
      </c>
      <c r="D1" s="3" t="s">
        <v>165</v>
      </c>
      <c r="E1" s="3" t="s">
        <v>166</v>
      </c>
      <c r="F1" s="3" t="s">
        <v>167</v>
      </c>
      <c r="G1" s="3" t="s">
        <v>168</v>
      </c>
      <c r="H1" s="3" t="s">
        <v>170</v>
      </c>
      <c r="I1" s="3" t="s">
        <v>171</v>
      </c>
      <c r="J1" s="3" t="s">
        <v>173</v>
      </c>
      <c r="K1" s="3" t="s">
        <v>174</v>
      </c>
      <c r="L1" s="3" t="s">
        <v>175</v>
      </c>
      <c r="M1" s="3" t="s">
        <v>176</v>
      </c>
      <c r="N1" s="3" t="s">
        <v>620</v>
      </c>
      <c r="O1" s="3" t="s">
        <v>185</v>
      </c>
      <c r="P1" s="9" t="s">
        <v>187</v>
      </c>
      <c r="Q1" s="3" t="s">
        <v>188</v>
      </c>
      <c r="R1" s="3" t="s">
        <v>1503</v>
      </c>
      <c r="S1" s="3" t="s">
        <v>1504</v>
      </c>
      <c r="T1" s="9" t="s">
        <v>186</v>
      </c>
      <c r="U1" s="7" t="s">
        <v>197</v>
      </c>
      <c r="V1" s="7" t="s">
        <v>199</v>
      </c>
      <c r="W1" s="3" t="s">
        <v>198</v>
      </c>
      <c r="X1" s="3" t="s">
        <v>200</v>
      </c>
      <c r="Y1" s="3" t="s">
        <v>202</v>
      </c>
      <c r="Z1" s="3" t="s">
        <v>201</v>
      </c>
      <c r="AA1" s="3" t="s">
        <v>214</v>
      </c>
      <c r="AB1" s="7" t="s">
        <v>215</v>
      </c>
      <c r="AC1" s="7" t="s">
        <v>217</v>
      </c>
      <c r="AD1" s="7" t="s">
        <v>218</v>
      </c>
      <c r="AE1" s="7" t="s">
        <v>219</v>
      </c>
      <c r="AF1" s="3" t="s">
        <v>220</v>
      </c>
      <c r="AG1" s="3" t="s">
        <v>1313</v>
      </c>
      <c r="AH1" s="3" t="s">
        <v>209</v>
      </c>
      <c r="AI1" s="3" t="s">
        <v>1505</v>
      </c>
      <c r="AJ1" s="7" t="s">
        <v>1506</v>
      </c>
      <c r="AK1" s="3" t="s">
        <v>1507</v>
      </c>
      <c r="AL1" s="3" t="s">
        <v>1508</v>
      </c>
      <c r="AM1" s="7" t="s">
        <v>1509</v>
      </c>
      <c r="AN1" s="7" t="s">
        <v>1510</v>
      </c>
      <c r="AO1" s="9" t="s">
        <v>1511</v>
      </c>
      <c r="AP1" s="9" t="s">
        <v>1512</v>
      </c>
      <c r="AQ1" s="9" t="s">
        <v>1513</v>
      </c>
      <c r="AR1" s="9" t="s">
        <v>1514</v>
      </c>
      <c r="AS1" s="7" t="s">
        <v>407</v>
      </c>
      <c r="AT1" s="7" t="s">
        <v>1515</v>
      </c>
      <c r="AU1" s="3"/>
    </row>
    <row r="2" spans="1:47" x14ac:dyDescent="0.25">
      <c r="B2" s="37" t="s">
        <v>39</v>
      </c>
      <c r="C2" s="7" t="s">
        <v>68</v>
      </c>
      <c r="E2" s="1" t="s">
        <v>451</v>
      </c>
      <c r="F2" s="1" t="s">
        <v>1516</v>
      </c>
      <c r="G2" s="1" t="s">
        <v>1517</v>
      </c>
      <c r="H2" s="1" t="s">
        <v>1327</v>
      </c>
      <c r="I2" s="55" t="s">
        <v>1518</v>
      </c>
      <c r="J2" s="1" t="s">
        <v>1519</v>
      </c>
      <c r="K2" s="1" t="s">
        <v>1520</v>
      </c>
      <c r="L2" s="1" t="s">
        <v>1521</v>
      </c>
      <c r="M2" s="1" t="str">
        <f>DHAC_TestProviders_combined!B211</f>
        <v xml:space="preserve">8003613233385384 </v>
      </c>
      <c r="P2" s="9" t="s">
        <v>1522</v>
      </c>
      <c r="Q2" s="1" t="s">
        <v>1523</v>
      </c>
      <c r="R2" s="1" t="s">
        <v>1524</v>
      </c>
      <c r="U2" s="7" t="s">
        <v>282</v>
      </c>
      <c r="V2" s="7" t="s">
        <v>1437</v>
      </c>
      <c r="AI2" s="1" t="s">
        <v>41</v>
      </c>
      <c r="AJ2" s="7" t="s">
        <v>1525</v>
      </c>
      <c r="AK2" s="1" t="s">
        <v>1526</v>
      </c>
      <c r="AL2" s="1" t="s">
        <v>1527</v>
      </c>
      <c r="AM2" s="7" t="s">
        <v>1528</v>
      </c>
      <c r="AN2" s="7" t="s">
        <v>1529</v>
      </c>
      <c r="AO2" s="9" t="s">
        <v>1530</v>
      </c>
      <c r="AP2" s="9" t="s">
        <v>1531</v>
      </c>
      <c r="AR2" s="9" t="s">
        <v>41</v>
      </c>
      <c r="AS2" s="7" t="s">
        <v>1532</v>
      </c>
      <c r="AT2" s="7" t="s">
        <v>1533</v>
      </c>
    </row>
    <row r="3" spans="1:47" x14ac:dyDescent="0.25">
      <c r="A3" s="37" t="s">
        <v>42</v>
      </c>
      <c r="I3" s="55" t="s">
        <v>1518</v>
      </c>
      <c r="J3" s="1" t="s">
        <v>1519</v>
      </c>
      <c r="K3" s="1" t="s">
        <v>1520</v>
      </c>
      <c r="L3" s="1" t="s">
        <v>1521</v>
      </c>
      <c r="M3" s="1" t="str">
        <f>DHAC_TestProviders_combined!B212</f>
        <v xml:space="preserve">8003616566719368 </v>
      </c>
      <c r="N3" s="1" t="s">
        <v>320</v>
      </c>
      <c r="P3" s="9" t="s">
        <v>1534</v>
      </c>
      <c r="Q3" s="1" t="s">
        <v>1535</v>
      </c>
      <c r="T3" s="9" t="s">
        <v>1536</v>
      </c>
      <c r="U3" s="7" t="s">
        <v>252</v>
      </c>
      <c r="V3" s="7" t="s">
        <v>1537</v>
      </c>
      <c r="W3" s="1" t="s">
        <v>253</v>
      </c>
      <c r="AH3" s="1" t="s">
        <v>44</v>
      </c>
    </row>
    <row r="4" spans="1:47" x14ac:dyDescent="0.25">
      <c r="A4" s="37" t="s">
        <v>1325</v>
      </c>
      <c r="I4" s="55" t="s">
        <v>1518</v>
      </c>
      <c r="J4" s="1" t="s">
        <v>1519</v>
      </c>
      <c r="K4" s="1" t="s">
        <v>1520</v>
      </c>
      <c r="L4" s="1" t="s">
        <v>1521</v>
      </c>
      <c r="M4" s="1" t="str">
        <f>DHAC_TestProviders_combined!B213</f>
        <v xml:space="preserve">8003616566719384 </v>
      </c>
      <c r="N4" s="1" t="s">
        <v>320</v>
      </c>
      <c r="U4" s="7" t="s">
        <v>252</v>
      </c>
      <c r="V4" s="7" t="s">
        <v>1537</v>
      </c>
      <c r="W4" s="1" t="s">
        <v>253</v>
      </c>
      <c r="AH4" s="1" t="s">
        <v>44</v>
      </c>
    </row>
    <row r="5" spans="1:47" x14ac:dyDescent="0.25">
      <c r="B5" s="1" t="s">
        <v>45</v>
      </c>
      <c r="I5" s="55" t="s">
        <v>1518</v>
      </c>
      <c r="J5" s="1" t="s">
        <v>1519</v>
      </c>
      <c r="K5" s="1" t="s">
        <v>1520</v>
      </c>
      <c r="L5" s="1" t="s">
        <v>1521</v>
      </c>
      <c r="M5" s="1" t="str">
        <f>DHAC_TestProviders_combined!B213</f>
        <v xml:space="preserve">8003616566719384 </v>
      </c>
      <c r="P5" s="9" t="s">
        <v>1538</v>
      </c>
      <c r="Q5" s="1" t="s">
        <v>1539</v>
      </c>
      <c r="R5" s="1" t="s">
        <v>1524</v>
      </c>
      <c r="U5" s="7" t="s">
        <v>252</v>
      </c>
      <c r="V5" s="7" t="s">
        <v>1443</v>
      </c>
    </row>
    <row r="6" spans="1:47" x14ac:dyDescent="0.25">
      <c r="B6" s="37" t="s">
        <v>46</v>
      </c>
      <c r="I6" s="55" t="s">
        <v>1518</v>
      </c>
      <c r="J6" s="1" t="s">
        <v>1519</v>
      </c>
      <c r="K6" s="1" t="s">
        <v>1520</v>
      </c>
      <c r="L6" s="1" t="s">
        <v>1521</v>
      </c>
      <c r="M6" s="1" t="str">
        <f>DHAC_TestProviders_combined!B214</f>
        <v xml:space="preserve">8003619900052702 </v>
      </c>
      <c r="P6" s="9" t="s">
        <v>1540</v>
      </c>
      <c r="Q6" s="1" t="s">
        <v>1541</v>
      </c>
      <c r="R6" s="1" t="s">
        <v>1524</v>
      </c>
      <c r="U6" s="7" t="s">
        <v>252</v>
      </c>
      <c r="V6" s="7" t="s">
        <v>1542</v>
      </c>
      <c r="W6" s="1" t="s">
        <v>253</v>
      </c>
      <c r="X6" t="s">
        <v>282</v>
      </c>
      <c r="Y6" t="s">
        <v>1497</v>
      </c>
      <c r="Z6" s="1" t="s">
        <v>1321</v>
      </c>
      <c r="AJ6" s="7" t="s">
        <v>1525</v>
      </c>
      <c r="AK6" s="1" t="s">
        <v>1526</v>
      </c>
      <c r="AL6" s="1" t="s">
        <v>1527</v>
      </c>
      <c r="AM6" s="7" t="s">
        <v>1528</v>
      </c>
      <c r="AN6" s="7" t="s">
        <v>1543</v>
      </c>
      <c r="AO6" s="9" t="s">
        <v>1530</v>
      </c>
      <c r="AP6" s="9" t="s">
        <v>1544</v>
      </c>
      <c r="AQ6" s="9" t="s">
        <v>1545</v>
      </c>
    </row>
    <row r="7" spans="1:47" x14ac:dyDescent="0.25">
      <c r="B7" s="37" t="s">
        <v>48</v>
      </c>
      <c r="C7" s="7" t="s">
        <v>68</v>
      </c>
      <c r="E7" s="1" t="s">
        <v>451</v>
      </c>
      <c r="F7" s="1" t="s">
        <v>1546</v>
      </c>
      <c r="G7" s="1" t="s">
        <v>1547</v>
      </c>
      <c r="H7" s="1" t="s">
        <v>1548</v>
      </c>
      <c r="I7" s="55" t="s">
        <v>1518</v>
      </c>
      <c r="J7" s="1" t="s">
        <v>1519</v>
      </c>
      <c r="K7" s="1" t="s">
        <v>1520</v>
      </c>
      <c r="L7" s="1" t="s">
        <v>1521</v>
      </c>
      <c r="M7" s="1" t="str">
        <f>DHAC_TestProviders_combined!B215</f>
        <v xml:space="preserve">8003613233385392 </v>
      </c>
      <c r="P7" s="9" t="s">
        <v>1549</v>
      </c>
      <c r="Q7" s="1" t="s">
        <v>1550</v>
      </c>
      <c r="U7" s="7" t="s">
        <v>252</v>
      </c>
      <c r="V7" s="7" t="s">
        <v>1551</v>
      </c>
      <c r="X7" s="1" t="s">
        <v>282</v>
      </c>
      <c r="Y7" s="1" t="s">
        <v>1552</v>
      </c>
      <c r="Z7" s="1" t="s">
        <v>1321</v>
      </c>
    </row>
    <row r="8" spans="1:47" s="88" customFormat="1" x14ac:dyDescent="0.25">
      <c r="B8" s="84" t="s">
        <v>50</v>
      </c>
      <c r="C8" s="85"/>
      <c r="D8" s="84"/>
      <c r="E8" s="84"/>
      <c r="F8" s="84" t="s">
        <v>1553</v>
      </c>
      <c r="G8" s="84" t="s">
        <v>1554</v>
      </c>
      <c r="H8" s="84"/>
      <c r="I8" s="89" t="s">
        <v>1518</v>
      </c>
      <c r="J8" s="84" t="s">
        <v>1519</v>
      </c>
      <c r="K8" s="84" t="s">
        <v>1520</v>
      </c>
      <c r="L8" s="84" t="s">
        <v>1521</v>
      </c>
      <c r="M8" s="84" t="str">
        <f>DHAC_TestProviders_combined!B216</f>
        <v xml:space="preserve">8003611566719047 </v>
      </c>
      <c r="N8" s="84"/>
      <c r="O8" s="84"/>
      <c r="P8" s="90" t="s">
        <v>1555</v>
      </c>
      <c r="Q8" s="84" t="s">
        <v>1556</v>
      </c>
      <c r="R8" s="84" t="s">
        <v>1557</v>
      </c>
      <c r="S8" s="84" t="s">
        <v>1558</v>
      </c>
      <c r="T8" s="90"/>
      <c r="U8" s="85"/>
      <c r="V8" s="85"/>
      <c r="W8" s="84"/>
      <c r="X8" s="84"/>
      <c r="Y8" s="84"/>
      <c r="Z8" s="84"/>
      <c r="AA8" s="84" t="s">
        <v>1321</v>
      </c>
      <c r="AB8" s="85" t="s">
        <v>1559</v>
      </c>
      <c r="AC8" s="85" t="s">
        <v>1560</v>
      </c>
      <c r="AD8" s="85" t="s">
        <v>15</v>
      </c>
      <c r="AE8" s="85" t="s">
        <v>1561</v>
      </c>
      <c r="AF8" s="84"/>
      <c r="AG8" s="84"/>
      <c r="AH8" s="84"/>
      <c r="AI8" s="84"/>
      <c r="AJ8" s="85"/>
      <c r="AK8" s="84"/>
      <c r="AL8" s="84"/>
      <c r="AM8" s="85"/>
      <c r="AN8" s="85"/>
      <c r="AO8" s="90"/>
      <c r="AP8" s="90"/>
      <c r="AQ8" s="90"/>
      <c r="AR8" s="90"/>
      <c r="AS8" s="85"/>
      <c r="AT8" s="85"/>
      <c r="AU8" s="84"/>
    </row>
    <row r="9" spans="1:47" x14ac:dyDescent="0.25">
      <c r="B9" s="1" t="s">
        <v>51</v>
      </c>
      <c r="F9" s="1" t="s">
        <v>1553</v>
      </c>
      <c r="G9" s="1" t="s">
        <v>1562</v>
      </c>
      <c r="I9" s="55" t="s">
        <v>1518</v>
      </c>
      <c r="J9" s="1" t="s">
        <v>1519</v>
      </c>
      <c r="K9" s="1" t="s">
        <v>1520</v>
      </c>
      <c r="L9" s="1" t="s">
        <v>1521</v>
      </c>
      <c r="M9" s="1" t="str">
        <f>DHAC_TestProviders_combined!B217</f>
        <v xml:space="preserve">8003616566719392 </v>
      </c>
      <c r="P9" s="9" t="s">
        <v>1563</v>
      </c>
      <c r="Q9" s="1" t="s">
        <v>1564</v>
      </c>
      <c r="R9" s="1" t="s">
        <v>1565</v>
      </c>
      <c r="U9" s="7" t="s">
        <v>282</v>
      </c>
      <c r="V9" s="7" t="s">
        <v>1566</v>
      </c>
      <c r="W9" s="1" t="s">
        <v>1321</v>
      </c>
      <c r="AA9" s="1" t="s">
        <v>1321</v>
      </c>
      <c r="AB9" s="7" t="s">
        <v>1559</v>
      </c>
      <c r="AC9" s="7" t="s">
        <v>1560</v>
      </c>
      <c r="AD9" s="7" t="s">
        <v>15</v>
      </c>
      <c r="AE9" s="7" t="s">
        <v>1561</v>
      </c>
    </row>
    <row r="10" spans="1:47" x14ac:dyDescent="0.25">
      <c r="B10" s="1" t="s">
        <v>52</v>
      </c>
      <c r="I10" s="55" t="s">
        <v>1518</v>
      </c>
      <c r="J10" s="1" t="s">
        <v>1519</v>
      </c>
      <c r="K10" s="1" t="s">
        <v>1520</v>
      </c>
      <c r="L10" s="1" t="s">
        <v>1521</v>
      </c>
      <c r="M10" s="1" t="str">
        <f>DHAC_TestProviders_combined!B218</f>
        <v xml:space="preserve">8003614900051861 </v>
      </c>
      <c r="P10" s="9" t="s">
        <v>1567</v>
      </c>
      <c r="Q10" s="1" t="s">
        <v>1568</v>
      </c>
      <c r="R10" s="1" t="s">
        <v>281</v>
      </c>
      <c r="AR10" s="9" t="s">
        <v>53</v>
      </c>
    </row>
    <row r="11" spans="1:47" x14ac:dyDescent="0.25">
      <c r="B11" s="1" t="s">
        <v>54</v>
      </c>
      <c r="F11" s="1" t="s">
        <v>1553</v>
      </c>
      <c r="G11" s="1" t="s">
        <v>1569</v>
      </c>
      <c r="I11" s="55" t="s">
        <v>1518</v>
      </c>
      <c r="J11" s="1" t="s">
        <v>1519</v>
      </c>
      <c r="K11" s="1" t="s">
        <v>1520</v>
      </c>
      <c r="L11" s="1" t="s">
        <v>1521</v>
      </c>
      <c r="M11" s="1" t="str">
        <f>DHAC_TestProviders_combined!B219</f>
        <v xml:space="preserve">8003618233385516 </v>
      </c>
      <c r="P11" s="9" t="s">
        <v>1570</v>
      </c>
      <c r="Q11" s="1" t="s">
        <v>1571</v>
      </c>
      <c r="R11" s="1" t="s">
        <v>1557</v>
      </c>
      <c r="AA11" s="1" t="s">
        <v>1321</v>
      </c>
      <c r="AB11" s="7" t="s">
        <v>1559</v>
      </c>
      <c r="AC11" s="7" t="s">
        <v>1560</v>
      </c>
      <c r="AD11" s="7" t="s">
        <v>15</v>
      </c>
      <c r="AE11" s="7" t="s">
        <v>1561</v>
      </c>
    </row>
    <row r="12" spans="1:47" x14ac:dyDescent="0.25">
      <c r="B12" s="37" t="s">
        <v>55</v>
      </c>
      <c r="I12" s="55" t="s">
        <v>1518</v>
      </c>
      <c r="J12" s="1" t="s">
        <v>1519</v>
      </c>
      <c r="K12" s="1" t="s">
        <v>1520</v>
      </c>
      <c r="L12" s="1" t="s">
        <v>1521</v>
      </c>
      <c r="M12" s="1" t="str">
        <f>DHAC_TestProviders_combined!B220</f>
        <v xml:space="preserve">8003616566719418 </v>
      </c>
      <c r="O12" s="1" t="s">
        <v>247</v>
      </c>
      <c r="P12" s="9" t="s">
        <v>1572</v>
      </c>
      <c r="Q12" s="1" t="s">
        <v>1573</v>
      </c>
      <c r="R12" s="1" t="s">
        <v>1524</v>
      </c>
      <c r="U12" s="7" t="s">
        <v>252</v>
      </c>
      <c r="V12" s="7" t="s">
        <v>1574</v>
      </c>
      <c r="W12" s="1" t="s">
        <v>253</v>
      </c>
      <c r="X12" s="1" t="s">
        <v>282</v>
      </c>
      <c r="Y12" s="5" t="s">
        <v>1445</v>
      </c>
      <c r="Z12" s="1" t="s">
        <v>1321</v>
      </c>
      <c r="AA12" s="1" t="s">
        <v>1321</v>
      </c>
      <c r="AB12" s="7" t="s">
        <v>1575</v>
      </c>
      <c r="AC12" s="7" t="s">
        <v>1369</v>
      </c>
      <c r="AD12" s="7" t="s">
        <v>56</v>
      </c>
      <c r="AE12" s="7" t="s">
        <v>1370</v>
      </c>
    </row>
    <row r="13" spans="1:47" x14ac:dyDescent="0.25">
      <c r="B13" s="1" t="s">
        <v>57</v>
      </c>
      <c r="C13" s="7" t="s">
        <v>1576</v>
      </c>
      <c r="D13" s="1" t="s">
        <v>1577</v>
      </c>
      <c r="E13" s="1" t="s">
        <v>1577</v>
      </c>
      <c r="F13" s="1" t="s">
        <v>1578</v>
      </c>
      <c r="G13" s="1" t="s">
        <v>1579</v>
      </c>
      <c r="I13" s="55" t="s">
        <v>1518</v>
      </c>
      <c r="J13" s="1" t="s">
        <v>1519</v>
      </c>
      <c r="K13" s="1" t="s">
        <v>1520</v>
      </c>
      <c r="L13" s="1" t="s">
        <v>1521</v>
      </c>
      <c r="M13" s="1" t="str">
        <f>DHAC_TestProviders_combined!B221</f>
        <v xml:space="preserve">8003619900052728 </v>
      </c>
      <c r="P13" s="9" t="s">
        <v>1580</v>
      </c>
      <c r="Q13" s="1" t="s">
        <v>1581</v>
      </c>
      <c r="R13" s="1" t="s">
        <v>316</v>
      </c>
    </row>
    <row r="14" spans="1:47" s="96" customFormat="1" x14ac:dyDescent="0.25">
      <c r="B14" s="92" t="s">
        <v>58</v>
      </c>
      <c r="C14" s="93" t="s">
        <v>1576</v>
      </c>
      <c r="D14" s="92" t="s">
        <v>1577</v>
      </c>
      <c r="E14" s="92" t="s">
        <v>1577</v>
      </c>
      <c r="F14" s="92" t="s">
        <v>1578</v>
      </c>
      <c r="G14" s="92" t="s">
        <v>1582</v>
      </c>
      <c r="H14" s="92"/>
      <c r="I14" s="94" t="s">
        <v>1518</v>
      </c>
      <c r="J14" s="92" t="s">
        <v>1519</v>
      </c>
      <c r="K14" s="92" t="s">
        <v>1520</v>
      </c>
      <c r="L14" s="92" t="s">
        <v>1521</v>
      </c>
      <c r="M14" s="92" t="str">
        <f>DHAC_TestProviders_combined!B222</f>
        <v xml:space="preserve">8003619900052736 </v>
      </c>
      <c r="N14" s="92"/>
      <c r="O14" s="92"/>
      <c r="P14" s="95" t="s">
        <v>1583</v>
      </c>
      <c r="Q14" s="92" t="s">
        <v>1584</v>
      </c>
      <c r="R14" s="92" t="s">
        <v>1524</v>
      </c>
      <c r="S14" s="92"/>
      <c r="T14" s="95"/>
      <c r="U14" s="93"/>
      <c r="V14" s="93"/>
      <c r="W14" s="92"/>
      <c r="X14" s="92"/>
      <c r="Y14" s="92"/>
      <c r="Z14" s="92"/>
      <c r="AA14" s="92"/>
      <c r="AB14" s="93"/>
      <c r="AC14" s="93"/>
      <c r="AD14" s="93"/>
      <c r="AE14" s="93"/>
      <c r="AF14" s="92"/>
      <c r="AG14" s="92"/>
      <c r="AH14" s="92"/>
      <c r="AI14" s="92"/>
      <c r="AJ14" s="93"/>
      <c r="AK14" s="92"/>
      <c r="AL14" s="92"/>
      <c r="AM14" s="93"/>
      <c r="AN14" s="93"/>
      <c r="AO14" s="95"/>
      <c r="AP14" s="95"/>
      <c r="AQ14" s="95"/>
      <c r="AR14" s="95"/>
      <c r="AS14" s="93"/>
      <c r="AT14" s="93"/>
      <c r="AU14" s="92"/>
    </row>
    <row r="15" spans="1:47" x14ac:dyDescent="0.25">
      <c r="A15" s="65" t="str">
        <f>LOWER(_xlfn.CONCAT(SUBSTITUTE(DHAC_TestProviders_combined!I2,"'",""),"-",DHAC_TestProviders_combined!J2))</f>
        <v>coulter-oliver</v>
      </c>
      <c r="B15" s="65"/>
      <c r="C15" s="35" t="s">
        <v>1518</v>
      </c>
      <c r="D15" s="64" t="s">
        <v>1519</v>
      </c>
      <c r="E15" s="64" t="s">
        <v>1520</v>
      </c>
      <c r="F15" s="64" t="s">
        <v>1521</v>
      </c>
      <c r="G15" s="66" t="str">
        <f>DHAC_TestProviders_combined!B2</f>
        <v xml:space="preserve">8003616566718675 </v>
      </c>
      <c r="H15" s="66"/>
      <c r="I15" s="65" t="str">
        <f>IF(DHAC_TestProviders_combined!W2&lt;&gt;"","PRES","")</f>
        <v/>
      </c>
      <c r="J15" s="65" t="str">
        <f>IF(DHAC_TestProviders_combined!W2&lt;&gt;"","Prescriber Number","")</f>
        <v/>
      </c>
      <c r="K15" s="66"/>
      <c r="L15" s="65" t="str">
        <f>IF(DHAC_TestProviders_combined!W2&lt;&gt;"","http://ns.electronichealth.net.au/id/medicare-prescriber-number","")</f>
        <v/>
      </c>
      <c r="M15" s="65" t="str">
        <f>IF(DHAC_TestProviders_combined!W2&lt;&gt;"",DHAC_TestProviders_combined!W2,"")</f>
        <v/>
      </c>
      <c r="N15" s="66"/>
      <c r="O15" s="66" t="s">
        <v>247</v>
      </c>
      <c r="P15" s="9" t="str">
        <f>DHAC_TestProviders_combined!I2</f>
        <v>COULTER</v>
      </c>
      <c r="Q15" s="66" t="str">
        <f>DHAC_TestProviders_combined!J2</f>
        <v>Oliver</v>
      </c>
      <c r="R15" s="66"/>
      <c r="S15" s="66"/>
      <c r="U15" s="7" t="s">
        <v>252</v>
      </c>
      <c r="V15" s="32" t="str">
        <f>DHAC_TestProviders_combined!Q2</f>
        <v>0770102471</v>
      </c>
      <c r="W15" s="66" t="s">
        <v>1321</v>
      </c>
      <c r="X15" s="66" t="s">
        <v>282</v>
      </c>
      <c r="Y15" s="65" t="str">
        <f>DHAC_TestProviders_combined!S2</f>
        <v>oliver.c@southedgepractice.example.com.au</v>
      </c>
      <c r="Z15" s="66"/>
      <c r="AA15" s="66"/>
      <c r="AB15" s="32" t="str">
        <f>DHAC_TestProviders_combined!M2</f>
        <v>76 Abattoir Tce</v>
      </c>
      <c r="AC15" s="32" t="str">
        <f>DHAC_TestProviders_combined!N2</f>
        <v>Southedge</v>
      </c>
      <c r="AD15" s="32" t="str">
        <f>DHAC_TestProviders_combined!O2</f>
        <v>QLD</v>
      </c>
      <c r="AE15" s="7">
        <f>DHAC_TestProviders_combined!P2</f>
        <v>4871</v>
      </c>
      <c r="AF15" s="66"/>
      <c r="AG15" s="66"/>
      <c r="AH15" s="65" t="str">
        <f>_xlfn.XLOOKUP(DHAC_TestProviders_combined!K2,CodeMaps!$A$15:$A$18,CodeMaps!$B$15:$B$18)</f>
        <v>male</v>
      </c>
      <c r="AI15" s="65" t="str">
        <f>DHAC_TestProviders_combined!D2</f>
        <v>Indigenous Health Worker</v>
      </c>
      <c r="AJ15" s="7" t="s">
        <v>1525</v>
      </c>
      <c r="AK15" s="66" t="s">
        <v>1526</v>
      </c>
      <c r="AL15" s="66" t="s">
        <v>1527</v>
      </c>
      <c r="AM15" s="7" t="s">
        <v>1528</v>
      </c>
      <c r="AN15" s="32" t="str">
        <f>DHAC_TestProviders_combined!T2</f>
        <v>HAC000000001</v>
      </c>
      <c r="AO15" s="9" t="s">
        <v>1530</v>
      </c>
      <c r="AP15" s="9" t="s">
        <v>1531</v>
      </c>
      <c r="AQ15" s="9" t="s">
        <v>1585</v>
      </c>
    </row>
    <row r="16" spans="1:47" x14ac:dyDescent="0.25">
      <c r="A16" s="65" t="str">
        <f>LOWER(_xlfn.CONCAT(SUBSTITUTE(DHAC_TestProviders_combined!I3,"'",""),"-",DHAC_TestProviders_combined!J3))</f>
        <v>berry-shay</v>
      </c>
      <c r="B16" s="65"/>
      <c r="C16" s="35" t="s">
        <v>1518</v>
      </c>
      <c r="D16" s="66" t="s">
        <v>1519</v>
      </c>
      <c r="E16" s="66" t="s">
        <v>1520</v>
      </c>
      <c r="F16" s="66" t="s">
        <v>1521</v>
      </c>
      <c r="G16" s="66" t="str">
        <f>DHAC_TestProviders_combined!B3</f>
        <v xml:space="preserve">8003616566718683 </v>
      </c>
      <c r="H16" s="66"/>
      <c r="I16" s="65" t="str">
        <f>IF(DHAC_TestProviders_combined!W3&lt;&gt;"","PRES","")</f>
        <v/>
      </c>
      <c r="J16" s="65" t="str">
        <f>IF(DHAC_TestProviders_combined!W3&lt;&gt;"","Prescriber Number","")</f>
        <v/>
      </c>
      <c r="K16" s="66"/>
      <c r="L16" s="65" t="str">
        <f>IF(DHAC_TestProviders_combined!W3&lt;&gt;"","http://ns.electronichealth.net.au/id/medicare-prescriber-number","")</f>
        <v/>
      </c>
      <c r="M16" s="65" t="str">
        <f>IF(DHAC_TestProviders_combined!W3&lt;&gt;"",DHAC_TestProviders_combined!W3,"")</f>
        <v/>
      </c>
      <c r="N16" s="66"/>
      <c r="O16" s="66" t="s">
        <v>247</v>
      </c>
      <c r="P16" s="9" t="str">
        <f>DHAC_TestProviders_combined!I3</f>
        <v>BERRY</v>
      </c>
      <c r="Q16" s="66" t="str">
        <f>DHAC_TestProviders_combined!J3</f>
        <v>Shay</v>
      </c>
      <c r="R16" s="66"/>
      <c r="S16" s="66"/>
      <c r="U16" s="7" t="s">
        <v>252</v>
      </c>
      <c r="V16" s="32" t="str">
        <f>DHAC_TestProviders_combined!Q3</f>
        <v>0770101729</v>
      </c>
      <c r="W16" s="66" t="s">
        <v>1321</v>
      </c>
      <c r="X16" s="66" t="s">
        <v>282</v>
      </c>
      <c r="Y16" s="65" t="str">
        <f>DHAC_TestProviders_combined!S3</f>
        <v>shay.b@hudsonagedcare.example.com.au</v>
      </c>
      <c r="Z16" s="66"/>
      <c r="AA16" s="66"/>
      <c r="AB16" s="32" t="str">
        <f>DHAC_TestProviders_combined!M3</f>
        <v>132 Ocean Ct</v>
      </c>
      <c r="AC16" s="32" t="str">
        <f>DHAC_TestProviders_combined!N3</f>
        <v>Hudson</v>
      </c>
      <c r="AD16" s="32" t="str">
        <f>DHAC_TestProviders_combined!O3</f>
        <v>QLD</v>
      </c>
      <c r="AE16" s="7">
        <f>DHAC_TestProviders_combined!P3</f>
        <v>4860</v>
      </c>
      <c r="AF16" s="66"/>
      <c r="AG16" s="66"/>
      <c r="AH16" s="65" t="str">
        <f>_xlfn.XLOOKUP(DHAC_TestProviders_combined!K3,CodeMaps!$A$15:$A$18,CodeMaps!$B$15:$B$18)</f>
        <v>unknown</v>
      </c>
      <c r="AI16" s="65" t="str">
        <f>DHAC_TestProviders_combined!D3</f>
        <v>Registered Nurses</v>
      </c>
      <c r="AJ16" s="7" t="s">
        <v>1525</v>
      </c>
      <c r="AK16" s="66" t="s">
        <v>1526</v>
      </c>
      <c r="AL16" s="66" t="s">
        <v>1527</v>
      </c>
      <c r="AM16" s="7" t="s">
        <v>1528</v>
      </c>
      <c r="AN16" s="32" t="str">
        <f>DHAC_TestProviders_combined!T3</f>
        <v>HAC000000002</v>
      </c>
      <c r="AO16" s="9" t="s">
        <v>1530</v>
      </c>
      <c r="AP16" s="9" t="s">
        <v>1531</v>
      </c>
      <c r="AQ16" s="9" t="s">
        <v>1585</v>
      </c>
    </row>
    <row r="17" spans="1:43" x14ac:dyDescent="0.25">
      <c r="A17" s="65" t="str">
        <f>LOWER(_xlfn.CONCAT(SUBSTITUTE(DHAC_TestProviders_combined!I4,"'",""),"-",DHAC_TestProviders_combined!J4))</f>
        <v>manning-meg</v>
      </c>
      <c r="B17" s="65"/>
      <c r="C17" s="35" t="s">
        <v>1518</v>
      </c>
      <c r="D17" s="66" t="s">
        <v>1519</v>
      </c>
      <c r="E17" s="66" t="s">
        <v>1520</v>
      </c>
      <c r="F17" s="66" t="s">
        <v>1521</v>
      </c>
      <c r="G17" s="66" t="str">
        <f>DHAC_TestProviders_combined!B4</f>
        <v xml:space="preserve">8003616566718691 </v>
      </c>
      <c r="H17" s="66"/>
      <c r="I17" s="65" t="str">
        <f>IF(DHAC_TestProviders_combined!W4&lt;&gt;"","PRES","")</f>
        <v/>
      </c>
      <c r="J17" s="65" t="str">
        <f>IF(DHAC_TestProviders_combined!W4&lt;&gt;"","Prescriber Number","")</f>
        <v/>
      </c>
      <c r="K17" s="66"/>
      <c r="L17" s="65" t="str">
        <f>IF(DHAC_TestProviders_combined!W4&lt;&gt;"","http://ns.electronichealth.net.au/id/medicare-prescriber-number","")</f>
        <v/>
      </c>
      <c r="M17" s="65" t="str">
        <f>IF(DHAC_TestProviders_combined!W4&lt;&gt;"",DHAC_TestProviders_combined!W4,"")</f>
        <v/>
      </c>
      <c r="N17" s="66"/>
      <c r="O17" s="66" t="s">
        <v>247</v>
      </c>
      <c r="P17" s="9" t="str">
        <f>DHAC_TestProviders_combined!I4</f>
        <v>MANNING</v>
      </c>
      <c r="Q17" s="66" t="str">
        <f>DHAC_TestProviders_combined!J4</f>
        <v>Meg</v>
      </c>
      <c r="R17" s="66"/>
      <c r="S17" s="66"/>
      <c r="U17" s="7" t="s">
        <v>252</v>
      </c>
      <c r="V17" s="32" t="str">
        <f>DHAC_TestProviders_combined!Q4</f>
        <v>0770106543</v>
      </c>
      <c r="W17" s="66" t="s">
        <v>1321</v>
      </c>
      <c r="X17" s="66" t="s">
        <v>282</v>
      </c>
      <c r="Y17" s="65" t="str">
        <f>DHAC_TestProviders_combined!S4</f>
        <v>meg.m@example.com</v>
      </c>
      <c r="Z17" s="66"/>
      <c r="AA17" s="66"/>
      <c r="AB17" s="32" t="str">
        <f>DHAC_TestProviders_combined!M4</f>
        <v>90 Museum Esp</v>
      </c>
      <c r="AC17" s="32" t="str">
        <f>DHAC_TestProviders_combined!N4</f>
        <v>Barney View</v>
      </c>
      <c r="AD17" s="32" t="str">
        <f>DHAC_TestProviders_combined!O4</f>
        <v>QLD</v>
      </c>
      <c r="AE17" s="7">
        <f>DHAC_TestProviders_combined!P4</f>
        <v>4287</v>
      </c>
      <c r="AF17" s="66"/>
      <c r="AG17" s="66"/>
      <c r="AH17" s="65" t="str">
        <f>_xlfn.XLOOKUP(DHAC_TestProviders_combined!K4,CodeMaps!$A$15:$A$18,CodeMaps!$B$15:$B$18)</f>
        <v>unknown</v>
      </c>
      <c r="AI17" s="65" t="str">
        <f>DHAC_TestProviders_combined!D4</f>
        <v>Surgeons</v>
      </c>
      <c r="AJ17" s="7" t="s">
        <v>1525</v>
      </c>
      <c r="AK17" s="66" t="s">
        <v>1526</v>
      </c>
      <c r="AL17" s="66" t="s">
        <v>1527</v>
      </c>
      <c r="AM17" s="7" t="s">
        <v>1528</v>
      </c>
      <c r="AN17" s="32" t="str">
        <f>DHAC_TestProviders_combined!T4</f>
        <v>HAC000000003</v>
      </c>
      <c r="AO17" s="9" t="s">
        <v>1530</v>
      </c>
      <c r="AP17" s="9" t="s">
        <v>1531</v>
      </c>
      <c r="AQ17" s="9" t="s">
        <v>1585</v>
      </c>
    </row>
    <row r="18" spans="1:43" x14ac:dyDescent="0.25">
      <c r="A18" s="65" t="str">
        <f>LOWER(_xlfn.CONCAT(SUBSTITUTE(DHAC_TestProviders_combined!I5,"'",""),"-",DHAC_TestProviders_combined!J5))</f>
        <v>mitchell-frankie</v>
      </c>
      <c r="B18" s="65"/>
      <c r="C18" s="35" t="s">
        <v>1518</v>
      </c>
      <c r="D18" s="66" t="s">
        <v>1519</v>
      </c>
      <c r="E18" s="66" t="s">
        <v>1520</v>
      </c>
      <c r="F18" s="66" t="s">
        <v>1521</v>
      </c>
      <c r="G18" s="66" t="str">
        <f>DHAC_TestProviders_combined!B5</f>
        <v xml:space="preserve">8003616566718709 </v>
      </c>
      <c r="H18" s="66"/>
      <c r="I18" s="65" t="str">
        <f>IF(DHAC_TestProviders_combined!W5&lt;&gt;"","PRES","")</f>
        <v/>
      </c>
      <c r="J18" s="65" t="str">
        <f>IF(DHAC_TestProviders_combined!W5&lt;&gt;"","Prescriber Number","")</f>
        <v/>
      </c>
      <c r="K18" s="66"/>
      <c r="L18" s="65" t="str">
        <f>IF(DHAC_TestProviders_combined!W5&lt;&gt;"","http://ns.electronichealth.net.au/id/medicare-prescriber-number","")</f>
        <v/>
      </c>
      <c r="M18" s="65" t="str">
        <f>IF(DHAC_TestProviders_combined!W5&lt;&gt;"",DHAC_TestProviders_combined!W5,"")</f>
        <v/>
      </c>
      <c r="N18" s="66"/>
      <c r="O18" s="66" t="s">
        <v>247</v>
      </c>
      <c r="P18" s="9" t="str">
        <f>DHAC_TestProviders_combined!I5</f>
        <v>MITCHELL</v>
      </c>
      <c r="Q18" s="66" t="str">
        <f>DHAC_TestProviders_combined!J5</f>
        <v>Frankie</v>
      </c>
      <c r="R18" s="66"/>
      <c r="S18" s="66"/>
      <c r="U18" s="7" t="s">
        <v>252</v>
      </c>
      <c r="V18" s="32" t="str">
        <f>DHAC_TestProviders_combined!Q5</f>
        <v>0770104985</v>
      </c>
      <c r="W18" s="66" t="s">
        <v>1321</v>
      </c>
      <c r="X18" s="66" t="s">
        <v>282</v>
      </c>
      <c r="Y18" s="65" t="str">
        <f>DHAC_TestProviders_combined!S5</f>
        <v>frankie.mitchell@tarampa.emergency.example.com.au</v>
      </c>
      <c r="Z18" s="66"/>
      <c r="AA18" s="66"/>
      <c r="AB18" s="32" t="str">
        <f>DHAC_TestProviders_combined!M5</f>
        <v>87 Cresson Dr</v>
      </c>
      <c r="AC18" s="32" t="str">
        <f>DHAC_TestProviders_combined!N5</f>
        <v>Tarampa</v>
      </c>
      <c r="AD18" s="32" t="str">
        <f>DHAC_TestProviders_combined!O5</f>
        <v>QLD</v>
      </c>
      <c r="AE18" s="7">
        <f>DHAC_TestProviders_combined!P5</f>
        <v>4311</v>
      </c>
      <c r="AF18" s="66"/>
      <c r="AG18" s="66"/>
      <c r="AH18" s="65" t="str">
        <f>_xlfn.XLOOKUP(DHAC_TestProviders_combined!K5,CodeMaps!$A$15:$A$18,CodeMaps!$B$15:$B$18)</f>
        <v>unknown</v>
      </c>
      <c r="AI18" s="65" t="str">
        <f>DHAC_TestProviders_combined!D5</f>
        <v>Other Medical Practitioners</v>
      </c>
      <c r="AJ18" s="7" t="s">
        <v>1525</v>
      </c>
      <c r="AK18" s="66" t="s">
        <v>1526</v>
      </c>
      <c r="AL18" s="66" t="s">
        <v>1527</v>
      </c>
      <c r="AM18" s="7" t="s">
        <v>1528</v>
      </c>
      <c r="AN18" s="32" t="str">
        <f>DHAC_TestProviders_combined!T5</f>
        <v>HAC000000004</v>
      </c>
      <c r="AO18" s="9" t="s">
        <v>1530</v>
      </c>
      <c r="AP18" s="9" t="s">
        <v>1531</v>
      </c>
      <c r="AQ18" s="9" t="s">
        <v>1585</v>
      </c>
    </row>
    <row r="19" spans="1:43" x14ac:dyDescent="0.25">
      <c r="A19" s="101" t="str">
        <f>LOWER(_xlfn.CONCAT(SUBSTITUTE(DHAC_TestProviders_combined!I6,"'",""),"-",DHAC_TestProviders_combined!J6))</f>
        <v>guthridge-jarred</v>
      </c>
      <c r="B19" s="65"/>
      <c r="C19" s="35" t="s">
        <v>1518</v>
      </c>
      <c r="D19" s="66" t="s">
        <v>1519</v>
      </c>
      <c r="E19" s="66" t="s">
        <v>1520</v>
      </c>
      <c r="F19" s="66" t="s">
        <v>1521</v>
      </c>
      <c r="G19" s="66" t="str">
        <f>DHAC_TestProviders_combined!B6</f>
        <v xml:space="preserve">8003611566718288 </v>
      </c>
      <c r="H19" s="66"/>
      <c r="I19" s="65" t="str">
        <f>IF(DHAC_TestProviders_combined!W6&lt;&gt;"","PRES","")</f>
        <v>PRES</v>
      </c>
      <c r="J19" s="65" t="str">
        <f>IF(DHAC_TestProviders_combined!W6&lt;&gt;"","Prescriber Number","")</f>
        <v>Prescriber Number</v>
      </c>
      <c r="K19" s="66"/>
      <c r="L19" s="65" t="str">
        <f>IF(DHAC_TestProviders_combined!W6&lt;&gt;"","http://ns.electronichealth.net.au/id/medicare-prescriber-number","")</f>
        <v>http://ns.electronichealth.net.au/id/medicare-prescriber-number</v>
      </c>
      <c r="M19" s="65">
        <f>IF(DHAC_TestProviders_combined!W6&lt;&gt;"",DHAC_TestProviders_combined!W6,"")</f>
        <v>8017183</v>
      </c>
      <c r="N19" s="66"/>
      <c r="O19" s="66" t="s">
        <v>247</v>
      </c>
      <c r="P19" s="9" t="str">
        <f>DHAC_TestProviders_combined!I6</f>
        <v>GUTHRIDGE</v>
      </c>
      <c r="Q19" s="66" t="str">
        <f>DHAC_TestProviders_combined!J6</f>
        <v>Jarred</v>
      </c>
      <c r="R19" s="66"/>
      <c r="S19" s="66"/>
      <c r="U19" s="7" t="s">
        <v>252</v>
      </c>
      <c r="V19" s="32" t="str">
        <f>DHAC_TestProviders_combined!Q6</f>
        <v>0770109540</v>
      </c>
      <c r="W19" s="66" t="s">
        <v>1321</v>
      </c>
      <c r="X19" s="66" t="s">
        <v>282</v>
      </c>
      <c r="Y19" s="65" t="str">
        <f>DHAC_TestProviders_combined!S6</f>
        <v>jarred.guthridge@elimbahmedicalcentre.example.com.au</v>
      </c>
      <c r="Z19" s="66"/>
      <c r="AA19" s="66"/>
      <c r="AB19" s="32" t="str">
        <f>DHAC_TestProviders_combined!M6</f>
        <v>30 Western Pl</v>
      </c>
      <c r="AC19" s="32" t="str">
        <f>DHAC_TestProviders_combined!N6</f>
        <v>Elimbah</v>
      </c>
      <c r="AD19" s="32" t="str">
        <f>DHAC_TestProviders_combined!O6</f>
        <v>QLD</v>
      </c>
      <c r="AE19" s="7">
        <f>DHAC_TestProviders_combined!P6</f>
        <v>4516</v>
      </c>
      <c r="AF19" s="66"/>
      <c r="AG19" s="66"/>
      <c r="AH19" s="65" t="str">
        <f>_xlfn.XLOOKUP(DHAC_TestProviders_combined!K6,CodeMaps!$A$15:$A$18,CodeMaps!$B$15:$B$18)</f>
        <v>male</v>
      </c>
      <c r="AI19" s="65" t="str">
        <f>DHAC_TestProviders_combined!D6</f>
        <v>Medical Practitioner</v>
      </c>
      <c r="AJ19" s="7" t="s">
        <v>1525</v>
      </c>
      <c r="AK19" s="66" t="s">
        <v>1526</v>
      </c>
      <c r="AL19" s="66" t="s">
        <v>1527</v>
      </c>
      <c r="AM19" s="7" t="s">
        <v>1528</v>
      </c>
      <c r="AN19" s="32" t="str">
        <f>DHAC_TestProviders_combined!T6</f>
        <v>HAC000000005</v>
      </c>
      <c r="AO19" s="9" t="s">
        <v>1530</v>
      </c>
      <c r="AP19" s="9" t="s">
        <v>1531</v>
      </c>
      <c r="AQ19" s="9" t="s">
        <v>1585</v>
      </c>
    </row>
    <row r="20" spans="1:43" x14ac:dyDescent="0.25">
      <c r="A20" s="65" t="str">
        <f>LOWER(_xlfn.CONCAT(SUBSTITUTE(DHAC_TestProviders_combined!I7,"'",""),"-",DHAC_TestProviders_combined!J7))</f>
        <v>samuels-wyatt</v>
      </c>
      <c r="B20" s="65"/>
      <c r="C20" s="35" t="s">
        <v>1518</v>
      </c>
      <c r="D20" s="66" t="s">
        <v>1519</v>
      </c>
      <c r="E20" s="66" t="s">
        <v>1520</v>
      </c>
      <c r="F20" s="66" t="s">
        <v>1521</v>
      </c>
      <c r="G20" s="66" t="str">
        <f>DHAC_TestProviders_combined!B7</f>
        <v xml:space="preserve">8003619900051951 </v>
      </c>
      <c r="H20" s="66"/>
      <c r="I20" s="65" t="str">
        <f>IF(DHAC_TestProviders_combined!W7&lt;&gt;"","PRES","")</f>
        <v/>
      </c>
      <c r="J20" s="65" t="str">
        <f>IF(DHAC_TestProviders_combined!W7&lt;&gt;"","Prescriber Number","")</f>
        <v/>
      </c>
      <c r="K20" s="66"/>
      <c r="L20" s="65" t="str">
        <f>IF(DHAC_TestProviders_combined!W7&lt;&gt;"","http://ns.electronichealth.net.au/id/medicare-prescriber-number","")</f>
        <v/>
      </c>
      <c r="M20" s="65" t="str">
        <f>IF(DHAC_TestProviders_combined!W7&lt;&gt;"",DHAC_TestProviders_combined!W7,"")</f>
        <v/>
      </c>
      <c r="N20" s="66"/>
      <c r="O20" s="66" t="s">
        <v>247</v>
      </c>
      <c r="P20" s="9" t="str">
        <f>DHAC_TestProviders_combined!I7</f>
        <v>SAMUELS</v>
      </c>
      <c r="Q20" s="66" t="str">
        <f>DHAC_TestProviders_combined!J7</f>
        <v>Wyatt</v>
      </c>
      <c r="R20" s="66"/>
      <c r="S20" s="66"/>
      <c r="U20" s="7" t="s">
        <v>252</v>
      </c>
      <c r="V20" s="32" t="str">
        <f>DHAC_TestProviders_combined!Q7</f>
        <v>0770109261</v>
      </c>
      <c r="W20" s="66" t="s">
        <v>1321</v>
      </c>
      <c r="X20" s="66" t="s">
        <v>282</v>
      </c>
      <c r="Y20" s="65" t="str">
        <f>DHAC_TestProviders_combined!S7</f>
        <v>wyatt.samuels@lochlomondmc.example.net</v>
      </c>
      <c r="Z20" s="66"/>
      <c r="AA20" s="66"/>
      <c r="AB20" s="32" t="str">
        <f>DHAC_TestProviders_combined!M7</f>
        <v>158 Bay Ct</v>
      </c>
      <c r="AC20" s="32" t="str">
        <f>DHAC_TestProviders_combined!N7</f>
        <v>Loch Lomond</v>
      </c>
      <c r="AD20" s="32" t="str">
        <f>DHAC_TestProviders_combined!O7</f>
        <v>QLD</v>
      </c>
      <c r="AE20" s="7">
        <f>DHAC_TestProviders_combined!P7</f>
        <v>4370</v>
      </c>
      <c r="AF20" s="66"/>
      <c r="AG20" s="66"/>
      <c r="AH20" s="65" t="str">
        <f>_xlfn.XLOOKUP(DHAC_TestProviders_combined!K7,CodeMaps!$A$15:$A$18,CodeMaps!$B$15:$B$18)</f>
        <v>male</v>
      </c>
      <c r="AI20" s="65" t="str">
        <f>DHAC_TestProviders_combined!D7</f>
        <v>Medical Practitioner</v>
      </c>
      <c r="AJ20" s="7" t="s">
        <v>1525</v>
      </c>
      <c r="AK20" s="66" t="s">
        <v>1526</v>
      </c>
      <c r="AL20" s="66" t="s">
        <v>1527</v>
      </c>
      <c r="AM20" s="7" t="s">
        <v>1528</v>
      </c>
      <c r="AN20" s="32" t="str">
        <f>DHAC_TestProviders_combined!T7</f>
        <v>HAC000000006</v>
      </c>
      <c r="AO20" s="9" t="s">
        <v>1530</v>
      </c>
      <c r="AP20" s="9" t="s">
        <v>1531</v>
      </c>
      <c r="AQ20" s="9" t="s">
        <v>1585</v>
      </c>
    </row>
    <row r="21" spans="1:43" x14ac:dyDescent="0.25">
      <c r="A21" s="65" t="str">
        <f>LOWER(_xlfn.CONCAT(SUBSTITUTE(DHAC_TestProviders_combined!I8,"'",""),"-",DHAC_TestProviders_combined!J8))</f>
        <v>leeds-luigi</v>
      </c>
      <c r="B21" s="65"/>
      <c r="C21" s="35" t="s">
        <v>1518</v>
      </c>
      <c r="D21" s="66" t="s">
        <v>1519</v>
      </c>
      <c r="E21" s="66" t="s">
        <v>1520</v>
      </c>
      <c r="F21" s="66" t="s">
        <v>1521</v>
      </c>
      <c r="G21" s="66" t="str">
        <f>DHAC_TestProviders_combined!B8</f>
        <v xml:space="preserve">8003611566718296 </v>
      </c>
      <c r="H21" s="66"/>
      <c r="I21" s="65" t="str">
        <f>IF(DHAC_TestProviders_combined!W8&lt;&gt;"","PRES","")</f>
        <v>PRES</v>
      </c>
      <c r="J21" s="65" t="str">
        <f>IF(DHAC_TestProviders_combined!W8&lt;&gt;"","Prescriber Number","")</f>
        <v>Prescriber Number</v>
      </c>
      <c r="K21" s="66"/>
      <c r="L21" s="65" t="str">
        <f>IF(DHAC_TestProviders_combined!W8&lt;&gt;"","http://ns.electronichealth.net.au/id/medicare-prescriber-number","")</f>
        <v>http://ns.electronichealth.net.au/id/medicare-prescriber-number</v>
      </c>
      <c r="M21" s="65">
        <f>IF(DHAC_TestProviders_combined!W8&lt;&gt;"",DHAC_TestProviders_combined!W8,"")</f>
        <v>8017200</v>
      </c>
      <c r="N21" s="66"/>
      <c r="O21" s="66" t="s">
        <v>247</v>
      </c>
      <c r="P21" s="9" t="str">
        <f>DHAC_TestProviders_combined!I8</f>
        <v>LEEDS</v>
      </c>
      <c r="Q21" s="66" t="str">
        <f>DHAC_TestProviders_combined!J8</f>
        <v>Luigi</v>
      </c>
      <c r="R21" s="66"/>
      <c r="S21" s="66"/>
      <c r="U21" s="7" t="s">
        <v>252</v>
      </c>
      <c r="V21" s="32" t="str">
        <f>DHAC_TestProviders_combined!Q8</f>
        <v>0770100952</v>
      </c>
      <c r="W21" s="66" t="s">
        <v>1321</v>
      </c>
      <c r="X21" s="66" t="s">
        <v>282</v>
      </c>
      <c r="Y21" s="65" t="str">
        <f>DHAC_TestProviders_combined!S8</f>
        <v>luigi.leeds@example.com.au</v>
      </c>
      <c r="Z21" s="66"/>
      <c r="AA21" s="66"/>
      <c r="AB21" s="32" t="str">
        <f>DHAC_TestProviders_combined!M8</f>
        <v>111 Gottfried Rvr</v>
      </c>
      <c r="AC21" s="32" t="str">
        <f>DHAC_TestProviders_combined!N8</f>
        <v>Bayview Heights</v>
      </c>
      <c r="AD21" s="32" t="str">
        <f>DHAC_TestProviders_combined!O8</f>
        <v>QLD</v>
      </c>
      <c r="AE21" s="7">
        <f>DHAC_TestProviders_combined!P8</f>
        <v>4868</v>
      </c>
      <c r="AF21" s="66"/>
      <c r="AG21" s="66"/>
      <c r="AH21" s="65" t="str">
        <f>_xlfn.XLOOKUP(DHAC_TestProviders_combined!K8,CodeMaps!$A$15:$A$18,CodeMaps!$B$15:$B$18)</f>
        <v>male</v>
      </c>
      <c r="AI21" s="65" t="str">
        <f>DHAC_TestProviders_combined!D8</f>
        <v>Specialist Medical Practitioners</v>
      </c>
      <c r="AJ21" s="7" t="s">
        <v>1525</v>
      </c>
      <c r="AK21" s="66" t="s">
        <v>1526</v>
      </c>
      <c r="AL21" s="66" t="s">
        <v>1527</v>
      </c>
      <c r="AM21" s="7" t="s">
        <v>1528</v>
      </c>
      <c r="AN21" s="32" t="str">
        <f>DHAC_TestProviders_combined!T8</f>
        <v>HAC000000007</v>
      </c>
      <c r="AO21" s="9" t="s">
        <v>1530</v>
      </c>
      <c r="AP21" s="9" t="s">
        <v>1531</v>
      </c>
      <c r="AQ21" s="9" t="s">
        <v>1585</v>
      </c>
    </row>
    <row r="22" spans="1:43" x14ac:dyDescent="0.25">
      <c r="A22" s="101" t="str">
        <f>LOWER(_xlfn.CONCAT(SUBSTITUTE(DHAC_TestProviders_combined!I9,"'",""),"-",DHAC_TestProviders_combined!J9))</f>
        <v>kendall-dallas</v>
      </c>
      <c r="B22" s="65"/>
      <c r="C22" s="35" t="s">
        <v>1518</v>
      </c>
      <c r="D22" s="66" t="s">
        <v>1519</v>
      </c>
      <c r="E22" s="66" t="s">
        <v>1520</v>
      </c>
      <c r="F22" s="66" t="s">
        <v>1521</v>
      </c>
      <c r="G22" s="66" t="str">
        <f>DHAC_TestProviders_combined!B9</f>
        <v xml:space="preserve">8003611566718304 </v>
      </c>
      <c r="H22" s="66"/>
      <c r="I22" s="65" t="str">
        <f>IF(DHAC_TestProviders_combined!W9&lt;&gt;"","PRES","")</f>
        <v/>
      </c>
      <c r="J22" s="65" t="str">
        <f>IF(DHAC_TestProviders_combined!W9&lt;&gt;"","Prescriber Number","")</f>
        <v/>
      </c>
      <c r="K22" s="66"/>
      <c r="L22" s="65" t="str">
        <f>IF(DHAC_TestProviders_combined!W9&lt;&gt;"","http://ns.electronichealth.net.au/id/medicare-prescriber-number","")</f>
        <v/>
      </c>
      <c r="M22" s="65" t="str">
        <f>IF(DHAC_TestProviders_combined!W9&lt;&gt;"",DHAC_TestProviders_combined!W9,"")</f>
        <v/>
      </c>
      <c r="N22" s="66"/>
      <c r="O22" s="66" t="s">
        <v>247</v>
      </c>
      <c r="P22" s="9" t="str">
        <f>DHAC_TestProviders_combined!I9</f>
        <v>KENDALL</v>
      </c>
      <c r="Q22" s="66" t="str">
        <f>DHAC_TestProviders_combined!J9</f>
        <v>Dallas</v>
      </c>
      <c r="R22" s="66"/>
      <c r="S22" s="66"/>
      <c r="U22" s="7" t="s">
        <v>252</v>
      </c>
      <c r="V22" s="32" t="str">
        <f>DHAC_TestProviders_combined!Q9</f>
        <v>0770102627</v>
      </c>
      <c r="W22" s="66" t="s">
        <v>1321</v>
      </c>
      <c r="X22" s="66" t="s">
        <v>282</v>
      </c>
      <c r="Y22" s="65" t="str">
        <f>DHAC_TestProviders_combined!S9</f>
        <v>dallas.kendall@example.net</v>
      </c>
      <c r="Z22" s="66"/>
      <c r="AA22" s="66"/>
      <c r="AB22" s="32" t="str">
        <f>DHAC_TestProviders_combined!M9</f>
        <v>65 John Hts</v>
      </c>
      <c r="AC22" s="32" t="str">
        <f>DHAC_TestProviders_combined!N9</f>
        <v>Coverty</v>
      </c>
      <c r="AD22" s="32" t="str">
        <f>DHAC_TestProviders_combined!O9</f>
        <v>QLD</v>
      </c>
      <c r="AE22" s="7">
        <f>DHAC_TestProviders_combined!P9</f>
        <v>4613</v>
      </c>
      <c r="AF22" s="66"/>
      <c r="AG22" s="66"/>
      <c r="AH22" s="65" t="str">
        <f>_xlfn.XLOOKUP(DHAC_TestProviders_combined!K9,CodeMaps!$A$15:$A$18,CodeMaps!$B$15:$B$18)</f>
        <v>male</v>
      </c>
      <c r="AI22" s="65" t="str">
        <f>DHAC_TestProviders_combined!D9</f>
        <v>Midwives</v>
      </c>
      <c r="AJ22" s="7" t="s">
        <v>1525</v>
      </c>
      <c r="AK22" s="66" t="s">
        <v>1526</v>
      </c>
      <c r="AL22" s="66" t="s">
        <v>1527</v>
      </c>
      <c r="AM22" s="7" t="s">
        <v>1528</v>
      </c>
      <c r="AN22" s="32" t="str">
        <f>DHAC_TestProviders_combined!T9</f>
        <v>HAC000000008</v>
      </c>
      <c r="AO22" s="9" t="s">
        <v>1530</v>
      </c>
      <c r="AP22" s="9" t="s">
        <v>1531</v>
      </c>
      <c r="AQ22" s="9" t="s">
        <v>1585</v>
      </c>
    </row>
    <row r="23" spans="1:43" x14ac:dyDescent="0.25">
      <c r="A23" s="65" t="str">
        <f>LOWER(_xlfn.CONCAT(SUBSTITUTE(DHAC_TestProviders_combined!I10,"'",""),"-",DHAC_TestProviders_combined!J10))</f>
        <v>mcleod-clinton</v>
      </c>
      <c r="B23" s="65"/>
      <c r="C23" s="35" t="s">
        <v>1518</v>
      </c>
      <c r="D23" s="66" t="s">
        <v>1519</v>
      </c>
      <c r="E23" s="66" t="s">
        <v>1520</v>
      </c>
      <c r="F23" s="66" t="s">
        <v>1521</v>
      </c>
      <c r="G23" s="66" t="str">
        <f>DHAC_TestProviders_combined!B10</f>
        <v xml:space="preserve">8003616566718733 </v>
      </c>
      <c r="H23" s="66"/>
      <c r="I23" s="65" t="str">
        <f>IF(DHAC_TestProviders_combined!W10&lt;&gt;"","PRES","")</f>
        <v/>
      </c>
      <c r="J23" s="65" t="str">
        <f>IF(DHAC_TestProviders_combined!W10&lt;&gt;"","Prescriber Number","")</f>
        <v/>
      </c>
      <c r="K23" s="66"/>
      <c r="L23" s="65" t="str">
        <f>IF(DHAC_TestProviders_combined!W10&lt;&gt;"","http://ns.electronichealth.net.au/id/medicare-prescriber-number","")</f>
        <v/>
      </c>
      <c r="M23" s="65" t="str">
        <f>IF(DHAC_TestProviders_combined!W10&lt;&gt;"",DHAC_TestProviders_combined!W10,"")</f>
        <v/>
      </c>
      <c r="N23" s="66"/>
      <c r="O23" s="66" t="s">
        <v>247</v>
      </c>
      <c r="P23" s="9" t="str">
        <f>DHAC_TestProviders_combined!I10</f>
        <v>MCLEOD</v>
      </c>
      <c r="Q23" s="66" t="str">
        <f>DHAC_TestProviders_combined!J10</f>
        <v>Clinton</v>
      </c>
      <c r="R23" s="66"/>
      <c r="S23" s="66"/>
      <c r="U23" s="7" t="s">
        <v>252</v>
      </c>
      <c r="V23" s="32" t="str">
        <f>DHAC_TestProviders_combined!Q10</f>
        <v>0770100611</v>
      </c>
      <c r="W23" s="66" t="s">
        <v>1321</v>
      </c>
      <c r="X23" s="66" t="s">
        <v>282</v>
      </c>
      <c r="Y23" s="65" t="str">
        <f>DHAC_TestProviders_combined!S10</f>
        <v>clinton.mcleod@hudsonagedcare.example.net</v>
      </c>
      <c r="Z23" s="66"/>
      <c r="AA23" s="66"/>
      <c r="AB23" s="32" t="str">
        <f>DHAC_TestProviders_combined!M10</f>
        <v>112 Rome Qy</v>
      </c>
      <c r="AC23" s="32" t="str">
        <f>DHAC_TestProviders_combined!N10</f>
        <v>Hudson</v>
      </c>
      <c r="AD23" s="32" t="str">
        <f>DHAC_TestProviders_combined!O10</f>
        <v>QLD</v>
      </c>
      <c r="AE23" s="7">
        <f>DHAC_TestProviders_combined!P10</f>
        <v>4860</v>
      </c>
      <c r="AF23" s="66"/>
      <c r="AG23" s="66"/>
      <c r="AH23" s="65" t="str">
        <f>_xlfn.XLOOKUP(DHAC_TestProviders_combined!K10,CodeMaps!$A$15:$A$18,CodeMaps!$B$15:$B$18)</f>
        <v>male</v>
      </c>
      <c r="AI23" s="65" t="str">
        <f>DHAC_TestProviders_combined!D10</f>
        <v>Registered Nurses</v>
      </c>
      <c r="AJ23" s="7" t="s">
        <v>1525</v>
      </c>
      <c r="AK23" s="66" t="s">
        <v>1526</v>
      </c>
      <c r="AL23" s="66" t="s">
        <v>1527</v>
      </c>
      <c r="AM23" s="7" t="s">
        <v>1528</v>
      </c>
      <c r="AN23" s="32" t="str">
        <f>DHAC_TestProviders_combined!T10</f>
        <v>HAC000000009</v>
      </c>
      <c r="AO23" s="9" t="s">
        <v>1530</v>
      </c>
      <c r="AP23" s="9" t="s">
        <v>1531</v>
      </c>
      <c r="AQ23" s="9" t="s">
        <v>1585</v>
      </c>
    </row>
    <row r="24" spans="1:43" x14ac:dyDescent="0.25">
      <c r="A24" s="65" t="str">
        <f>LOWER(_xlfn.CONCAT(SUBSTITUTE(DHAC_TestProviders_combined!I11,"'",""),"-",DHAC_TestProviders_combined!J11))</f>
        <v>springett-angelo</v>
      </c>
      <c r="B24" s="65"/>
      <c r="C24" s="35" t="s">
        <v>1518</v>
      </c>
      <c r="D24" s="66" t="s">
        <v>1519</v>
      </c>
      <c r="E24" s="66" t="s">
        <v>1520</v>
      </c>
      <c r="F24" s="66" t="s">
        <v>1521</v>
      </c>
      <c r="G24" s="66" t="str">
        <f>DHAC_TestProviders_combined!B11</f>
        <v xml:space="preserve">8003611566718312 </v>
      </c>
      <c r="H24" s="66"/>
      <c r="I24" s="65" t="str">
        <f>IF(DHAC_TestProviders_combined!W11&lt;&gt;"","PRES","")</f>
        <v/>
      </c>
      <c r="J24" s="65" t="str">
        <f>IF(DHAC_TestProviders_combined!W11&lt;&gt;"","Prescriber Number","")</f>
        <v/>
      </c>
      <c r="K24" s="66"/>
      <c r="L24" s="65" t="str">
        <f>IF(DHAC_TestProviders_combined!W11&lt;&gt;"","http://ns.electronichealth.net.au/id/medicare-prescriber-number","")</f>
        <v/>
      </c>
      <c r="M24" s="65" t="str">
        <f>IF(DHAC_TestProviders_combined!W11&lt;&gt;"",DHAC_TestProviders_combined!W11,"")</f>
        <v/>
      </c>
      <c r="N24" s="66"/>
      <c r="O24" s="66" t="s">
        <v>247</v>
      </c>
      <c r="P24" s="9" t="str">
        <f>DHAC_TestProviders_combined!I11</f>
        <v>SPRINGETT</v>
      </c>
      <c r="Q24" s="66" t="str">
        <f>DHAC_TestProviders_combined!J11</f>
        <v>Angelo</v>
      </c>
      <c r="R24" s="66"/>
      <c r="S24" s="66"/>
      <c r="U24" s="7" t="s">
        <v>252</v>
      </c>
      <c r="V24" s="32" t="str">
        <f>DHAC_TestProviders_combined!Q11</f>
        <v>0770102038</v>
      </c>
      <c r="W24" s="66" t="s">
        <v>1321</v>
      </c>
      <c r="X24" s="66" t="s">
        <v>282</v>
      </c>
      <c r="Y24" s="65" t="str">
        <f>DHAC_TestProviders_combined!S11</f>
        <v>angelo.springett@glennieheightph.example.com.au</v>
      </c>
      <c r="Z24" s="66"/>
      <c r="AA24" s="66"/>
      <c r="AB24" s="32" t="str">
        <f>DHAC_TestProviders_combined!M11</f>
        <v>100 West Jnc</v>
      </c>
      <c r="AC24" s="32" t="str">
        <f>DHAC_TestProviders_combined!N11</f>
        <v>Glennie Heights</v>
      </c>
      <c r="AD24" s="32" t="str">
        <f>DHAC_TestProviders_combined!O11</f>
        <v>QLD</v>
      </c>
      <c r="AE24" s="7">
        <f>DHAC_TestProviders_combined!P11</f>
        <v>4370</v>
      </c>
      <c r="AF24" s="66"/>
      <c r="AG24" s="66"/>
      <c r="AH24" s="65" t="str">
        <f>_xlfn.XLOOKUP(DHAC_TestProviders_combined!K11,CodeMaps!$A$15:$A$18,CodeMaps!$B$15:$B$18)</f>
        <v>male</v>
      </c>
      <c r="AI24" s="65" t="str">
        <f>DHAC_TestProviders_combined!D11</f>
        <v>Registered Nurses</v>
      </c>
      <c r="AJ24" s="7" t="s">
        <v>1525</v>
      </c>
      <c r="AK24" s="66" t="s">
        <v>1526</v>
      </c>
      <c r="AL24" s="66" t="s">
        <v>1527</v>
      </c>
      <c r="AM24" s="7" t="s">
        <v>1528</v>
      </c>
      <c r="AN24" s="32" t="str">
        <f>DHAC_TestProviders_combined!T11</f>
        <v>HAC0000000010</v>
      </c>
      <c r="AO24" s="9" t="s">
        <v>1530</v>
      </c>
      <c r="AP24" s="9" t="s">
        <v>1531</v>
      </c>
      <c r="AQ24" s="9" t="s">
        <v>1585</v>
      </c>
    </row>
    <row r="25" spans="1:43" x14ac:dyDescent="0.25">
      <c r="A25" s="65" t="str">
        <f>LOWER(_xlfn.CONCAT(SUBSTITUTE(DHAC_TestProviders_combined!I12,"'",""),"-",DHAC_TestProviders_combined!J12))</f>
        <v>haywood-byron</v>
      </c>
      <c r="B25" s="65"/>
      <c r="C25" s="35" t="s">
        <v>1518</v>
      </c>
      <c r="D25" s="66" t="s">
        <v>1519</v>
      </c>
      <c r="E25" s="66" t="s">
        <v>1520</v>
      </c>
      <c r="F25" s="66" t="s">
        <v>1521</v>
      </c>
      <c r="G25" s="66" t="str">
        <f>DHAC_TestProviders_combined!B12</f>
        <v xml:space="preserve">8003619900051969 </v>
      </c>
      <c r="H25" s="66"/>
      <c r="I25" s="65" t="str">
        <f>IF(DHAC_TestProviders_combined!W12&lt;&gt;"","PRES","")</f>
        <v/>
      </c>
      <c r="J25" s="65" t="str">
        <f>IF(DHAC_TestProviders_combined!W12&lt;&gt;"","Prescriber Number","")</f>
        <v/>
      </c>
      <c r="K25" s="66"/>
      <c r="L25" s="65" t="str">
        <f>IF(DHAC_TestProviders_combined!W12&lt;&gt;"","http://ns.electronichealth.net.au/id/medicare-prescriber-number","")</f>
        <v/>
      </c>
      <c r="M25" s="65" t="str">
        <f>IF(DHAC_TestProviders_combined!W12&lt;&gt;"",DHAC_TestProviders_combined!W12,"")</f>
        <v/>
      </c>
      <c r="N25" s="66"/>
      <c r="O25" s="66" t="s">
        <v>247</v>
      </c>
      <c r="P25" s="9" t="str">
        <f>DHAC_TestProviders_combined!I12</f>
        <v>HAYWOOD</v>
      </c>
      <c r="Q25" s="66" t="str">
        <f>DHAC_TestProviders_combined!J12</f>
        <v>Byron</v>
      </c>
      <c r="R25" s="66"/>
      <c r="S25" s="66"/>
      <c r="U25" s="7" t="s">
        <v>252</v>
      </c>
      <c r="V25" s="32" t="str">
        <f>DHAC_TestProviders_combined!Q12</f>
        <v>0770107684</v>
      </c>
      <c r="W25" s="66" t="s">
        <v>1321</v>
      </c>
      <c r="X25" s="66" t="s">
        <v>282</v>
      </c>
      <c r="Y25" s="65" t="str">
        <f>DHAC_TestProviders_combined!S12</f>
        <v>byron.haywood@barneyviewph.example.net</v>
      </c>
      <c r="Z25" s="66"/>
      <c r="AA25" s="66"/>
      <c r="AB25" s="32" t="str">
        <f>DHAC_TestProviders_combined!M12</f>
        <v>20 King Rdge</v>
      </c>
      <c r="AC25" s="32" t="str">
        <f>DHAC_TestProviders_combined!N12</f>
        <v>Barney View</v>
      </c>
      <c r="AD25" s="32" t="str">
        <f>DHAC_TestProviders_combined!O12</f>
        <v>QLD</v>
      </c>
      <c r="AE25" s="7">
        <f>DHAC_TestProviders_combined!P12</f>
        <v>4287</v>
      </c>
      <c r="AF25" s="66"/>
      <c r="AG25" s="66"/>
      <c r="AH25" s="65" t="str">
        <f>_xlfn.XLOOKUP(DHAC_TestProviders_combined!K12,CodeMaps!$A$15:$A$18,CodeMaps!$B$15:$B$18)</f>
        <v>male</v>
      </c>
      <c r="AI25" s="65" t="str">
        <f>DHAC_TestProviders_combined!D12</f>
        <v>Registered Nurses</v>
      </c>
      <c r="AJ25" s="7" t="s">
        <v>1525</v>
      </c>
      <c r="AK25" s="66" t="s">
        <v>1526</v>
      </c>
      <c r="AL25" s="66" t="s">
        <v>1527</v>
      </c>
      <c r="AM25" s="7" t="s">
        <v>1528</v>
      </c>
      <c r="AN25" s="32" t="str">
        <f>DHAC_TestProviders_combined!T12</f>
        <v>HAC0000000011</v>
      </c>
      <c r="AO25" s="9" t="s">
        <v>1530</v>
      </c>
      <c r="AP25" s="9" t="s">
        <v>1531</v>
      </c>
      <c r="AQ25" s="9" t="s">
        <v>1585</v>
      </c>
    </row>
    <row r="26" spans="1:43" x14ac:dyDescent="0.25">
      <c r="A26" s="65" t="str">
        <f>LOWER(_xlfn.CONCAT(SUBSTITUTE(DHAC_TestProviders_combined!I13,"'",""),"-",DHAC_TestProviders_combined!J13))</f>
        <v>grigg-hung</v>
      </c>
      <c r="B26" s="65"/>
      <c r="C26" s="35" t="s">
        <v>1518</v>
      </c>
      <c r="D26" s="66" t="s">
        <v>1519</v>
      </c>
      <c r="E26" s="66" t="s">
        <v>1520</v>
      </c>
      <c r="F26" s="66" t="s">
        <v>1521</v>
      </c>
      <c r="G26" s="66" t="str">
        <f>DHAC_TestProviders_combined!B13</f>
        <v xml:space="preserve">8003613233384643 </v>
      </c>
      <c r="H26" s="66"/>
      <c r="I26" s="65" t="str">
        <f>IF(DHAC_TestProviders_combined!W13&lt;&gt;"","PRES","")</f>
        <v/>
      </c>
      <c r="J26" s="65" t="str">
        <f>IF(DHAC_TestProviders_combined!W13&lt;&gt;"","Prescriber Number","")</f>
        <v/>
      </c>
      <c r="K26" s="66"/>
      <c r="L26" s="65" t="str">
        <f>IF(DHAC_TestProviders_combined!W13&lt;&gt;"","http://ns.electronichealth.net.au/id/medicare-prescriber-number","")</f>
        <v/>
      </c>
      <c r="M26" s="65" t="str">
        <f>IF(DHAC_TestProviders_combined!W13&lt;&gt;"",DHAC_TestProviders_combined!W13,"")</f>
        <v/>
      </c>
      <c r="N26" s="66"/>
      <c r="O26" s="66" t="s">
        <v>247</v>
      </c>
      <c r="P26" s="9" t="str">
        <f>DHAC_TestProviders_combined!I13</f>
        <v>GRIGG</v>
      </c>
      <c r="Q26" s="66" t="str">
        <f>DHAC_TestProviders_combined!J13</f>
        <v>Hung</v>
      </c>
      <c r="R26" s="66"/>
      <c r="S26" s="66"/>
      <c r="U26" s="7" t="s">
        <v>252</v>
      </c>
      <c r="V26" s="32" t="str">
        <f>DHAC_TestProviders_combined!Q13</f>
        <v>0770106751</v>
      </c>
      <c r="W26" s="66" t="s">
        <v>1321</v>
      </c>
      <c r="X26" s="66" t="s">
        <v>282</v>
      </c>
      <c r="Y26" s="65" t="str">
        <f>DHAC_TestProviders_combined!S13</f>
        <v>hung.grigg@example.com</v>
      </c>
      <c r="Z26" s="66"/>
      <c r="AA26" s="66"/>
      <c r="AB26" s="32" t="str">
        <f>DHAC_TestProviders_combined!M13</f>
        <v>69 Zorro Cl</v>
      </c>
      <c r="AC26" s="32" t="str">
        <f>DHAC_TestProviders_combined!N13</f>
        <v>Nagoorin</v>
      </c>
      <c r="AD26" s="32" t="str">
        <f>DHAC_TestProviders_combined!O13</f>
        <v>QLD</v>
      </c>
      <c r="AE26" s="7">
        <f>DHAC_TestProviders_combined!P13</f>
        <v>4680</v>
      </c>
      <c r="AF26" s="66"/>
      <c r="AG26" s="66"/>
      <c r="AH26" s="65" t="str">
        <f>_xlfn.XLOOKUP(DHAC_TestProviders_combined!K13,CodeMaps!$A$15:$A$18,CodeMaps!$B$15:$B$18)</f>
        <v>male</v>
      </c>
      <c r="AI26" s="65" t="str">
        <f>DHAC_TestProviders_combined!D13</f>
        <v>Specialist Medical Practitioners</v>
      </c>
      <c r="AJ26" s="7" t="s">
        <v>1525</v>
      </c>
      <c r="AK26" s="66" t="s">
        <v>1526</v>
      </c>
      <c r="AL26" s="66" t="s">
        <v>1527</v>
      </c>
      <c r="AM26" s="7" t="s">
        <v>1528</v>
      </c>
      <c r="AN26" s="32" t="str">
        <f>DHAC_TestProviders_combined!T13</f>
        <v>HAC0000000012</v>
      </c>
      <c r="AO26" s="9" t="s">
        <v>1530</v>
      </c>
      <c r="AP26" s="9" t="s">
        <v>1531</v>
      </c>
      <c r="AQ26" s="9" t="s">
        <v>1585</v>
      </c>
    </row>
    <row r="27" spans="1:43" x14ac:dyDescent="0.25">
      <c r="A27" s="65" t="str">
        <f>LOWER(_xlfn.CONCAT(SUBSTITUTE(DHAC_TestProviders_combined!I14,"'",""),"-",DHAC_TestProviders_combined!J14))</f>
        <v>shearer-joesfine</v>
      </c>
      <c r="B27" s="65"/>
      <c r="C27" s="35" t="s">
        <v>1518</v>
      </c>
      <c r="D27" s="66" t="s">
        <v>1519</v>
      </c>
      <c r="E27" s="66" t="s">
        <v>1520</v>
      </c>
      <c r="F27" s="66" t="s">
        <v>1521</v>
      </c>
      <c r="G27" s="66" t="str">
        <f>DHAC_TestProviders_combined!B14</f>
        <v xml:space="preserve">8003619900051977 </v>
      </c>
      <c r="H27" s="66"/>
      <c r="I27" s="65" t="str">
        <f>IF(DHAC_TestProviders_combined!W14&lt;&gt;"","PRES","")</f>
        <v/>
      </c>
      <c r="J27" s="65" t="str">
        <f>IF(DHAC_TestProviders_combined!W14&lt;&gt;"","Prescriber Number","")</f>
        <v/>
      </c>
      <c r="K27" s="66"/>
      <c r="L27" s="65" t="str">
        <f>IF(DHAC_TestProviders_combined!W14&lt;&gt;"","http://ns.electronichealth.net.au/id/medicare-prescriber-number","")</f>
        <v/>
      </c>
      <c r="M27" s="65" t="str">
        <f>IF(DHAC_TestProviders_combined!W14&lt;&gt;"",DHAC_TestProviders_combined!W14,"")</f>
        <v/>
      </c>
      <c r="N27" s="66"/>
      <c r="O27" s="66" t="s">
        <v>247</v>
      </c>
      <c r="P27" s="9" t="str">
        <f>DHAC_TestProviders_combined!I14</f>
        <v>SHEARER</v>
      </c>
      <c r="Q27" s="66" t="str">
        <f>DHAC_TestProviders_combined!J14</f>
        <v>Joesfine</v>
      </c>
      <c r="R27" s="66"/>
      <c r="S27" s="66"/>
      <c r="U27" s="7" t="s">
        <v>252</v>
      </c>
      <c r="V27" s="32" t="str">
        <f>DHAC_TestProviders_combined!Q14</f>
        <v>0770105746</v>
      </c>
      <c r="W27" s="66" t="s">
        <v>1321</v>
      </c>
      <c r="X27" s="66" t="s">
        <v>282</v>
      </c>
      <c r="Y27" s="65" t="str">
        <f>DHAC_TestProviders_combined!S14</f>
        <v>joesfine.shearer@carringtonpathology.example.com.au</v>
      </c>
      <c r="Z27" s="66"/>
      <c r="AA27" s="66"/>
      <c r="AB27" s="32" t="str">
        <f>DHAC_TestProviders_combined!M14</f>
        <v>106 John Rdge</v>
      </c>
      <c r="AC27" s="32" t="str">
        <f>DHAC_TestProviders_combined!N14</f>
        <v>Carrington</v>
      </c>
      <c r="AD27" s="32" t="str">
        <f>DHAC_TestProviders_combined!O14</f>
        <v>QLD</v>
      </c>
      <c r="AE27" s="7">
        <f>DHAC_TestProviders_combined!P14</f>
        <v>4350</v>
      </c>
      <c r="AF27" s="66"/>
      <c r="AG27" s="66"/>
      <c r="AH27" s="65" t="str">
        <f>_xlfn.XLOOKUP(DHAC_TestProviders_combined!K14,CodeMaps!$A$15:$A$18,CodeMaps!$B$15:$B$18)</f>
        <v>unknown</v>
      </c>
      <c r="AI27" s="65" t="str">
        <f>DHAC_TestProviders_combined!D14</f>
        <v>Other Medical Practitioners</v>
      </c>
      <c r="AJ27" s="7" t="s">
        <v>1525</v>
      </c>
      <c r="AK27" s="66" t="s">
        <v>1526</v>
      </c>
      <c r="AL27" s="66" t="s">
        <v>1527</v>
      </c>
      <c r="AM27" s="7" t="s">
        <v>1528</v>
      </c>
      <c r="AN27" s="32" t="str">
        <f>DHAC_TestProviders_combined!T14</f>
        <v>HAC0000000013</v>
      </c>
      <c r="AO27" s="9" t="s">
        <v>1530</v>
      </c>
      <c r="AP27" s="9" t="s">
        <v>1531</v>
      </c>
      <c r="AQ27" s="9" t="s">
        <v>1585</v>
      </c>
    </row>
    <row r="28" spans="1:43" x14ac:dyDescent="0.25">
      <c r="A28" s="65" t="str">
        <f>LOWER(_xlfn.CONCAT(SUBSTITUTE(DHAC_TestProviders_combined!I15,"'",""),"-",DHAC_TestProviders_combined!J15))</f>
        <v>herbert-aimee</v>
      </c>
      <c r="B28" s="65"/>
      <c r="C28" s="35" t="s">
        <v>1518</v>
      </c>
      <c r="D28" s="66" t="s">
        <v>1519</v>
      </c>
      <c r="E28" s="66" t="s">
        <v>1520</v>
      </c>
      <c r="F28" s="66" t="s">
        <v>1521</v>
      </c>
      <c r="G28" s="66" t="str">
        <f>DHAC_TestProviders_combined!B15</f>
        <v xml:space="preserve">8003619900051985 </v>
      </c>
      <c r="H28" s="66"/>
      <c r="I28" s="65" t="str">
        <f>IF(DHAC_TestProviders_combined!W15&lt;&gt;"","PRES","")</f>
        <v/>
      </c>
      <c r="J28" s="65" t="str">
        <f>IF(DHAC_TestProviders_combined!W15&lt;&gt;"","Prescriber Number","")</f>
        <v/>
      </c>
      <c r="K28" s="66"/>
      <c r="L28" s="65" t="str">
        <f>IF(DHAC_TestProviders_combined!W15&lt;&gt;"","http://ns.electronichealth.net.au/id/medicare-prescriber-number","")</f>
        <v/>
      </c>
      <c r="M28" s="65" t="str">
        <f>IF(DHAC_TestProviders_combined!W15&lt;&gt;"",DHAC_TestProviders_combined!W15,"")</f>
        <v/>
      </c>
      <c r="N28" s="66"/>
      <c r="O28" s="66" t="s">
        <v>247</v>
      </c>
      <c r="P28" s="9" t="str">
        <f>DHAC_TestProviders_combined!I15</f>
        <v>HERBERT</v>
      </c>
      <c r="Q28" s="66" t="str">
        <f>DHAC_TestProviders_combined!J15</f>
        <v>Aimee</v>
      </c>
      <c r="R28" s="66"/>
      <c r="S28" s="66"/>
      <c r="U28" s="7" t="s">
        <v>252</v>
      </c>
      <c r="V28" s="32" t="str">
        <f>DHAC_TestProviders_combined!Q15</f>
        <v>0770103753</v>
      </c>
      <c r="W28" s="66" t="s">
        <v>1321</v>
      </c>
      <c r="X28" s="66" t="s">
        <v>282</v>
      </c>
      <c r="Y28" s="65" t="str">
        <f>DHAC_TestProviders_combined!S15</f>
        <v>aimee.herbert@kiomapathology.example.net</v>
      </c>
      <c r="Z28" s="66"/>
      <c r="AA28" s="66"/>
      <c r="AB28" s="32" t="str">
        <f>DHAC_TestProviders_combined!M15</f>
        <v>41 Woodstock Cl</v>
      </c>
      <c r="AC28" s="32" t="str">
        <f>DHAC_TestProviders_combined!N15</f>
        <v>Kioma</v>
      </c>
      <c r="AD28" s="32" t="str">
        <f>DHAC_TestProviders_combined!O15</f>
        <v>QLD</v>
      </c>
      <c r="AE28" s="7">
        <f>DHAC_TestProviders_combined!P15</f>
        <v>4498</v>
      </c>
      <c r="AF28" s="66"/>
      <c r="AG28" s="66"/>
      <c r="AH28" s="65" t="str">
        <f>_xlfn.XLOOKUP(DHAC_TestProviders_combined!K15,CodeMaps!$A$15:$A$18,CodeMaps!$B$15:$B$18)</f>
        <v>unknown</v>
      </c>
      <c r="AI28" s="65" t="str">
        <f>DHAC_TestProviders_combined!D15</f>
        <v>Other Medical Practitioners</v>
      </c>
      <c r="AJ28" s="7" t="s">
        <v>1525</v>
      </c>
      <c r="AK28" s="66" t="s">
        <v>1526</v>
      </c>
      <c r="AL28" s="66" t="s">
        <v>1527</v>
      </c>
      <c r="AM28" s="7" t="s">
        <v>1528</v>
      </c>
      <c r="AN28" s="32" t="str">
        <f>DHAC_TestProviders_combined!T15</f>
        <v>HAC0000000014</v>
      </c>
      <c r="AO28" s="9" t="s">
        <v>1530</v>
      </c>
      <c r="AP28" s="9" t="s">
        <v>1531</v>
      </c>
      <c r="AQ28" s="9" t="s">
        <v>1585</v>
      </c>
    </row>
    <row r="29" spans="1:43" x14ac:dyDescent="0.25">
      <c r="A29" s="65" t="str">
        <f>LOWER(_xlfn.CONCAT(SUBSTITUTE(DHAC_TestProviders_combined!I16,"'",""),"-",DHAC_TestProviders_combined!J16))</f>
        <v>ford-dean</v>
      </c>
      <c r="B29" s="65"/>
      <c r="C29" s="35" t="s">
        <v>1518</v>
      </c>
      <c r="D29" s="66" t="s">
        <v>1519</v>
      </c>
      <c r="E29" s="66" t="s">
        <v>1520</v>
      </c>
      <c r="F29" s="66" t="s">
        <v>1521</v>
      </c>
      <c r="G29" s="66" t="str">
        <f>DHAC_TestProviders_combined!B16</f>
        <v xml:space="preserve">8003613233384668 </v>
      </c>
      <c r="H29" s="66"/>
      <c r="I29" s="65" t="str">
        <f>IF(DHAC_TestProviders_combined!W16&lt;&gt;"","PRES","")</f>
        <v/>
      </c>
      <c r="J29" s="65" t="str">
        <f>IF(DHAC_TestProviders_combined!W16&lt;&gt;"","Prescriber Number","")</f>
        <v/>
      </c>
      <c r="K29" s="66"/>
      <c r="L29" s="65" t="str">
        <f>IF(DHAC_TestProviders_combined!W16&lt;&gt;"","http://ns.electronichealth.net.au/id/medicare-prescriber-number","")</f>
        <v/>
      </c>
      <c r="M29" s="65" t="str">
        <f>IF(DHAC_TestProviders_combined!W16&lt;&gt;"",DHAC_TestProviders_combined!W16,"")</f>
        <v/>
      </c>
      <c r="N29" s="66"/>
      <c r="O29" s="66" t="s">
        <v>247</v>
      </c>
      <c r="P29" s="9" t="str">
        <f>DHAC_TestProviders_combined!I16</f>
        <v>FORD</v>
      </c>
      <c r="Q29" s="66" t="str">
        <f>DHAC_TestProviders_combined!J16</f>
        <v>Dean</v>
      </c>
      <c r="R29" s="66"/>
      <c r="S29" s="66"/>
      <c r="U29" s="7" t="s">
        <v>252</v>
      </c>
      <c r="V29" s="32" t="str">
        <f>DHAC_TestProviders_combined!Q16</f>
        <v>0770104329</v>
      </c>
      <c r="W29" s="66" t="s">
        <v>1321</v>
      </c>
      <c r="X29" s="66" t="s">
        <v>282</v>
      </c>
      <c r="Y29" s="65" t="str">
        <f>DHAC_TestProviders_combined!S16</f>
        <v>dean.ford@eastmackaypharmacy.example.com.au</v>
      </c>
      <c r="Z29" s="66"/>
      <c r="AA29" s="66"/>
      <c r="AB29" s="32" t="str">
        <f>DHAC_TestProviders_combined!M16</f>
        <v>187 Frits Gdns</v>
      </c>
      <c r="AC29" s="32" t="str">
        <f>DHAC_TestProviders_combined!N16</f>
        <v>East Mackay</v>
      </c>
      <c r="AD29" s="32" t="str">
        <f>DHAC_TestProviders_combined!O16</f>
        <v>QLD</v>
      </c>
      <c r="AE29" s="7">
        <f>DHAC_TestProviders_combined!P16</f>
        <v>4740</v>
      </c>
      <c r="AF29" s="66"/>
      <c r="AG29" s="66"/>
      <c r="AH29" s="65" t="str">
        <f>_xlfn.XLOOKUP(DHAC_TestProviders_combined!K16,CodeMaps!$A$15:$A$18,CodeMaps!$B$15:$B$18)</f>
        <v>male</v>
      </c>
      <c r="AI29" s="65" t="str">
        <f>DHAC_TestProviders_combined!D16</f>
        <v>Pharmacists</v>
      </c>
      <c r="AJ29" s="7" t="s">
        <v>1525</v>
      </c>
      <c r="AK29" s="66" t="s">
        <v>1526</v>
      </c>
      <c r="AL29" s="66" t="s">
        <v>1527</v>
      </c>
      <c r="AM29" s="7" t="s">
        <v>1528</v>
      </c>
      <c r="AN29" s="32" t="str">
        <f>DHAC_TestProviders_combined!T16</f>
        <v>HAC0000000015</v>
      </c>
      <c r="AO29" s="9" t="s">
        <v>1530</v>
      </c>
      <c r="AP29" s="9" t="s">
        <v>1531</v>
      </c>
      <c r="AQ29" s="9" t="s">
        <v>1585</v>
      </c>
    </row>
    <row r="30" spans="1:43" x14ac:dyDescent="0.25">
      <c r="A30" s="65" t="str">
        <f>LOWER(_xlfn.CONCAT(SUBSTITUTE(DHAC_TestProviders_combined!I17,"'",""),"-",DHAC_TestProviders_combined!J17))</f>
        <v>patrick-manual</v>
      </c>
      <c r="B30" s="65"/>
      <c r="C30" s="35" t="s">
        <v>1518</v>
      </c>
      <c r="D30" s="66" t="s">
        <v>1519</v>
      </c>
      <c r="E30" s="66" t="s">
        <v>1520</v>
      </c>
      <c r="F30" s="66" t="s">
        <v>1521</v>
      </c>
      <c r="G30" s="66" t="str">
        <f>DHAC_TestProviders_combined!B17</f>
        <v xml:space="preserve">8003613233384676 </v>
      </c>
      <c r="H30" s="66"/>
      <c r="I30" s="65" t="str">
        <f>IF(DHAC_TestProviders_combined!W17&lt;&gt;"","PRES","")</f>
        <v/>
      </c>
      <c r="J30" s="65" t="str">
        <f>IF(DHAC_TestProviders_combined!W17&lt;&gt;"","Prescriber Number","")</f>
        <v/>
      </c>
      <c r="K30" s="66"/>
      <c r="L30" s="65" t="str">
        <f>IF(DHAC_TestProviders_combined!W17&lt;&gt;"","http://ns.electronichealth.net.au/id/medicare-prescriber-number","")</f>
        <v/>
      </c>
      <c r="M30" s="65" t="str">
        <f>IF(DHAC_TestProviders_combined!W17&lt;&gt;"",DHAC_TestProviders_combined!W17,"")</f>
        <v/>
      </c>
      <c r="N30" s="66"/>
      <c r="O30" s="66" t="s">
        <v>247</v>
      </c>
      <c r="P30" s="9" t="str">
        <f>DHAC_TestProviders_combined!I17</f>
        <v>PATRICK</v>
      </c>
      <c r="Q30" s="66" t="str">
        <f>DHAC_TestProviders_combined!J17</f>
        <v>Manual</v>
      </c>
      <c r="R30" s="66"/>
      <c r="S30" s="66"/>
      <c r="U30" s="7" t="s">
        <v>252</v>
      </c>
      <c r="V30" s="32" t="str">
        <f>DHAC_TestProviders_combined!Q17</f>
        <v>0770101282</v>
      </c>
      <c r="W30" s="66" t="s">
        <v>1321</v>
      </c>
      <c r="X30" s="66" t="s">
        <v>282</v>
      </c>
      <c r="Y30" s="65" t="str">
        <f>DHAC_TestProviders_combined!S17</f>
        <v>manual.patrick@cracowpharmacy.example.net</v>
      </c>
      <c r="Z30" s="66"/>
      <c r="AA30" s="66"/>
      <c r="AB30" s="32" t="str">
        <f>DHAC_TestProviders_combined!M17</f>
        <v>9 Shall Ct</v>
      </c>
      <c r="AC30" s="32" t="str">
        <f>DHAC_TestProviders_combined!N17</f>
        <v>Cracow</v>
      </c>
      <c r="AD30" s="32" t="str">
        <f>DHAC_TestProviders_combined!O17</f>
        <v>QLD</v>
      </c>
      <c r="AE30" s="7">
        <f>DHAC_TestProviders_combined!P17</f>
        <v>4719</v>
      </c>
      <c r="AF30" s="66"/>
      <c r="AG30" s="66"/>
      <c r="AH30" s="65" t="str">
        <f>_xlfn.XLOOKUP(DHAC_TestProviders_combined!K17,CodeMaps!$A$15:$A$18,CodeMaps!$B$15:$B$18)</f>
        <v>male</v>
      </c>
      <c r="AI30" s="65" t="str">
        <f>DHAC_TestProviders_combined!D17</f>
        <v>Pharmacists</v>
      </c>
      <c r="AJ30" s="7" t="s">
        <v>1525</v>
      </c>
      <c r="AK30" s="66" t="s">
        <v>1526</v>
      </c>
      <c r="AL30" s="66" t="s">
        <v>1527</v>
      </c>
      <c r="AM30" s="7" t="s">
        <v>1528</v>
      </c>
      <c r="AN30" s="32" t="str">
        <f>DHAC_TestProviders_combined!T17</f>
        <v>HAC0000000016</v>
      </c>
      <c r="AO30" s="9" t="s">
        <v>1530</v>
      </c>
      <c r="AP30" s="9" t="s">
        <v>1531</v>
      </c>
      <c r="AQ30" s="9" t="s">
        <v>1585</v>
      </c>
    </row>
    <row r="31" spans="1:43" x14ac:dyDescent="0.25">
      <c r="A31" s="65" t="str">
        <f>LOWER(_xlfn.CONCAT(SUBSTITUTE(DHAC_TestProviders_combined!I18,"'",""),"-",DHAC_TestProviders_combined!J18))</f>
        <v>mclean-lizzette</v>
      </c>
      <c r="B31" s="65"/>
      <c r="C31" s="35" t="s">
        <v>1518</v>
      </c>
      <c r="D31" s="66" t="s">
        <v>1519</v>
      </c>
      <c r="E31" s="66" t="s">
        <v>1520</v>
      </c>
      <c r="F31" s="66" t="s">
        <v>1521</v>
      </c>
      <c r="G31" s="66" t="str">
        <f>DHAC_TestProviders_combined!B18</f>
        <v xml:space="preserve">8003616566718741 </v>
      </c>
      <c r="H31" s="66"/>
      <c r="I31" s="65" t="str">
        <f>IF(DHAC_TestProviders_combined!W18&lt;&gt;"","PRES","")</f>
        <v/>
      </c>
      <c r="J31" s="65" t="str">
        <f>IF(DHAC_TestProviders_combined!W18&lt;&gt;"","Prescriber Number","")</f>
        <v/>
      </c>
      <c r="K31" s="66"/>
      <c r="L31" s="65" t="str">
        <f>IF(DHAC_TestProviders_combined!W18&lt;&gt;"","http://ns.electronichealth.net.au/id/medicare-prescriber-number","")</f>
        <v/>
      </c>
      <c r="M31" s="65" t="str">
        <f>IF(DHAC_TestProviders_combined!W18&lt;&gt;"",DHAC_TestProviders_combined!W18,"")</f>
        <v/>
      </c>
      <c r="N31" s="66"/>
      <c r="O31" s="66" t="s">
        <v>247</v>
      </c>
      <c r="P31" s="9" t="str">
        <f>DHAC_TestProviders_combined!I18</f>
        <v>MCLEAN</v>
      </c>
      <c r="Q31" s="66" t="str">
        <f>DHAC_TestProviders_combined!J18</f>
        <v>Lizzette</v>
      </c>
      <c r="R31" s="66"/>
      <c r="S31" s="66"/>
      <c r="U31" s="7" t="s">
        <v>252</v>
      </c>
      <c r="V31" s="32" t="str">
        <f>DHAC_TestProviders_combined!Q18</f>
        <v>0770100189</v>
      </c>
      <c r="W31" s="66" t="s">
        <v>1321</v>
      </c>
      <c r="X31" s="66" t="s">
        <v>282</v>
      </c>
      <c r="Y31" s="65" t="str">
        <f>DHAC_TestProviders_combined!S18</f>
        <v>lizzette.mclean@hudsonagedcare.example.net</v>
      </c>
      <c r="Z31" s="66"/>
      <c r="AA31" s="66"/>
      <c r="AB31" s="32" t="str">
        <f>DHAC_TestProviders_combined!M18</f>
        <v>45 Wolverene Qy</v>
      </c>
      <c r="AC31" s="32" t="str">
        <f>DHAC_TestProviders_combined!N18</f>
        <v>Hudson</v>
      </c>
      <c r="AD31" s="32" t="str">
        <f>DHAC_TestProviders_combined!O18</f>
        <v>QLD</v>
      </c>
      <c r="AE31" s="7">
        <f>DHAC_TestProviders_combined!P18</f>
        <v>4860</v>
      </c>
      <c r="AF31" s="66"/>
      <c r="AG31" s="66"/>
      <c r="AH31" s="65" t="str">
        <f>_xlfn.XLOOKUP(DHAC_TestProviders_combined!K18,CodeMaps!$A$15:$A$18,CodeMaps!$B$15:$B$18)</f>
        <v>unknown</v>
      </c>
      <c r="AI31" s="65" t="str">
        <f>DHAC_TestProviders_combined!D18</f>
        <v>Registered Nurses</v>
      </c>
      <c r="AJ31" s="7" t="s">
        <v>1525</v>
      </c>
      <c r="AK31" s="66" t="s">
        <v>1526</v>
      </c>
      <c r="AL31" s="66" t="s">
        <v>1527</v>
      </c>
      <c r="AM31" s="7" t="s">
        <v>1528</v>
      </c>
      <c r="AN31" s="32" t="str">
        <f>DHAC_TestProviders_combined!T18</f>
        <v>HAC0000000017</v>
      </c>
      <c r="AO31" s="9" t="s">
        <v>1530</v>
      </c>
      <c r="AP31" s="9" t="s">
        <v>1531</v>
      </c>
      <c r="AQ31" s="9" t="s">
        <v>1585</v>
      </c>
    </row>
    <row r="32" spans="1:43" x14ac:dyDescent="0.25">
      <c r="A32" s="65" t="str">
        <f>LOWER(_xlfn.CONCAT(SUBSTITUTE(DHAC_TestProviders_combined!I19,"'",""),"-",DHAC_TestProviders_combined!J19))</f>
        <v>rowland-roger</v>
      </c>
      <c r="B32" s="65"/>
      <c r="C32" s="35" t="s">
        <v>1518</v>
      </c>
      <c r="D32" s="66" t="s">
        <v>1519</v>
      </c>
      <c r="E32" s="66" t="s">
        <v>1520</v>
      </c>
      <c r="F32" s="66" t="s">
        <v>1521</v>
      </c>
      <c r="G32" s="66" t="str">
        <f>DHAC_TestProviders_combined!B19</f>
        <v xml:space="preserve">8003618233384907 </v>
      </c>
      <c r="H32" s="66"/>
      <c r="I32" s="65" t="str">
        <f>IF(DHAC_TestProviders_combined!W19&lt;&gt;"","PRES","")</f>
        <v/>
      </c>
      <c r="J32" s="65" t="str">
        <f>IF(DHAC_TestProviders_combined!W19&lt;&gt;"","Prescriber Number","")</f>
        <v/>
      </c>
      <c r="K32" s="66"/>
      <c r="L32" s="65" t="str">
        <f>IF(DHAC_TestProviders_combined!W19&lt;&gt;"","http://ns.electronichealth.net.au/id/medicare-prescriber-number","")</f>
        <v/>
      </c>
      <c r="M32" s="65" t="str">
        <f>IF(DHAC_TestProviders_combined!W19&lt;&gt;"",DHAC_TestProviders_combined!W19,"")</f>
        <v/>
      </c>
      <c r="N32" s="66"/>
      <c r="O32" s="66" t="s">
        <v>247</v>
      </c>
      <c r="P32" s="9" t="str">
        <f>DHAC_TestProviders_combined!I19</f>
        <v>ROWLAND</v>
      </c>
      <c r="Q32" s="66" t="str">
        <f>DHAC_TestProviders_combined!J19</f>
        <v>Roger</v>
      </c>
      <c r="R32" s="66"/>
      <c r="S32" s="66"/>
      <c r="U32" s="7" t="s">
        <v>252</v>
      </c>
      <c r="V32" s="32" t="str">
        <f>DHAC_TestProviders_combined!Q19</f>
        <v>0770103122</v>
      </c>
      <c r="W32" s="66" t="s">
        <v>1321</v>
      </c>
      <c r="X32" s="66" t="s">
        <v>282</v>
      </c>
      <c r="Y32" s="65" t="str">
        <f>DHAC_TestProviders_combined!S19</f>
        <v>roger.rowland@glennieheightph.example.com.au</v>
      </c>
      <c r="Z32" s="66"/>
      <c r="AA32" s="66"/>
      <c r="AB32" s="32" t="str">
        <f>DHAC_TestProviders_combined!M19</f>
        <v>178 Ocean Esp</v>
      </c>
      <c r="AC32" s="32" t="str">
        <f>DHAC_TestProviders_combined!N19</f>
        <v>Glennie Heights</v>
      </c>
      <c r="AD32" s="32" t="str">
        <f>DHAC_TestProviders_combined!O19</f>
        <v>QLD</v>
      </c>
      <c r="AE32" s="7">
        <f>DHAC_TestProviders_combined!P19</f>
        <v>4370</v>
      </c>
      <c r="AF32" s="66"/>
      <c r="AG32" s="66"/>
      <c r="AH32" s="65" t="str">
        <f>_xlfn.XLOOKUP(DHAC_TestProviders_combined!K19,CodeMaps!$A$15:$A$18,CodeMaps!$B$15:$B$18)</f>
        <v>male</v>
      </c>
      <c r="AI32" s="65" t="str">
        <f>DHAC_TestProviders_combined!D19</f>
        <v>Registered Nurses</v>
      </c>
      <c r="AJ32" s="7" t="s">
        <v>1525</v>
      </c>
      <c r="AK32" s="66" t="s">
        <v>1526</v>
      </c>
      <c r="AL32" s="66" t="s">
        <v>1527</v>
      </c>
      <c r="AM32" s="7" t="s">
        <v>1528</v>
      </c>
      <c r="AN32" s="32" t="str">
        <f>DHAC_TestProviders_combined!T19</f>
        <v>HAC0000000018</v>
      </c>
      <c r="AO32" s="9" t="s">
        <v>1530</v>
      </c>
      <c r="AP32" s="9" t="s">
        <v>1531</v>
      </c>
      <c r="AQ32" s="9" t="s">
        <v>1585</v>
      </c>
    </row>
    <row r="33" spans="1:43" x14ac:dyDescent="0.25">
      <c r="A33" s="65" t="str">
        <f>LOWER(_xlfn.CONCAT(SUBSTITUTE(DHAC_TestProviders_combined!I20,"'",""),"-",DHAC_TestProviders_combined!J20))</f>
        <v>sinclair-forrest</v>
      </c>
      <c r="B33" s="65"/>
      <c r="C33" s="35" t="s">
        <v>1518</v>
      </c>
      <c r="D33" s="66" t="s">
        <v>1519</v>
      </c>
      <c r="E33" s="66" t="s">
        <v>1520</v>
      </c>
      <c r="F33" s="66" t="s">
        <v>1521</v>
      </c>
      <c r="G33" s="66" t="str">
        <f>DHAC_TestProviders_combined!B20</f>
        <v xml:space="preserve">8003619900052017 </v>
      </c>
      <c r="H33" s="66"/>
      <c r="I33" s="65" t="str">
        <f>IF(DHAC_TestProviders_combined!W20&lt;&gt;"","PRES","")</f>
        <v/>
      </c>
      <c r="J33" s="65" t="str">
        <f>IF(DHAC_TestProviders_combined!W20&lt;&gt;"","Prescriber Number","")</f>
        <v/>
      </c>
      <c r="K33" s="66"/>
      <c r="L33" s="65" t="str">
        <f>IF(DHAC_TestProviders_combined!W20&lt;&gt;"","http://ns.electronichealth.net.au/id/medicare-prescriber-number","")</f>
        <v/>
      </c>
      <c r="M33" s="65" t="str">
        <f>IF(DHAC_TestProviders_combined!W20&lt;&gt;"",DHAC_TestProviders_combined!W20,"")</f>
        <v/>
      </c>
      <c r="N33" s="66"/>
      <c r="O33" s="66" t="s">
        <v>247</v>
      </c>
      <c r="P33" s="9" t="str">
        <f>DHAC_TestProviders_combined!I20</f>
        <v>SINCLAIR</v>
      </c>
      <c r="Q33" s="66" t="str">
        <f>DHAC_TestProviders_combined!J20</f>
        <v>Forrest</v>
      </c>
      <c r="R33" s="66"/>
      <c r="S33" s="66"/>
      <c r="U33" s="7" t="s">
        <v>252</v>
      </c>
      <c r="V33" s="32" t="str">
        <f>DHAC_TestProviders_combined!Q20</f>
        <v>0770109646</v>
      </c>
      <c r="W33" s="66" t="s">
        <v>1321</v>
      </c>
      <c r="X33" s="66" t="s">
        <v>282</v>
      </c>
      <c r="Y33" s="65" t="str">
        <f>DHAC_TestProviders_combined!S20</f>
        <v>forrest.sinclair@barneyviewph.example.net</v>
      </c>
      <c r="Z33" s="66"/>
      <c r="AA33" s="66"/>
      <c r="AB33" s="32" t="str">
        <f>DHAC_TestProviders_combined!M20</f>
        <v>159 Bay Lane</v>
      </c>
      <c r="AC33" s="32" t="str">
        <f>DHAC_TestProviders_combined!N20</f>
        <v>Barney View</v>
      </c>
      <c r="AD33" s="32" t="str">
        <f>DHAC_TestProviders_combined!O20</f>
        <v>QLD</v>
      </c>
      <c r="AE33" s="7">
        <f>DHAC_TestProviders_combined!P20</f>
        <v>4287</v>
      </c>
      <c r="AF33" s="66"/>
      <c r="AG33" s="66"/>
      <c r="AH33" s="65" t="str">
        <f>_xlfn.XLOOKUP(DHAC_TestProviders_combined!K20,CodeMaps!$A$15:$A$18,CodeMaps!$B$15:$B$18)</f>
        <v>male</v>
      </c>
      <c r="AI33" s="65" t="str">
        <f>DHAC_TestProviders_combined!D20</f>
        <v>Registered Nurses</v>
      </c>
      <c r="AJ33" s="7" t="s">
        <v>1525</v>
      </c>
      <c r="AK33" s="66" t="s">
        <v>1526</v>
      </c>
      <c r="AL33" s="66" t="s">
        <v>1527</v>
      </c>
      <c r="AM33" s="7" t="s">
        <v>1528</v>
      </c>
      <c r="AN33" s="32" t="str">
        <f>DHAC_TestProviders_combined!T20</f>
        <v>HAC0000000019</v>
      </c>
      <c r="AO33" s="9" t="s">
        <v>1530</v>
      </c>
      <c r="AP33" s="9" t="s">
        <v>1531</v>
      </c>
      <c r="AQ33" s="9" t="s">
        <v>1585</v>
      </c>
    </row>
    <row r="34" spans="1:43" x14ac:dyDescent="0.25">
      <c r="A34" s="65" t="str">
        <f>LOWER(_xlfn.CONCAT(SUBSTITUTE(DHAC_TestProviders_combined!I21,"'",""),"-",DHAC_TestProviders_combined!J21))</f>
        <v>egan-shae</v>
      </c>
      <c r="B34" s="65"/>
      <c r="C34" s="35" t="s">
        <v>1518</v>
      </c>
      <c r="D34" s="66" t="s">
        <v>1519</v>
      </c>
      <c r="E34" s="66" t="s">
        <v>1520</v>
      </c>
      <c r="F34" s="66" t="s">
        <v>1521</v>
      </c>
      <c r="G34" s="66" t="str">
        <f>DHAC_TestProviders_combined!B21</f>
        <v xml:space="preserve">8003614900051325 </v>
      </c>
      <c r="H34" s="66"/>
      <c r="I34" s="65" t="str">
        <f>IF(DHAC_TestProviders_combined!W21&lt;&gt;"","PRES","")</f>
        <v/>
      </c>
      <c r="J34" s="65" t="str">
        <f>IF(DHAC_TestProviders_combined!W21&lt;&gt;"","Prescriber Number","")</f>
        <v/>
      </c>
      <c r="K34" s="66"/>
      <c r="L34" s="65" t="str">
        <f>IF(DHAC_TestProviders_combined!W21&lt;&gt;"","http://ns.electronichealth.net.au/id/medicare-prescriber-number","")</f>
        <v/>
      </c>
      <c r="M34" s="65" t="str">
        <f>IF(DHAC_TestProviders_combined!W21&lt;&gt;"",DHAC_TestProviders_combined!W21,"")</f>
        <v/>
      </c>
      <c r="N34" s="66"/>
      <c r="O34" s="66" t="s">
        <v>247</v>
      </c>
      <c r="P34" s="9" t="str">
        <f>DHAC_TestProviders_combined!I21</f>
        <v>EGAN</v>
      </c>
      <c r="Q34" s="66" t="str">
        <f>DHAC_TestProviders_combined!J21</f>
        <v>Shae</v>
      </c>
      <c r="R34" s="66"/>
      <c r="S34" s="66"/>
      <c r="U34" s="7" t="s">
        <v>252</v>
      </c>
      <c r="V34" s="32" t="str">
        <f>DHAC_TestProviders_combined!Q21</f>
        <v>0770101533</v>
      </c>
      <c r="W34" s="66" t="s">
        <v>1321</v>
      </c>
      <c r="X34" s="66" t="s">
        <v>282</v>
      </c>
      <c r="Y34" s="65" t="str">
        <f>DHAC_TestProviders_combined!S21</f>
        <v>shae.egan@elimbahmedicalcentre.example.com.au</v>
      </c>
      <c r="Z34" s="66"/>
      <c r="AA34" s="66"/>
      <c r="AB34" s="32" t="str">
        <f>DHAC_TestProviders_combined!M21</f>
        <v>22 Cheddar Tce</v>
      </c>
      <c r="AC34" s="32" t="str">
        <f>DHAC_TestProviders_combined!N21</f>
        <v>Elimbah</v>
      </c>
      <c r="AD34" s="32" t="str">
        <f>DHAC_TestProviders_combined!O21</f>
        <v>QLD</v>
      </c>
      <c r="AE34" s="7">
        <f>DHAC_TestProviders_combined!P21</f>
        <v>4516</v>
      </c>
      <c r="AF34" s="66"/>
      <c r="AG34" s="66"/>
      <c r="AH34" s="65" t="str">
        <f>_xlfn.XLOOKUP(DHAC_TestProviders_combined!K21,CodeMaps!$A$15:$A$18,CodeMaps!$B$15:$B$18)</f>
        <v>unknown</v>
      </c>
      <c r="AI34" s="65" t="str">
        <f>DHAC_TestProviders_combined!D21</f>
        <v>Registered Nurses</v>
      </c>
      <c r="AJ34" s="7" t="s">
        <v>1525</v>
      </c>
      <c r="AK34" s="66" t="s">
        <v>1526</v>
      </c>
      <c r="AL34" s="66" t="s">
        <v>1527</v>
      </c>
      <c r="AM34" s="7" t="s">
        <v>1528</v>
      </c>
      <c r="AN34" s="32" t="str">
        <f>DHAC_TestProviders_combined!T21</f>
        <v>HAC0000000020</v>
      </c>
      <c r="AO34" s="9" t="s">
        <v>1530</v>
      </c>
      <c r="AP34" s="9" t="s">
        <v>1531</v>
      </c>
      <c r="AQ34" s="9" t="s">
        <v>1585</v>
      </c>
    </row>
    <row r="35" spans="1:43" x14ac:dyDescent="0.25">
      <c r="A35" s="65" t="str">
        <f>LOWER(_xlfn.CONCAT(SUBSTITUTE(DHAC_TestProviders_combined!I22,"'",""),"-",DHAC_TestProviders_combined!J22))</f>
        <v>morton-eric</v>
      </c>
      <c r="B35" s="65"/>
      <c r="C35" s="35" t="s">
        <v>1518</v>
      </c>
      <c r="D35" s="66" t="s">
        <v>1519</v>
      </c>
      <c r="E35" s="66" t="s">
        <v>1520</v>
      </c>
      <c r="F35" s="66" t="s">
        <v>1521</v>
      </c>
      <c r="G35" s="66" t="str">
        <f>DHAC_TestProviders_combined!B22</f>
        <v xml:space="preserve">8003611566718338 </v>
      </c>
      <c r="H35" s="66"/>
      <c r="I35" s="65" t="str">
        <f>IF(DHAC_TestProviders_combined!W22&lt;&gt;"","PRES","")</f>
        <v/>
      </c>
      <c r="J35" s="65" t="str">
        <f>IF(DHAC_TestProviders_combined!W22&lt;&gt;"","Prescriber Number","")</f>
        <v/>
      </c>
      <c r="K35" s="66"/>
      <c r="L35" s="65" t="str">
        <f>IF(DHAC_TestProviders_combined!W22&lt;&gt;"","http://ns.electronichealth.net.au/id/medicare-prescriber-number","")</f>
        <v/>
      </c>
      <c r="M35" s="65" t="str">
        <f>IF(DHAC_TestProviders_combined!W22&lt;&gt;"",DHAC_TestProviders_combined!W22,"")</f>
        <v/>
      </c>
      <c r="N35" s="66"/>
      <c r="O35" s="66" t="s">
        <v>247</v>
      </c>
      <c r="P35" s="9" t="str">
        <f>DHAC_TestProviders_combined!I22</f>
        <v>MORTON</v>
      </c>
      <c r="Q35" s="66" t="str">
        <f>DHAC_TestProviders_combined!J22</f>
        <v>Eric</v>
      </c>
      <c r="R35" s="66"/>
      <c r="S35" s="66"/>
      <c r="U35" s="7" t="s">
        <v>252</v>
      </c>
      <c r="V35" s="32" t="str">
        <f>DHAC_TestProviders_combined!Q22</f>
        <v>0770105958</v>
      </c>
      <c r="W35" s="66" t="s">
        <v>1321</v>
      </c>
      <c r="X35" s="66" t="s">
        <v>282</v>
      </c>
      <c r="Y35" s="65" t="str">
        <f>DHAC_TestProviders_combined!S22</f>
        <v>eric.morton@lochlomondmc.example.net</v>
      </c>
      <c r="Z35" s="66"/>
      <c r="AA35" s="66"/>
      <c r="AB35" s="32" t="str">
        <f>DHAC_TestProviders_combined!M22</f>
        <v>147 Barrack Rdge</v>
      </c>
      <c r="AC35" s="32" t="str">
        <f>DHAC_TestProviders_combined!N22</f>
        <v>Loch Lomond</v>
      </c>
      <c r="AD35" s="32" t="str">
        <f>DHAC_TestProviders_combined!O22</f>
        <v>QLD</v>
      </c>
      <c r="AE35" s="7">
        <f>DHAC_TestProviders_combined!P22</f>
        <v>4370</v>
      </c>
      <c r="AF35" s="66"/>
      <c r="AG35" s="66"/>
      <c r="AH35" s="65" t="str">
        <f>_xlfn.XLOOKUP(DHAC_TestProviders_combined!K22,CodeMaps!$A$15:$A$18,CodeMaps!$B$15:$B$18)</f>
        <v>male</v>
      </c>
      <c r="AI35" s="65" t="str">
        <f>DHAC_TestProviders_combined!D22</f>
        <v>Registered Nurses</v>
      </c>
      <c r="AJ35" s="7" t="s">
        <v>1525</v>
      </c>
      <c r="AK35" s="66" t="s">
        <v>1526</v>
      </c>
      <c r="AL35" s="66" t="s">
        <v>1527</v>
      </c>
      <c r="AM35" s="7" t="s">
        <v>1528</v>
      </c>
      <c r="AN35" s="32" t="str">
        <f>DHAC_TestProviders_combined!T22</f>
        <v>HAC0000000021</v>
      </c>
      <c r="AO35" s="9" t="s">
        <v>1530</v>
      </c>
      <c r="AP35" s="9" t="s">
        <v>1531</v>
      </c>
      <c r="AQ35" s="9" t="s">
        <v>1585</v>
      </c>
    </row>
    <row r="36" spans="1:43" x14ac:dyDescent="0.25">
      <c r="A36" s="65" t="str">
        <f>LOWER(_xlfn.CONCAT(SUBSTITUTE(DHAC_TestProviders_combined!I23,"'",""),"-",DHAC_TestProviders_combined!J23))</f>
        <v>lamerton-buck</v>
      </c>
      <c r="B36" s="65"/>
      <c r="C36" s="35" t="s">
        <v>1518</v>
      </c>
      <c r="D36" s="66" t="s">
        <v>1519</v>
      </c>
      <c r="E36" s="66" t="s">
        <v>1520</v>
      </c>
      <c r="F36" s="66" t="s">
        <v>1521</v>
      </c>
      <c r="G36" s="66" t="str">
        <f>DHAC_TestProviders_combined!B23</f>
        <v xml:space="preserve">8003616566718766 </v>
      </c>
      <c r="H36" s="66"/>
      <c r="I36" s="65" t="str">
        <f>IF(DHAC_TestProviders_combined!W23&lt;&gt;"","PRES","")</f>
        <v/>
      </c>
      <c r="J36" s="65" t="str">
        <f>IF(DHAC_TestProviders_combined!W23&lt;&gt;"","Prescriber Number","")</f>
        <v/>
      </c>
      <c r="K36" s="66"/>
      <c r="L36" s="65" t="str">
        <f>IF(DHAC_TestProviders_combined!W23&lt;&gt;"","http://ns.electronichealth.net.au/id/medicare-prescriber-number","")</f>
        <v/>
      </c>
      <c r="M36" s="65" t="str">
        <f>IF(DHAC_TestProviders_combined!W23&lt;&gt;"",DHAC_TestProviders_combined!W23,"")</f>
        <v/>
      </c>
      <c r="N36" s="66"/>
      <c r="O36" s="66" t="s">
        <v>247</v>
      </c>
      <c r="P36" s="9" t="str">
        <f>DHAC_TestProviders_combined!I23</f>
        <v>LAMERTON</v>
      </c>
      <c r="Q36" s="66" t="str">
        <f>DHAC_TestProviders_combined!J23</f>
        <v>Buck</v>
      </c>
      <c r="R36" s="66"/>
      <c r="S36" s="66"/>
      <c r="U36" s="7" t="s">
        <v>252</v>
      </c>
      <c r="V36" s="32" t="str">
        <f>DHAC_TestProviders_combined!Q23</f>
        <v>0770104404</v>
      </c>
      <c r="W36" s="66" t="s">
        <v>1321</v>
      </c>
      <c r="X36" s="66" t="s">
        <v>282</v>
      </c>
      <c r="Y36" s="65" t="str">
        <f>DHAC_TestProviders_combined!S23</f>
        <v>buck.lamerton@southedgepractice.example.com.au</v>
      </c>
      <c r="Z36" s="66"/>
      <c r="AA36" s="66"/>
      <c r="AB36" s="32" t="str">
        <f>DHAC_TestProviders_combined!M23</f>
        <v>46 Hiram Esp</v>
      </c>
      <c r="AC36" s="32" t="str">
        <f>DHAC_TestProviders_combined!N23</f>
        <v>Southedge</v>
      </c>
      <c r="AD36" s="32" t="str">
        <f>DHAC_TestProviders_combined!O23</f>
        <v>QLD</v>
      </c>
      <c r="AE36" s="7">
        <f>DHAC_TestProviders_combined!P23</f>
        <v>4871</v>
      </c>
      <c r="AF36" s="66"/>
      <c r="AG36" s="66"/>
      <c r="AH36" s="65" t="str">
        <f>_xlfn.XLOOKUP(DHAC_TestProviders_combined!K23,CodeMaps!$A$15:$A$18,CodeMaps!$B$15:$B$18)</f>
        <v>male</v>
      </c>
      <c r="AI36" s="65" t="str">
        <f>DHAC_TestProviders_combined!D23</f>
        <v>Registered Nurses</v>
      </c>
      <c r="AJ36" s="7" t="s">
        <v>1525</v>
      </c>
      <c r="AK36" s="66" t="s">
        <v>1526</v>
      </c>
      <c r="AL36" s="66" t="s">
        <v>1527</v>
      </c>
      <c r="AM36" s="7" t="s">
        <v>1528</v>
      </c>
      <c r="AN36" s="32" t="str">
        <f>DHAC_TestProviders_combined!T23</f>
        <v>HAC0000000022</v>
      </c>
      <c r="AO36" s="9" t="s">
        <v>1530</v>
      </c>
      <c r="AP36" s="9" t="s">
        <v>1531</v>
      </c>
      <c r="AQ36" s="9" t="s">
        <v>1585</v>
      </c>
    </row>
    <row r="37" spans="1:43" x14ac:dyDescent="0.25">
      <c r="A37" s="65" t="str">
        <f>LOWER(_xlfn.CONCAT(SUBSTITUTE(DHAC_TestProviders_combined!I24,"'",""),"-",DHAC_TestProviders_combined!J24))</f>
        <v>ellis-kylee</v>
      </c>
      <c r="B37" s="65"/>
      <c r="C37" s="35" t="s">
        <v>1518</v>
      </c>
      <c r="D37" s="66" t="s">
        <v>1519</v>
      </c>
      <c r="E37" s="66" t="s">
        <v>1520</v>
      </c>
      <c r="F37" s="66" t="s">
        <v>1521</v>
      </c>
      <c r="G37" s="66" t="str">
        <f>DHAC_TestProviders_combined!B24</f>
        <v xml:space="preserve">8003611566718353 </v>
      </c>
      <c r="H37" s="66"/>
      <c r="I37" s="65" t="str">
        <f>IF(DHAC_TestProviders_combined!W24&lt;&gt;"","PRES","")</f>
        <v/>
      </c>
      <c r="J37" s="65" t="str">
        <f>IF(DHAC_TestProviders_combined!W24&lt;&gt;"","Prescriber Number","")</f>
        <v/>
      </c>
      <c r="K37" s="66"/>
      <c r="L37" s="65" t="str">
        <f>IF(DHAC_TestProviders_combined!W24&lt;&gt;"","http://ns.electronichealth.net.au/id/medicare-prescriber-number","")</f>
        <v/>
      </c>
      <c r="M37" s="65" t="str">
        <f>IF(DHAC_TestProviders_combined!W24&lt;&gt;"",DHAC_TestProviders_combined!W24,"")</f>
        <v/>
      </c>
      <c r="N37" s="66"/>
      <c r="O37" s="66" t="s">
        <v>247</v>
      </c>
      <c r="P37" s="9" t="str">
        <f>DHAC_TestProviders_combined!I24</f>
        <v>ELLIS</v>
      </c>
      <c r="Q37" s="66" t="str">
        <f>DHAC_TestProviders_combined!J24</f>
        <v>Kylee</v>
      </c>
      <c r="R37" s="66"/>
      <c r="S37" s="66"/>
      <c r="U37" s="7" t="s">
        <v>252</v>
      </c>
      <c r="V37" s="32" t="str">
        <f>DHAC_TestProviders_combined!Q24</f>
        <v>0770101670</v>
      </c>
      <c r="W37" s="66" t="s">
        <v>1321</v>
      </c>
      <c r="X37" s="66" t="s">
        <v>282</v>
      </c>
      <c r="Y37" s="65" t="str">
        <f>DHAC_TestProviders_combined!S24</f>
        <v>kylee.ellis@example.net</v>
      </c>
      <c r="Z37" s="66"/>
      <c r="AA37" s="66"/>
      <c r="AB37" s="32" t="str">
        <f>DHAC_TestProviders_combined!M24</f>
        <v>178 Dean Hts</v>
      </c>
      <c r="AC37" s="32" t="str">
        <f>DHAC_TestProviders_combined!N24</f>
        <v>Kaimkillenbun</v>
      </c>
      <c r="AD37" s="32" t="str">
        <f>DHAC_TestProviders_combined!O24</f>
        <v>QLD</v>
      </c>
      <c r="AE37" s="7">
        <f>DHAC_TestProviders_combined!P24</f>
        <v>4406</v>
      </c>
      <c r="AF37" s="66"/>
      <c r="AG37" s="66"/>
      <c r="AH37" s="65" t="str">
        <f>_xlfn.XLOOKUP(DHAC_TestProviders_combined!K24,CodeMaps!$A$15:$A$18,CodeMaps!$B$15:$B$18)</f>
        <v>unknown</v>
      </c>
      <c r="AI37" s="65" t="str">
        <f>DHAC_TestProviders_combined!D24</f>
        <v>Medical Imaging Professionals</v>
      </c>
      <c r="AJ37" s="7" t="s">
        <v>1525</v>
      </c>
      <c r="AK37" s="66" t="s">
        <v>1526</v>
      </c>
      <c r="AL37" s="66" t="s">
        <v>1527</v>
      </c>
      <c r="AM37" s="7" t="s">
        <v>1528</v>
      </c>
      <c r="AN37" s="32" t="str">
        <f>DHAC_TestProviders_combined!T24</f>
        <v>HAC0000000023</v>
      </c>
      <c r="AO37" s="9" t="s">
        <v>1530</v>
      </c>
      <c r="AP37" s="9" t="s">
        <v>1531</v>
      </c>
      <c r="AQ37" s="9" t="s">
        <v>1585</v>
      </c>
    </row>
    <row r="38" spans="1:43" x14ac:dyDescent="0.25">
      <c r="A38" s="65" t="str">
        <f>LOWER(_xlfn.CONCAT(SUBSTITUTE(DHAC_TestProviders_combined!I25,"'",""),"-",DHAC_TestProviders_combined!J25))</f>
        <v>berry-millicent</v>
      </c>
      <c r="B38" s="65"/>
      <c r="C38" s="35" t="s">
        <v>1518</v>
      </c>
      <c r="D38" s="66" t="s">
        <v>1519</v>
      </c>
      <c r="E38" s="66" t="s">
        <v>1520</v>
      </c>
      <c r="F38" s="66" t="s">
        <v>1521</v>
      </c>
      <c r="G38" s="66" t="str">
        <f>DHAC_TestProviders_combined!B25</f>
        <v xml:space="preserve">8003618233384923 </v>
      </c>
      <c r="H38" s="66"/>
      <c r="I38" s="65" t="str">
        <f>IF(DHAC_TestProviders_combined!W25&lt;&gt;"","PRES","")</f>
        <v/>
      </c>
      <c r="J38" s="65" t="str">
        <f>IF(DHAC_TestProviders_combined!W25&lt;&gt;"","Prescriber Number","")</f>
        <v/>
      </c>
      <c r="K38" s="66"/>
      <c r="L38" s="65" t="str">
        <f>IF(DHAC_TestProviders_combined!W25&lt;&gt;"","http://ns.electronichealth.net.au/id/medicare-prescriber-number","")</f>
        <v/>
      </c>
      <c r="M38" s="65" t="str">
        <f>IF(DHAC_TestProviders_combined!W25&lt;&gt;"",DHAC_TestProviders_combined!W25,"")</f>
        <v/>
      </c>
      <c r="N38" s="66"/>
      <c r="O38" s="66" t="s">
        <v>247</v>
      </c>
      <c r="P38" s="9" t="str">
        <f>DHAC_TestProviders_combined!I25</f>
        <v>BERRY</v>
      </c>
      <c r="Q38" s="66" t="str">
        <f>DHAC_TestProviders_combined!J25</f>
        <v>Millicent</v>
      </c>
      <c r="R38" s="66"/>
      <c r="S38" s="66"/>
      <c r="U38" s="7" t="s">
        <v>252</v>
      </c>
      <c r="V38" s="32" t="str">
        <f>DHAC_TestProviders_combined!Q25</f>
        <v>0770101865</v>
      </c>
      <c r="W38" s="66" t="s">
        <v>1321</v>
      </c>
      <c r="X38" s="66" t="s">
        <v>282</v>
      </c>
      <c r="Y38" s="65" t="str">
        <f>DHAC_TestProviders_combined!S25</f>
        <v>millicent.berry@beratradiology.example.com.au</v>
      </c>
      <c r="Z38" s="66"/>
      <c r="AA38" s="66"/>
      <c r="AB38" s="32" t="str">
        <f>DHAC_TestProviders_combined!M25</f>
        <v>11 Centenary St</v>
      </c>
      <c r="AC38" s="32" t="str">
        <f>DHAC_TestProviders_combined!N25</f>
        <v>Berat</v>
      </c>
      <c r="AD38" s="32" t="str">
        <f>DHAC_TestProviders_combined!O25</f>
        <v>QLD</v>
      </c>
      <c r="AE38" s="7">
        <f>DHAC_TestProviders_combined!P25</f>
        <v>4362</v>
      </c>
      <c r="AF38" s="66"/>
      <c r="AG38" s="66"/>
      <c r="AH38" s="65" t="str">
        <f>_xlfn.XLOOKUP(DHAC_TestProviders_combined!K25,CodeMaps!$A$15:$A$18,CodeMaps!$B$15:$B$18)</f>
        <v>unknown</v>
      </c>
      <c r="AI38" s="65" t="str">
        <f>DHAC_TestProviders_combined!D25</f>
        <v>Other Medical Practitioners</v>
      </c>
      <c r="AJ38" s="7" t="s">
        <v>1525</v>
      </c>
      <c r="AK38" s="66" t="s">
        <v>1526</v>
      </c>
      <c r="AL38" s="66" t="s">
        <v>1527</v>
      </c>
      <c r="AM38" s="7" t="s">
        <v>1528</v>
      </c>
      <c r="AN38" s="32" t="str">
        <f>DHAC_TestProviders_combined!T25</f>
        <v>HAC0000000024</v>
      </c>
      <c r="AO38" s="9" t="s">
        <v>1530</v>
      </c>
      <c r="AP38" s="9" t="s">
        <v>1531</v>
      </c>
      <c r="AQ38" s="9" t="s">
        <v>1585</v>
      </c>
    </row>
    <row r="39" spans="1:43" x14ac:dyDescent="0.25">
      <c r="A39" s="65" t="str">
        <f>LOWER(_xlfn.CONCAT(SUBSTITUTE(DHAC_TestProviders_combined!I26,"'",""),"-",DHAC_TestProviders_combined!J26))</f>
        <v>mclaughlin-kimberlee</v>
      </c>
      <c r="B39" s="65"/>
      <c r="C39" s="35" t="s">
        <v>1518</v>
      </c>
      <c r="D39" s="66" t="s">
        <v>1519</v>
      </c>
      <c r="E39" s="66" t="s">
        <v>1520</v>
      </c>
      <c r="F39" s="66" t="s">
        <v>1521</v>
      </c>
      <c r="G39" s="66" t="str">
        <f>DHAC_TestProviders_combined!B26</f>
        <v xml:space="preserve">8003611566718379 </v>
      </c>
      <c r="H39" s="66"/>
      <c r="I39" s="65" t="str">
        <f>IF(DHAC_TestProviders_combined!W26&lt;&gt;"","PRES","")</f>
        <v/>
      </c>
      <c r="J39" s="65" t="str">
        <f>IF(DHAC_TestProviders_combined!W26&lt;&gt;"","Prescriber Number","")</f>
        <v/>
      </c>
      <c r="K39" s="66"/>
      <c r="L39" s="65" t="str">
        <f>IF(DHAC_TestProviders_combined!W26&lt;&gt;"","http://ns.electronichealth.net.au/id/medicare-prescriber-number","")</f>
        <v/>
      </c>
      <c r="M39" s="65" t="str">
        <f>IF(DHAC_TestProviders_combined!W26&lt;&gt;"",DHAC_TestProviders_combined!W26,"")</f>
        <v/>
      </c>
      <c r="N39" s="66"/>
      <c r="O39" s="66" t="s">
        <v>247</v>
      </c>
      <c r="P39" s="9" t="str">
        <f>DHAC_TestProviders_combined!I26</f>
        <v>MCLAUGHLIN</v>
      </c>
      <c r="Q39" s="66" t="str">
        <f>DHAC_TestProviders_combined!J26</f>
        <v>Kimberlee</v>
      </c>
      <c r="R39" s="66"/>
      <c r="S39" s="66"/>
      <c r="U39" s="7" t="s">
        <v>252</v>
      </c>
      <c r="V39" s="32" t="str">
        <f>DHAC_TestProviders_combined!Q26</f>
        <v>0770107257</v>
      </c>
      <c r="W39" s="66" t="s">
        <v>1321</v>
      </c>
      <c r="X39" s="66" t="s">
        <v>282</v>
      </c>
      <c r="Y39" s="65" t="str">
        <f>DHAC_TestProviders_combined!S26</f>
        <v>kimberlee.mclaughlin@mouncharltonradiology.example.net</v>
      </c>
      <c r="Z39" s="66"/>
      <c r="AA39" s="66"/>
      <c r="AB39" s="32" t="str">
        <f>DHAC_TestProviders_combined!M26</f>
        <v>179 Elenore Jnc</v>
      </c>
      <c r="AC39" s="32" t="str">
        <f>DHAC_TestProviders_combined!N26</f>
        <v>Mount Charlton</v>
      </c>
      <c r="AD39" s="32" t="str">
        <f>DHAC_TestProviders_combined!O26</f>
        <v>QLD</v>
      </c>
      <c r="AE39" s="7">
        <f>DHAC_TestProviders_combined!P26</f>
        <v>4741</v>
      </c>
      <c r="AF39" s="66"/>
      <c r="AG39" s="66"/>
      <c r="AH39" s="65" t="str">
        <f>_xlfn.XLOOKUP(DHAC_TestProviders_combined!K26,CodeMaps!$A$15:$A$18,CodeMaps!$B$15:$B$18)</f>
        <v>unknown</v>
      </c>
      <c r="AI39" s="65" t="str">
        <f>DHAC_TestProviders_combined!D26</f>
        <v>Other Medical Practitioners</v>
      </c>
      <c r="AJ39" s="7" t="s">
        <v>1525</v>
      </c>
      <c r="AK39" s="66" t="s">
        <v>1526</v>
      </c>
      <c r="AL39" s="66" t="s">
        <v>1527</v>
      </c>
      <c r="AM39" s="7" t="s">
        <v>1528</v>
      </c>
      <c r="AN39" s="32" t="str">
        <f>DHAC_TestProviders_combined!T26</f>
        <v>HAC0000000025</v>
      </c>
      <c r="AO39" s="9" t="s">
        <v>1530</v>
      </c>
      <c r="AP39" s="9" t="s">
        <v>1531</v>
      </c>
      <c r="AQ39" s="9" t="s">
        <v>1585</v>
      </c>
    </row>
    <row r="40" spans="1:43" x14ac:dyDescent="0.25">
      <c r="A40" s="65" t="str">
        <f>LOWER(_xlfn.CONCAT(SUBSTITUTE(DHAC_TestProviders_combined!I27,"'",""),"-",DHAC_TestProviders_combined!J27))</f>
        <v>marchant-ricki</v>
      </c>
      <c r="B40" s="65"/>
      <c r="C40" s="35" t="s">
        <v>1518</v>
      </c>
      <c r="D40" s="66" t="s">
        <v>1519</v>
      </c>
      <c r="E40" s="66" t="s">
        <v>1520</v>
      </c>
      <c r="F40" s="66" t="s">
        <v>1521</v>
      </c>
      <c r="G40" s="66" t="str">
        <f>DHAC_TestProviders_combined!B27</f>
        <v xml:space="preserve">8003614900051341 </v>
      </c>
      <c r="H40" s="66"/>
      <c r="I40" s="65" t="str">
        <f>IF(DHAC_TestProviders_combined!W27&lt;&gt;"","PRES","")</f>
        <v/>
      </c>
      <c r="J40" s="65" t="str">
        <f>IF(DHAC_TestProviders_combined!W27&lt;&gt;"","Prescriber Number","")</f>
        <v/>
      </c>
      <c r="K40" s="66"/>
      <c r="L40" s="65" t="str">
        <f>IF(DHAC_TestProviders_combined!W27&lt;&gt;"","http://ns.electronichealth.net.au/id/medicare-prescriber-number","")</f>
        <v/>
      </c>
      <c r="M40" s="65" t="str">
        <f>IF(DHAC_TestProviders_combined!W27&lt;&gt;"",DHAC_TestProviders_combined!W27,"")</f>
        <v/>
      </c>
      <c r="N40" s="66"/>
      <c r="O40" s="66" t="s">
        <v>247</v>
      </c>
      <c r="P40" s="9" t="str">
        <f>DHAC_TestProviders_combined!I27</f>
        <v>MARCHANT</v>
      </c>
      <c r="Q40" s="66" t="str">
        <f>DHAC_TestProviders_combined!J27</f>
        <v>Ricki</v>
      </c>
      <c r="R40" s="66"/>
      <c r="S40" s="66"/>
      <c r="U40" s="7" t="s">
        <v>252</v>
      </c>
      <c r="V40" s="32" t="str">
        <f>DHAC_TestProviders_combined!Q27</f>
        <v>0770105532</v>
      </c>
      <c r="W40" s="66" t="s">
        <v>1321</v>
      </c>
      <c r="X40" s="66" t="s">
        <v>282</v>
      </c>
      <c r="Y40" s="65" t="str">
        <f>DHAC_TestProviders_combined!S27</f>
        <v>ricki.marchant@glennieheightph.example.com.au</v>
      </c>
      <c r="Z40" s="66"/>
      <c r="AA40" s="66"/>
      <c r="AB40" s="32" t="str">
        <f>DHAC_TestProviders_combined!M27</f>
        <v>163 Wolverene Tce</v>
      </c>
      <c r="AC40" s="32" t="str">
        <f>DHAC_TestProviders_combined!N27</f>
        <v>Glennie Heights</v>
      </c>
      <c r="AD40" s="32" t="str">
        <f>DHAC_TestProviders_combined!O27</f>
        <v>QLD</v>
      </c>
      <c r="AE40" s="7">
        <f>DHAC_TestProviders_combined!P27</f>
        <v>4370</v>
      </c>
      <c r="AF40" s="66"/>
      <c r="AG40" s="66"/>
      <c r="AH40" s="65" t="str">
        <f>_xlfn.XLOOKUP(DHAC_TestProviders_combined!K27,CodeMaps!$A$15:$A$18,CodeMaps!$B$15:$B$18)</f>
        <v>unknown</v>
      </c>
      <c r="AI40" s="65" t="str">
        <f>DHAC_TestProviders_combined!D27</f>
        <v>Surgeons</v>
      </c>
      <c r="AJ40" s="7" t="s">
        <v>1525</v>
      </c>
      <c r="AK40" s="66" t="s">
        <v>1526</v>
      </c>
      <c r="AL40" s="66" t="s">
        <v>1527</v>
      </c>
      <c r="AM40" s="7" t="s">
        <v>1528</v>
      </c>
      <c r="AN40" s="32" t="str">
        <f>DHAC_TestProviders_combined!T27</f>
        <v>HAC0000000026</v>
      </c>
      <c r="AO40" s="9" t="s">
        <v>1530</v>
      </c>
      <c r="AP40" s="9" t="s">
        <v>1531</v>
      </c>
      <c r="AQ40" s="9" t="s">
        <v>1585</v>
      </c>
    </row>
    <row r="41" spans="1:43" x14ac:dyDescent="0.25">
      <c r="A41" s="65" t="str">
        <f>LOWER(_xlfn.CONCAT(SUBSTITUTE(DHAC_TestProviders_combined!I28,"'",""),"-",DHAC_TestProviders_combined!J28))</f>
        <v>armstrong-amada</v>
      </c>
      <c r="B41" s="65"/>
      <c r="C41" s="35" t="s">
        <v>1518</v>
      </c>
      <c r="D41" s="66" t="s">
        <v>1519</v>
      </c>
      <c r="E41" s="66" t="s">
        <v>1520</v>
      </c>
      <c r="F41" s="66" t="s">
        <v>1521</v>
      </c>
      <c r="G41" s="66" t="str">
        <f>DHAC_TestProviders_combined!B28</f>
        <v xml:space="preserve">8003616566718782 </v>
      </c>
      <c r="H41" s="66"/>
      <c r="I41" s="65" t="str">
        <f>IF(DHAC_TestProviders_combined!W28&lt;&gt;"","PRES","")</f>
        <v/>
      </c>
      <c r="J41" s="65" t="str">
        <f>IF(DHAC_TestProviders_combined!W28&lt;&gt;"","Prescriber Number","")</f>
        <v/>
      </c>
      <c r="K41" s="66"/>
      <c r="L41" s="65" t="str">
        <f>IF(DHAC_TestProviders_combined!W28&lt;&gt;"","http://ns.electronichealth.net.au/id/medicare-prescriber-number","")</f>
        <v/>
      </c>
      <c r="M41" s="65" t="str">
        <f>IF(DHAC_TestProviders_combined!W28&lt;&gt;"",DHAC_TestProviders_combined!W28,"")</f>
        <v/>
      </c>
      <c r="N41" s="66"/>
      <c r="O41" s="66" t="s">
        <v>247</v>
      </c>
      <c r="P41" s="9" t="str">
        <f>DHAC_TestProviders_combined!I28</f>
        <v>ARMSTRONG</v>
      </c>
      <c r="Q41" s="66" t="str">
        <f>DHAC_TestProviders_combined!J28</f>
        <v>Amada</v>
      </c>
      <c r="R41" s="66"/>
      <c r="S41" s="66"/>
      <c r="U41" s="7" t="s">
        <v>252</v>
      </c>
      <c r="V41" s="32" t="str">
        <f>DHAC_TestProviders_combined!Q28</f>
        <v>0770109893</v>
      </c>
      <c r="W41" s="66" t="s">
        <v>1321</v>
      </c>
      <c r="X41" s="66" t="s">
        <v>282</v>
      </c>
      <c r="Y41" s="65" t="str">
        <f>DHAC_TestProviders_combined!S28</f>
        <v>amada.armstrong@barneyviewph.example.net</v>
      </c>
      <c r="Z41" s="66"/>
      <c r="AA41" s="66"/>
      <c r="AB41" s="32" t="str">
        <f>DHAC_TestProviders_combined!M28</f>
        <v>66 Olde Ct</v>
      </c>
      <c r="AC41" s="32" t="str">
        <f>DHAC_TestProviders_combined!N28</f>
        <v>Barney View</v>
      </c>
      <c r="AD41" s="32" t="str">
        <f>DHAC_TestProviders_combined!O28</f>
        <v>QLD</v>
      </c>
      <c r="AE41" s="7">
        <f>DHAC_TestProviders_combined!P28</f>
        <v>4287</v>
      </c>
      <c r="AF41" s="66"/>
      <c r="AG41" s="66"/>
      <c r="AH41" s="65" t="str">
        <f>_xlfn.XLOOKUP(DHAC_TestProviders_combined!K28,CodeMaps!$A$15:$A$18,CodeMaps!$B$15:$B$18)</f>
        <v>unknown</v>
      </c>
      <c r="AI41" s="65" t="str">
        <f>DHAC_TestProviders_combined!D28</f>
        <v>Surgeons</v>
      </c>
      <c r="AJ41" s="7" t="s">
        <v>1525</v>
      </c>
      <c r="AK41" s="66" t="s">
        <v>1526</v>
      </c>
      <c r="AL41" s="66" t="s">
        <v>1527</v>
      </c>
      <c r="AM41" s="7" t="s">
        <v>1528</v>
      </c>
      <c r="AN41" s="32" t="str">
        <f>DHAC_TestProviders_combined!T28</f>
        <v>HAC0000000027</v>
      </c>
      <c r="AO41" s="9" t="s">
        <v>1530</v>
      </c>
      <c r="AP41" s="9" t="s">
        <v>1531</v>
      </c>
      <c r="AQ41" s="9" t="s">
        <v>1585</v>
      </c>
    </row>
    <row r="42" spans="1:43" x14ac:dyDescent="0.25">
      <c r="A42" s="65" t="str">
        <f>LOWER(_xlfn.CONCAT(SUBSTITUTE(DHAC_TestProviders_combined!I29,"'",""),"-",DHAC_TestProviders_combined!J29))</f>
        <v>macnab-adam</v>
      </c>
      <c r="B42" s="65"/>
      <c r="C42" s="35" t="s">
        <v>1518</v>
      </c>
      <c r="D42" s="66" t="s">
        <v>1519</v>
      </c>
      <c r="E42" s="66" t="s">
        <v>1520</v>
      </c>
      <c r="F42" s="66" t="s">
        <v>1521</v>
      </c>
      <c r="G42" s="66" t="str">
        <f>DHAC_TestProviders_combined!B29</f>
        <v xml:space="preserve">8003616566718790 </v>
      </c>
      <c r="H42" s="66"/>
      <c r="I42" s="65" t="str">
        <f>IF(DHAC_TestProviders_combined!W29&lt;&gt;"","PRES","")</f>
        <v/>
      </c>
      <c r="J42" s="65" t="str">
        <f>IF(DHAC_TestProviders_combined!W29&lt;&gt;"","Prescriber Number","")</f>
        <v/>
      </c>
      <c r="K42" s="66"/>
      <c r="L42" s="65" t="str">
        <f>IF(DHAC_TestProviders_combined!W29&lt;&gt;"","http://ns.electronichealth.net.au/id/medicare-prescriber-number","")</f>
        <v/>
      </c>
      <c r="M42" s="65" t="str">
        <f>IF(DHAC_TestProviders_combined!W29&lt;&gt;"",DHAC_TestProviders_combined!W29,"")</f>
        <v/>
      </c>
      <c r="N42" s="66"/>
      <c r="O42" s="66" t="s">
        <v>247</v>
      </c>
      <c r="P42" s="9" t="str">
        <f>DHAC_TestProviders_combined!I29</f>
        <v>MACNAB</v>
      </c>
      <c r="Q42" s="66" t="str">
        <f>DHAC_TestProviders_combined!J29</f>
        <v>Adam</v>
      </c>
      <c r="R42" s="66"/>
      <c r="S42" s="66"/>
      <c r="U42" s="7" t="s">
        <v>252</v>
      </c>
      <c r="V42" s="32" t="str">
        <f>DHAC_TestProviders_combined!Q29</f>
        <v>0770108427</v>
      </c>
      <c r="W42" s="66" t="s">
        <v>1321</v>
      </c>
      <c r="X42" s="66" t="s">
        <v>282</v>
      </c>
      <c r="Y42" s="65" t="str">
        <f>DHAC_TestProviders_combined!S29</f>
        <v>adam.macnab@example.com.au</v>
      </c>
      <c r="Z42" s="66"/>
      <c r="AA42" s="66"/>
      <c r="AB42" s="32" t="str">
        <f>DHAC_TestProviders_combined!M29</f>
        <v>49 Woodstock Rd</v>
      </c>
      <c r="AC42" s="32" t="str">
        <f>DHAC_TestProviders_combined!N29</f>
        <v>Melawondi</v>
      </c>
      <c r="AD42" s="32" t="str">
        <f>DHAC_TestProviders_combined!O29</f>
        <v>QLD</v>
      </c>
      <c r="AE42" s="7">
        <f>DHAC_TestProviders_combined!P29</f>
        <v>4570</v>
      </c>
      <c r="AF42" s="66"/>
      <c r="AG42" s="66"/>
      <c r="AH42" s="65" t="str">
        <f>_xlfn.XLOOKUP(DHAC_TestProviders_combined!K29,CodeMaps!$A$15:$A$18,CodeMaps!$B$15:$B$18)</f>
        <v>male</v>
      </c>
      <c r="AI42" s="65" t="str">
        <f>DHAC_TestProviders_combined!D29</f>
        <v>Complementary Health Therapists</v>
      </c>
      <c r="AJ42" s="7" t="s">
        <v>1525</v>
      </c>
      <c r="AK42" s="66" t="s">
        <v>1526</v>
      </c>
      <c r="AL42" s="66" t="s">
        <v>1527</v>
      </c>
      <c r="AM42" s="7" t="s">
        <v>1528</v>
      </c>
      <c r="AN42" s="32" t="str">
        <f>DHAC_TestProviders_combined!T29</f>
        <v>HAC0000000028</v>
      </c>
      <c r="AO42" s="9" t="s">
        <v>1530</v>
      </c>
      <c r="AP42" s="9" t="s">
        <v>1531</v>
      </c>
      <c r="AQ42" s="9" t="s">
        <v>1585</v>
      </c>
    </row>
    <row r="43" spans="1:43" x14ac:dyDescent="0.25">
      <c r="A43" s="65" t="str">
        <f>LOWER(_xlfn.CONCAT(SUBSTITUTE(DHAC_TestProviders_combined!I30,"'",""),"-",DHAC_TestProviders_combined!J30))</f>
        <v>gore-jess</v>
      </c>
      <c r="B43" s="65"/>
      <c r="C43" s="35" t="s">
        <v>1518</v>
      </c>
      <c r="D43" s="66" t="s">
        <v>1519</v>
      </c>
      <c r="E43" s="66" t="s">
        <v>1520</v>
      </c>
      <c r="F43" s="66" t="s">
        <v>1521</v>
      </c>
      <c r="G43" s="66" t="str">
        <f>DHAC_TestProviders_combined!B30</f>
        <v xml:space="preserve">8003614900051358 </v>
      </c>
      <c r="H43" s="66"/>
      <c r="I43" s="65" t="str">
        <f>IF(DHAC_TestProviders_combined!W30&lt;&gt;"","PRES","")</f>
        <v/>
      </c>
      <c r="J43" s="65" t="str">
        <f>IF(DHAC_TestProviders_combined!W30&lt;&gt;"","Prescriber Number","")</f>
        <v/>
      </c>
      <c r="K43" s="66"/>
      <c r="L43" s="65" t="str">
        <f>IF(DHAC_TestProviders_combined!W30&lt;&gt;"","http://ns.electronichealth.net.au/id/medicare-prescriber-number","")</f>
        <v/>
      </c>
      <c r="M43" s="65" t="str">
        <f>IF(DHAC_TestProviders_combined!W30&lt;&gt;"",DHAC_TestProviders_combined!W30,"")</f>
        <v/>
      </c>
      <c r="N43" s="66"/>
      <c r="O43" s="66" t="s">
        <v>247</v>
      </c>
      <c r="P43" s="9" t="str">
        <f>DHAC_TestProviders_combined!I30</f>
        <v>GORE</v>
      </c>
      <c r="Q43" s="66" t="str">
        <f>DHAC_TestProviders_combined!J30</f>
        <v>Jess</v>
      </c>
      <c r="R43" s="66"/>
      <c r="S43" s="66"/>
      <c r="U43" s="7" t="s">
        <v>252</v>
      </c>
      <c r="V43" s="32" t="str">
        <f>DHAC_TestProviders_combined!Q30</f>
        <v>0770108155</v>
      </c>
      <c r="W43" s="66" t="s">
        <v>1321</v>
      </c>
      <c r="X43" s="66" t="s">
        <v>282</v>
      </c>
      <c r="Y43" s="65" t="str">
        <f>DHAC_TestProviders_combined!S30</f>
        <v>jess.gore@example.net</v>
      </c>
      <c r="Z43" s="66"/>
      <c r="AA43" s="66"/>
      <c r="AB43" s="32" t="str">
        <f>DHAC_TestProviders_combined!M30</f>
        <v>30 Compton Tce</v>
      </c>
      <c r="AC43" s="32" t="str">
        <f>DHAC_TestProviders_combined!N30</f>
        <v>Lundavra</v>
      </c>
      <c r="AD43" s="32" t="str">
        <f>DHAC_TestProviders_combined!O30</f>
        <v>QLD</v>
      </c>
      <c r="AE43" s="7">
        <f>DHAC_TestProviders_combined!P30</f>
        <v>4390</v>
      </c>
      <c r="AF43" s="66"/>
      <c r="AG43" s="66"/>
      <c r="AH43" s="65" t="str">
        <f>_xlfn.XLOOKUP(DHAC_TestProviders_combined!K30,CodeMaps!$A$15:$A$18,CodeMaps!$B$15:$B$18)</f>
        <v>male</v>
      </c>
      <c r="AI43" s="65" t="str">
        <f>DHAC_TestProviders_combined!D30</f>
        <v>Chiropractors and Osteopaths</v>
      </c>
      <c r="AJ43" s="7" t="s">
        <v>1525</v>
      </c>
      <c r="AK43" s="66" t="s">
        <v>1526</v>
      </c>
      <c r="AL43" s="66" t="s">
        <v>1527</v>
      </c>
      <c r="AM43" s="7" t="s">
        <v>1528</v>
      </c>
      <c r="AN43" s="32" t="str">
        <f>DHAC_TestProviders_combined!T30</f>
        <v>HAC0000000029</v>
      </c>
      <c r="AO43" s="9" t="s">
        <v>1530</v>
      </c>
      <c r="AP43" s="9" t="s">
        <v>1531</v>
      </c>
      <c r="AQ43" s="9" t="s">
        <v>1585</v>
      </c>
    </row>
    <row r="44" spans="1:43" x14ac:dyDescent="0.25">
      <c r="A44" s="65" t="str">
        <f>LOWER(_xlfn.CONCAT(SUBSTITUTE(DHAC_TestProviders_combined!I31,"'",""),"-",DHAC_TestProviders_combined!J31))</f>
        <v>kelly-virginia</v>
      </c>
      <c r="B44" s="65"/>
      <c r="C44" s="35" t="s">
        <v>1518</v>
      </c>
      <c r="D44" s="66" t="s">
        <v>1519</v>
      </c>
      <c r="E44" s="66" t="s">
        <v>1520</v>
      </c>
      <c r="F44" s="66" t="s">
        <v>1521</v>
      </c>
      <c r="G44" s="66" t="str">
        <f>DHAC_TestProviders_combined!B31</f>
        <v xml:space="preserve">8003616566718808 </v>
      </c>
      <c r="H44" s="66"/>
      <c r="I44" s="65" t="str">
        <f>IF(DHAC_TestProviders_combined!W31&lt;&gt;"","PRES","")</f>
        <v/>
      </c>
      <c r="J44" s="65" t="str">
        <f>IF(DHAC_TestProviders_combined!W31&lt;&gt;"","Prescriber Number","")</f>
        <v/>
      </c>
      <c r="K44" s="66"/>
      <c r="L44" s="65" t="str">
        <f>IF(DHAC_TestProviders_combined!W31&lt;&gt;"","http://ns.electronichealth.net.au/id/medicare-prescriber-number","")</f>
        <v/>
      </c>
      <c r="M44" s="65" t="str">
        <f>IF(DHAC_TestProviders_combined!W31&lt;&gt;"",DHAC_TestProviders_combined!W31,"")</f>
        <v/>
      </c>
      <c r="N44" s="66"/>
      <c r="O44" s="66" t="s">
        <v>247</v>
      </c>
      <c r="P44" s="9" t="str">
        <f>DHAC_TestProviders_combined!I31</f>
        <v>KELLY</v>
      </c>
      <c r="Q44" s="66" t="str">
        <f>DHAC_TestProviders_combined!J31</f>
        <v>Virginia</v>
      </c>
      <c r="R44" s="66"/>
      <c r="S44" s="66"/>
      <c r="U44" s="7" t="s">
        <v>252</v>
      </c>
      <c r="V44" s="32" t="str">
        <f>DHAC_TestProviders_combined!Q31</f>
        <v>0770106486</v>
      </c>
      <c r="W44" s="66" t="s">
        <v>1321</v>
      </c>
      <c r="X44" s="66" t="s">
        <v>282</v>
      </c>
      <c r="Y44" s="65" t="str">
        <f>DHAC_TestProviders_combined!S31</f>
        <v>virginia.kelly@example.com</v>
      </c>
      <c r="Z44" s="66"/>
      <c r="AA44" s="66"/>
      <c r="AB44" s="32" t="str">
        <f>DHAC_TestProviders_combined!M31</f>
        <v>63 Cheddar Pl</v>
      </c>
      <c r="AC44" s="32" t="str">
        <f>DHAC_TestProviders_combined!N31</f>
        <v>Cedar Grove</v>
      </c>
      <c r="AD44" s="32" t="str">
        <f>DHAC_TestProviders_combined!O31</f>
        <v>QLD</v>
      </c>
      <c r="AE44" s="7">
        <f>DHAC_TestProviders_combined!P31</f>
        <v>4285</v>
      </c>
      <c r="AF44" s="66"/>
      <c r="AG44" s="66"/>
      <c r="AH44" s="65" t="str">
        <f>_xlfn.XLOOKUP(DHAC_TestProviders_combined!K31,CodeMaps!$A$15:$A$18,CodeMaps!$B$15:$B$18)</f>
        <v>unknown</v>
      </c>
      <c r="AI44" s="65" t="str">
        <f>DHAC_TestProviders_combined!D31</f>
        <v>Nutrition Professionals</v>
      </c>
      <c r="AJ44" s="7" t="s">
        <v>1525</v>
      </c>
      <c r="AK44" s="66" t="s">
        <v>1526</v>
      </c>
      <c r="AL44" s="66" t="s">
        <v>1527</v>
      </c>
      <c r="AM44" s="7" t="s">
        <v>1528</v>
      </c>
      <c r="AN44" s="32" t="str">
        <f>DHAC_TestProviders_combined!T31</f>
        <v>HAC0000000030</v>
      </c>
      <c r="AO44" s="9" t="s">
        <v>1530</v>
      </c>
      <c r="AP44" s="9" t="s">
        <v>1531</v>
      </c>
      <c r="AQ44" s="9" t="s">
        <v>1585</v>
      </c>
    </row>
    <row r="45" spans="1:43" x14ac:dyDescent="0.25">
      <c r="A45" s="65" t="str">
        <f>LOWER(_xlfn.CONCAT(SUBSTITUTE(DHAC_TestProviders_combined!I32,"'",""),"-",DHAC_TestProviders_combined!J32))</f>
        <v>handley-megan</v>
      </c>
      <c r="B45" s="65"/>
      <c r="C45" s="35" t="s">
        <v>1518</v>
      </c>
      <c r="D45" s="66" t="s">
        <v>1519</v>
      </c>
      <c r="E45" s="66" t="s">
        <v>1520</v>
      </c>
      <c r="F45" s="66" t="s">
        <v>1521</v>
      </c>
      <c r="G45" s="66" t="str">
        <f>DHAC_TestProviders_combined!B32</f>
        <v xml:space="preserve">8003611566718395 </v>
      </c>
      <c r="H45" s="66"/>
      <c r="I45" s="65" t="str">
        <f>IF(DHAC_TestProviders_combined!W32&lt;&gt;"","PRES","")</f>
        <v/>
      </c>
      <c r="J45" s="65" t="str">
        <f>IF(DHAC_TestProviders_combined!W32&lt;&gt;"","Prescriber Number","")</f>
        <v/>
      </c>
      <c r="K45" s="66"/>
      <c r="L45" s="65" t="str">
        <f>IF(DHAC_TestProviders_combined!W32&lt;&gt;"","http://ns.electronichealth.net.au/id/medicare-prescriber-number","")</f>
        <v/>
      </c>
      <c r="M45" s="65" t="str">
        <f>IF(DHAC_TestProviders_combined!W32&lt;&gt;"",DHAC_TestProviders_combined!W32,"")</f>
        <v/>
      </c>
      <c r="N45" s="66"/>
      <c r="O45" s="66" t="s">
        <v>247</v>
      </c>
      <c r="P45" s="9" t="str">
        <f>DHAC_TestProviders_combined!I32</f>
        <v>HANDLEY</v>
      </c>
      <c r="Q45" s="66" t="str">
        <f>DHAC_TestProviders_combined!J32</f>
        <v>Megan</v>
      </c>
      <c r="R45" s="66"/>
      <c r="S45" s="66"/>
      <c r="U45" s="7" t="s">
        <v>252</v>
      </c>
      <c r="V45" s="32" t="str">
        <f>DHAC_TestProviders_combined!Q32</f>
        <v>0770107283</v>
      </c>
      <c r="W45" s="66" t="s">
        <v>1321</v>
      </c>
      <c r="X45" s="66" t="s">
        <v>282</v>
      </c>
      <c r="Y45" s="65" t="str">
        <f>DHAC_TestProviders_combined!S32</f>
        <v>megan.handley@example.com.au</v>
      </c>
      <c r="Z45" s="66"/>
      <c r="AA45" s="66"/>
      <c r="AB45" s="32" t="str">
        <f>DHAC_TestProviders_combined!M32</f>
        <v>28 Desleigh Rvr</v>
      </c>
      <c r="AC45" s="32" t="str">
        <f>DHAC_TestProviders_combined!N32</f>
        <v>Gin Gin</v>
      </c>
      <c r="AD45" s="32" t="str">
        <f>DHAC_TestProviders_combined!O32</f>
        <v>QLD</v>
      </c>
      <c r="AE45" s="7">
        <f>DHAC_TestProviders_combined!P32</f>
        <v>4671</v>
      </c>
      <c r="AF45" s="66"/>
      <c r="AG45" s="66"/>
      <c r="AH45" s="65" t="str">
        <f>_xlfn.XLOOKUP(DHAC_TestProviders_combined!K32,CodeMaps!$A$15:$A$18,CodeMaps!$B$15:$B$18)</f>
        <v>unknown</v>
      </c>
      <c r="AI45" s="65" t="str">
        <f>DHAC_TestProviders_combined!D32</f>
        <v>Dental Hygienists, Technicians and Therapists</v>
      </c>
      <c r="AJ45" s="7" t="s">
        <v>1525</v>
      </c>
      <c r="AK45" s="66" t="s">
        <v>1526</v>
      </c>
      <c r="AL45" s="66" t="s">
        <v>1527</v>
      </c>
      <c r="AM45" s="7" t="s">
        <v>1528</v>
      </c>
      <c r="AN45" s="32" t="str">
        <f>DHAC_TestProviders_combined!T32</f>
        <v>HAC0000000031</v>
      </c>
      <c r="AO45" s="9" t="s">
        <v>1530</v>
      </c>
      <c r="AP45" s="9" t="s">
        <v>1531</v>
      </c>
      <c r="AQ45" s="9" t="s">
        <v>1585</v>
      </c>
    </row>
    <row r="46" spans="1:43" x14ac:dyDescent="0.25">
      <c r="A46" s="65" t="str">
        <f>LOWER(_xlfn.CONCAT(SUBSTITUTE(DHAC_TestProviders_combined!I33,"'",""),"-",DHAC_TestProviders_combined!J33))</f>
        <v>swanborough-erick</v>
      </c>
      <c r="B46" s="65"/>
      <c r="C46" s="35" t="s">
        <v>1518</v>
      </c>
      <c r="D46" s="66" t="s">
        <v>1519</v>
      </c>
      <c r="E46" s="66" t="s">
        <v>1520</v>
      </c>
      <c r="F46" s="66" t="s">
        <v>1521</v>
      </c>
      <c r="G46" s="66" t="str">
        <f>DHAC_TestProviders_combined!B33</f>
        <v xml:space="preserve">8003613233384692 </v>
      </c>
      <c r="H46" s="66"/>
      <c r="I46" s="65" t="str">
        <f>IF(DHAC_TestProviders_combined!W33&lt;&gt;"","PRES","")</f>
        <v/>
      </c>
      <c r="J46" s="65" t="str">
        <f>IF(DHAC_TestProviders_combined!W33&lt;&gt;"","Prescriber Number","")</f>
        <v/>
      </c>
      <c r="K46" s="66"/>
      <c r="L46" s="65" t="str">
        <f>IF(DHAC_TestProviders_combined!W33&lt;&gt;"","http://ns.electronichealth.net.au/id/medicare-prescriber-number","")</f>
        <v/>
      </c>
      <c r="M46" s="65" t="str">
        <f>IF(DHAC_TestProviders_combined!W33&lt;&gt;"",DHAC_TestProviders_combined!W33,"")</f>
        <v/>
      </c>
      <c r="N46" s="66"/>
      <c r="O46" s="66" t="s">
        <v>247</v>
      </c>
      <c r="P46" s="9" t="str">
        <f>DHAC_TestProviders_combined!I33</f>
        <v>SWANBOROUGH</v>
      </c>
      <c r="Q46" s="66" t="str">
        <f>DHAC_TestProviders_combined!J33</f>
        <v>Erick</v>
      </c>
      <c r="R46" s="66"/>
      <c r="S46" s="66"/>
      <c r="U46" s="7" t="s">
        <v>252</v>
      </c>
      <c r="V46" s="32" t="str">
        <f>DHAC_TestProviders_combined!Q33</f>
        <v>0770102054</v>
      </c>
      <c r="W46" s="66" t="s">
        <v>1321</v>
      </c>
      <c r="X46" s="66" t="s">
        <v>282</v>
      </c>
      <c r="Y46" s="65" t="str">
        <f>DHAC_TestProviders_combined!S33</f>
        <v>erick.swanborough@example.net</v>
      </c>
      <c r="Z46" s="66"/>
      <c r="AA46" s="66"/>
      <c r="AB46" s="32" t="str">
        <f>DHAC_TestProviders_combined!M33</f>
        <v>181 John Rd</v>
      </c>
      <c r="AC46" s="32" t="str">
        <f>DHAC_TestProviders_combined!N33</f>
        <v>Cooloola</v>
      </c>
      <c r="AD46" s="32" t="str">
        <f>DHAC_TestProviders_combined!O33</f>
        <v>QLD</v>
      </c>
      <c r="AE46" s="7">
        <f>DHAC_TestProviders_combined!P33</f>
        <v>4580</v>
      </c>
      <c r="AF46" s="66"/>
      <c r="AG46" s="66"/>
      <c r="AH46" s="65" t="str">
        <f>_xlfn.XLOOKUP(DHAC_TestProviders_combined!K33,CodeMaps!$A$15:$A$18,CodeMaps!$B$15:$B$18)</f>
        <v>male</v>
      </c>
      <c r="AI46" s="65" t="str">
        <f>DHAC_TestProviders_combined!D33</f>
        <v>Specialist Medical Practitioners</v>
      </c>
      <c r="AJ46" s="7" t="s">
        <v>1525</v>
      </c>
      <c r="AK46" s="66" t="s">
        <v>1526</v>
      </c>
      <c r="AL46" s="66" t="s">
        <v>1527</v>
      </c>
      <c r="AM46" s="7" t="s">
        <v>1528</v>
      </c>
      <c r="AN46" s="32" t="str">
        <f>DHAC_TestProviders_combined!T33</f>
        <v>HAC0000000032</v>
      </c>
      <c r="AO46" s="9" t="s">
        <v>1530</v>
      </c>
      <c r="AP46" s="9" t="s">
        <v>1531</v>
      </c>
      <c r="AQ46" s="9" t="s">
        <v>1585</v>
      </c>
    </row>
    <row r="47" spans="1:43" x14ac:dyDescent="0.25">
      <c r="A47" s="65" t="str">
        <f>LOWER(_xlfn.CONCAT(SUBSTITUTE(DHAC_TestProviders_combined!I34,"'",""),"-",DHAC_TestProviders_combined!J34))</f>
        <v>hamel-denice</v>
      </c>
      <c r="B47" s="65"/>
      <c r="C47" s="35" t="s">
        <v>1518</v>
      </c>
      <c r="D47" s="66" t="s">
        <v>1519</v>
      </c>
      <c r="E47" s="66" t="s">
        <v>1520</v>
      </c>
      <c r="F47" s="66" t="s">
        <v>1521</v>
      </c>
      <c r="G47" s="66" t="str">
        <f>DHAC_TestProviders_combined!B34</f>
        <v xml:space="preserve">8003614900051366 </v>
      </c>
      <c r="H47" s="66"/>
      <c r="I47" s="65" t="str">
        <f>IF(DHAC_TestProviders_combined!W34&lt;&gt;"","PRES","")</f>
        <v/>
      </c>
      <c r="J47" s="65" t="str">
        <f>IF(DHAC_TestProviders_combined!W34&lt;&gt;"","Prescriber Number","")</f>
        <v/>
      </c>
      <c r="K47" s="66"/>
      <c r="L47" s="65" t="str">
        <f>IF(DHAC_TestProviders_combined!W34&lt;&gt;"","http://ns.electronichealth.net.au/id/medicare-prescriber-number","")</f>
        <v/>
      </c>
      <c r="M47" s="65" t="str">
        <f>IF(DHAC_TestProviders_combined!W34&lt;&gt;"",DHAC_TestProviders_combined!W34,"")</f>
        <v/>
      </c>
      <c r="N47" s="66"/>
      <c r="O47" s="66" t="s">
        <v>247</v>
      </c>
      <c r="P47" s="9" t="str">
        <f>DHAC_TestProviders_combined!I34</f>
        <v>HAMEL</v>
      </c>
      <c r="Q47" s="66" t="str">
        <f>DHAC_TestProviders_combined!J34</f>
        <v>Denice</v>
      </c>
      <c r="R47" s="66"/>
      <c r="S47" s="66"/>
      <c r="U47" s="7" t="s">
        <v>252</v>
      </c>
      <c r="V47" s="32" t="str">
        <f>DHAC_TestProviders_combined!Q34</f>
        <v>0770106313</v>
      </c>
      <c r="W47" s="66" t="s">
        <v>1321</v>
      </c>
      <c r="X47" s="66" t="s">
        <v>282</v>
      </c>
      <c r="Y47" s="65" t="str">
        <f>DHAC_TestProviders_combined!S34</f>
        <v>denice.hamel@example.com</v>
      </c>
      <c r="Z47" s="66"/>
      <c r="AA47" s="66"/>
      <c r="AB47" s="32" t="str">
        <f>DHAC_TestProviders_combined!M34</f>
        <v>65 Wolverene Rd</v>
      </c>
      <c r="AC47" s="32" t="str">
        <f>DHAC_TestProviders_combined!N34</f>
        <v>Booie</v>
      </c>
      <c r="AD47" s="32" t="str">
        <f>DHAC_TestProviders_combined!O34</f>
        <v>QLD</v>
      </c>
      <c r="AE47" s="7">
        <f>DHAC_TestProviders_combined!P34</f>
        <v>4610</v>
      </c>
      <c r="AF47" s="66"/>
      <c r="AG47" s="66"/>
      <c r="AH47" s="65" t="str">
        <f>_xlfn.XLOOKUP(DHAC_TestProviders_combined!K34,CodeMaps!$A$15:$A$18,CodeMaps!$B$15:$B$18)</f>
        <v>unknown</v>
      </c>
      <c r="AI47" s="65" t="str">
        <f>DHAC_TestProviders_combined!D34</f>
        <v>Medical Imaging Professionals</v>
      </c>
      <c r="AJ47" s="7" t="s">
        <v>1525</v>
      </c>
      <c r="AK47" s="66" t="s">
        <v>1526</v>
      </c>
      <c r="AL47" s="66" t="s">
        <v>1527</v>
      </c>
      <c r="AM47" s="7" t="s">
        <v>1528</v>
      </c>
      <c r="AN47" s="32" t="str">
        <f>DHAC_TestProviders_combined!T34</f>
        <v>HAC0000000033</v>
      </c>
      <c r="AO47" s="9" t="s">
        <v>1530</v>
      </c>
      <c r="AP47" s="9" t="s">
        <v>1531</v>
      </c>
      <c r="AQ47" s="9" t="s">
        <v>1585</v>
      </c>
    </row>
    <row r="48" spans="1:43" x14ac:dyDescent="0.25">
      <c r="A48" s="65" t="str">
        <f>LOWER(_xlfn.CONCAT(SUBSTITUTE(DHAC_TestProviders_combined!I35,"'",""),"-",DHAC_TestProviders_combined!J35))</f>
        <v>gilmore-dane</v>
      </c>
      <c r="B48" s="65"/>
      <c r="C48" s="35" t="s">
        <v>1518</v>
      </c>
      <c r="D48" s="66" t="s">
        <v>1519</v>
      </c>
      <c r="E48" s="66" t="s">
        <v>1520</v>
      </c>
      <c r="F48" s="66" t="s">
        <v>1521</v>
      </c>
      <c r="G48" s="66" t="str">
        <f>DHAC_TestProviders_combined!B35</f>
        <v xml:space="preserve">8003611566718411 </v>
      </c>
      <c r="H48" s="66"/>
      <c r="I48" s="65" t="str">
        <f>IF(DHAC_TestProviders_combined!W35&lt;&gt;"","PRES","")</f>
        <v/>
      </c>
      <c r="J48" s="65" t="str">
        <f>IF(DHAC_TestProviders_combined!W35&lt;&gt;"","Prescriber Number","")</f>
        <v/>
      </c>
      <c r="K48" s="66"/>
      <c r="L48" s="65" t="str">
        <f>IF(DHAC_TestProviders_combined!W35&lt;&gt;"","http://ns.electronichealth.net.au/id/medicare-prescriber-number","")</f>
        <v/>
      </c>
      <c r="M48" s="65" t="str">
        <f>IF(DHAC_TestProviders_combined!W35&lt;&gt;"",DHAC_TestProviders_combined!W35,"")</f>
        <v/>
      </c>
      <c r="N48" s="66"/>
      <c r="O48" s="66" t="s">
        <v>247</v>
      </c>
      <c r="P48" s="9" t="str">
        <f>DHAC_TestProviders_combined!I35</f>
        <v>GILMORE</v>
      </c>
      <c r="Q48" s="66" t="str">
        <f>DHAC_TestProviders_combined!J35</f>
        <v>Dane</v>
      </c>
      <c r="R48" s="66"/>
      <c r="S48" s="66"/>
      <c r="U48" s="7" t="s">
        <v>252</v>
      </c>
      <c r="V48" s="32" t="str">
        <f>DHAC_TestProviders_combined!Q35</f>
        <v>0770107575</v>
      </c>
      <c r="W48" s="66" t="s">
        <v>1321</v>
      </c>
      <c r="X48" s="66" t="s">
        <v>282</v>
      </c>
      <c r="Y48" s="65" t="str">
        <f>DHAC_TestProviders_combined!S35</f>
        <v>dane.gilmore@example.com.au</v>
      </c>
      <c r="Z48" s="66"/>
      <c r="AA48" s="66"/>
      <c r="AB48" s="32" t="str">
        <f>DHAC_TestProviders_combined!M35</f>
        <v>61 Hiram St</v>
      </c>
      <c r="AC48" s="32" t="str">
        <f>DHAC_TestProviders_combined!N35</f>
        <v>Gympie Dc</v>
      </c>
      <c r="AD48" s="32" t="str">
        <f>DHAC_TestProviders_combined!O35</f>
        <v>QLD</v>
      </c>
      <c r="AE48" s="7">
        <f>DHAC_TestProviders_combined!P35</f>
        <v>4570</v>
      </c>
      <c r="AF48" s="66"/>
      <c r="AG48" s="66"/>
      <c r="AH48" s="65" t="str">
        <f>_xlfn.XLOOKUP(DHAC_TestProviders_combined!K35,CodeMaps!$A$15:$A$18,CodeMaps!$B$15:$B$18)</f>
        <v>male</v>
      </c>
      <c r="AI48" s="65" t="str">
        <f>DHAC_TestProviders_combined!D35</f>
        <v>Ambulance Officers and Paramedics</v>
      </c>
      <c r="AJ48" s="7" t="s">
        <v>1525</v>
      </c>
      <c r="AK48" s="66" t="s">
        <v>1526</v>
      </c>
      <c r="AL48" s="66" t="s">
        <v>1527</v>
      </c>
      <c r="AM48" s="7" t="s">
        <v>1528</v>
      </c>
      <c r="AN48" s="32" t="str">
        <f>DHAC_TestProviders_combined!T35</f>
        <v>HAC0000000034</v>
      </c>
      <c r="AO48" s="9" t="s">
        <v>1530</v>
      </c>
      <c r="AP48" s="9" t="s">
        <v>1531</v>
      </c>
      <c r="AQ48" s="9" t="s">
        <v>1585</v>
      </c>
    </row>
    <row r="49" spans="1:43" x14ac:dyDescent="0.25">
      <c r="A49" s="65" t="str">
        <f>LOWER(_xlfn.CONCAT(SUBSTITUTE(DHAC_TestProviders_combined!I36,"'",""),"-",DHAC_TestProviders_combined!J36))</f>
        <v>crowley-pablo</v>
      </c>
      <c r="B49" s="65"/>
      <c r="C49" s="35" t="s">
        <v>1518</v>
      </c>
      <c r="D49" s="66" t="s">
        <v>1519</v>
      </c>
      <c r="E49" s="66" t="s">
        <v>1520</v>
      </c>
      <c r="F49" s="66" t="s">
        <v>1521</v>
      </c>
      <c r="G49" s="66" t="str">
        <f>DHAC_TestProviders_combined!B36</f>
        <v xml:space="preserve">8003619900052058 </v>
      </c>
      <c r="H49" s="66"/>
      <c r="I49" s="65" t="str">
        <f>IF(DHAC_TestProviders_combined!W36&lt;&gt;"","PRES","")</f>
        <v/>
      </c>
      <c r="J49" s="65" t="str">
        <f>IF(DHAC_TestProviders_combined!W36&lt;&gt;"","Prescriber Number","")</f>
        <v/>
      </c>
      <c r="K49" s="66"/>
      <c r="L49" s="65" t="str">
        <f>IF(DHAC_TestProviders_combined!W36&lt;&gt;"","http://ns.electronichealth.net.au/id/medicare-prescriber-number","")</f>
        <v/>
      </c>
      <c r="M49" s="65" t="str">
        <f>IF(DHAC_TestProviders_combined!W36&lt;&gt;"",DHAC_TestProviders_combined!W36,"")</f>
        <v/>
      </c>
      <c r="N49" s="66"/>
      <c r="O49" s="66" t="s">
        <v>247</v>
      </c>
      <c r="P49" s="9" t="str">
        <f>DHAC_TestProviders_combined!I36</f>
        <v>CROWLEY</v>
      </c>
      <c r="Q49" s="66" t="str">
        <f>DHAC_TestProviders_combined!J36</f>
        <v>Pablo</v>
      </c>
      <c r="R49" s="66"/>
      <c r="S49" s="66"/>
      <c r="U49" s="7" t="s">
        <v>252</v>
      </c>
      <c r="V49" s="32" t="str">
        <f>DHAC_TestProviders_combined!Q36</f>
        <v>0770101509</v>
      </c>
      <c r="W49" s="66" t="s">
        <v>1321</v>
      </c>
      <c r="X49" s="66" t="s">
        <v>282</v>
      </c>
      <c r="Y49" s="65" t="str">
        <f>DHAC_TestProviders_combined!S36</f>
        <v>pablo.crowley@example.net</v>
      </c>
      <c r="Z49" s="66"/>
      <c r="AA49" s="66"/>
      <c r="AB49" s="32" t="str">
        <f>DHAC_TestProviders_combined!M36</f>
        <v>155 Spring Tce</v>
      </c>
      <c r="AC49" s="32" t="str">
        <f>DHAC_TestProviders_combined!N36</f>
        <v>Banana</v>
      </c>
      <c r="AD49" s="32" t="str">
        <f>DHAC_TestProviders_combined!O36</f>
        <v>QLD</v>
      </c>
      <c r="AE49" s="7">
        <f>DHAC_TestProviders_combined!P36</f>
        <v>4702</v>
      </c>
      <c r="AF49" s="66"/>
      <c r="AG49" s="66"/>
      <c r="AH49" s="65" t="str">
        <f>_xlfn.XLOOKUP(DHAC_TestProviders_combined!K36,CodeMaps!$A$15:$A$18,CodeMaps!$B$15:$B$18)</f>
        <v>male</v>
      </c>
      <c r="AI49" s="65" t="str">
        <f>DHAC_TestProviders_combined!D36</f>
        <v>Surgeons</v>
      </c>
      <c r="AJ49" s="7" t="s">
        <v>1525</v>
      </c>
      <c r="AK49" s="66" t="s">
        <v>1526</v>
      </c>
      <c r="AL49" s="66" t="s">
        <v>1527</v>
      </c>
      <c r="AM49" s="7" t="s">
        <v>1528</v>
      </c>
      <c r="AN49" s="32" t="str">
        <f>DHAC_TestProviders_combined!T36</f>
        <v>HAC0000000035</v>
      </c>
      <c r="AO49" s="9" t="s">
        <v>1530</v>
      </c>
      <c r="AP49" s="9" t="s">
        <v>1531</v>
      </c>
      <c r="AQ49" s="9" t="s">
        <v>1585</v>
      </c>
    </row>
    <row r="50" spans="1:43" x14ac:dyDescent="0.25">
      <c r="A50" s="65" t="str">
        <f>LOWER(_xlfn.CONCAT(SUBSTITUTE(DHAC_TestProviders_combined!I37,"'",""),"-",DHAC_TestProviders_combined!J37))</f>
        <v>macnab-gregory</v>
      </c>
      <c r="B50" s="65"/>
      <c r="C50" s="35" t="s">
        <v>1518</v>
      </c>
      <c r="D50" s="66" t="s">
        <v>1519</v>
      </c>
      <c r="E50" s="66" t="s">
        <v>1520</v>
      </c>
      <c r="F50" s="66" t="s">
        <v>1521</v>
      </c>
      <c r="G50" s="66" t="str">
        <f>DHAC_TestProviders_combined!B37</f>
        <v xml:space="preserve">8003618233384964 </v>
      </c>
      <c r="H50" s="66"/>
      <c r="I50" s="65" t="str">
        <f>IF(DHAC_TestProviders_combined!W37&lt;&gt;"","PRES","")</f>
        <v>PRES</v>
      </c>
      <c r="J50" s="65" t="str">
        <f>IF(DHAC_TestProviders_combined!W37&lt;&gt;"","Prescriber Number","")</f>
        <v>Prescriber Number</v>
      </c>
      <c r="K50" s="66"/>
      <c r="L50" s="65" t="str">
        <f>IF(DHAC_TestProviders_combined!W37&lt;&gt;"","http://ns.electronichealth.net.au/id/medicare-prescriber-number","")</f>
        <v>http://ns.electronichealth.net.au/id/medicare-prescriber-number</v>
      </c>
      <c r="M50" s="65">
        <f>IF(DHAC_TestProviders_combined!W37&lt;&gt;"",DHAC_TestProviders_combined!W37,"")</f>
        <v>8017239</v>
      </c>
      <c r="N50" s="66"/>
      <c r="O50" s="66" t="s">
        <v>247</v>
      </c>
      <c r="P50" s="9" t="str">
        <f>DHAC_TestProviders_combined!I37</f>
        <v>MACNAB</v>
      </c>
      <c r="Q50" s="66" t="str">
        <f>DHAC_TestProviders_combined!J37</f>
        <v>Gregory</v>
      </c>
      <c r="R50" s="66"/>
      <c r="S50" s="66"/>
      <c r="U50" s="7" t="s">
        <v>252</v>
      </c>
      <c r="V50" s="32" t="str">
        <f>DHAC_TestProviders_combined!Q37</f>
        <v>0770104689</v>
      </c>
      <c r="W50" s="66" t="s">
        <v>1321</v>
      </c>
      <c r="X50" s="66" t="s">
        <v>282</v>
      </c>
      <c r="Y50" s="65" t="str">
        <f>DHAC_TestProviders_combined!S37</f>
        <v>gregory.macnab@example.com</v>
      </c>
      <c r="Z50" s="66"/>
      <c r="AA50" s="66"/>
      <c r="AB50" s="32" t="str">
        <f>DHAC_TestProviders_combined!M37</f>
        <v>67 Abattoir Rvr</v>
      </c>
      <c r="AC50" s="32" t="str">
        <f>DHAC_TestProviders_combined!N37</f>
        <v>Purrawunda</v>
      </c>
      <c r="AD50" s="32" t="str">
        <f>DHAC_TestProviders_combined!O37</f>
        <v>QLD</v>
      </c>
      <c r="AE50" s="7">
        <f>DHAC_TestProviders_combined!P37</f>
        <v>4356</v>
      </c>
      <c r="AF50" s="66"/>
      <c r="AG50" s="66"/>
      <c r="AH50" s="65" t="str">
        <f>_xlfn.XLOOKUP(DHAC_TestProviders_combined!K37,CodeMaps!$A$15:$A$18,CodeMaps!$B$15:$B$18)</f>
        <v>male</v>
      </c>
      <c r="AI50" s="65" t="str">
        <f>DHAC_TestProviders_combined!D37</f>
        <v>Psychiatrists</v>
      </c>
      <c r="AJ50" s="7" t="s">
        <v>1525</v>
      </c>
      <c r="AK50" s="66" t="s">
        <v>1526</v>
      </c>
      <c r="AL50" s="66" t="s">
        <v>1527</v>
      </c>
      <c r="AM50" s="7" t="s">
        <v>1528</v>
      </c>
      <c r="AN50" s="32" t="str">
        <f>DHAC_TestProviders_combined!T37</f>
        <v>HAC0000000036</v>
      </c>
      <c r="AO50" s="9" t="s">
        <v>1530</v>
      </c>
      <c r="AP50" s="9" t="s">
        <v>1531</v>
      </c>
      <c r="AQ50" s="9" t="s">
        <v>1585</v>
      </c>
    </row>
    <row r="51" spans="1:43" x14ac:dyDescent="0.25">
      <c r="A51" s="65" t="str">
        <f>LOWER(_xlfn.CONCAT(SUBSTITUTE(DHAC_TestProviders_combined!I38,"'",""),"-",DHAC_TestProviders_combined!J38))</f>
        <v>stapleton-carole</v>
      </c>
      <c r="B51" s="65"/>
      <c r="C51" s="35" t="s">
        <v>1518</v>
      </c>
      <c r="D51" s="66" t="s">
        <v>1519</v>
      </c>
      <c r="E51" s="66" t="s">
        <v>1520</v>
      </c>
      <c r="F51" s="66" t="s">
        <v>1521</v>
      </c>
      <c r="G51" s="66" t="str">
        <f>DHAC_TestProviders_combined!B38</f>
        <v xml:space="preserve">8003613233384700 </v>
      </c>
      <c r="H51" s="66"/>
      <c r="I51" s="65" t="str">
        <f>IF(DHAC_TestProviders_combined!W38&lt;&gt;"","PRES","")</f>
        <v/>
      </c>
      <c r="J51" s="65" t="str">
        <f>IF(DHAC_TestProviders_combined!W38&lt;&gt;"","Prescriber Number","")</f>
        <v/>
      </c>
      <c r="K51" s="66"/>
      <c r="L51" s="65" t="str">
        <f>IF(DHAC_TestProviders_combined!W38&lt;&gt;"","http://ns.electronichealth.net.au/id/medicare-prescriber-number","")</f>
        <v/>
      </c>
      <c r="M51" s="65" t="str">
        <f>IF(DHAC_TestProviders_combined!W38&lt;&gt;"",DHAC_TestProviders_combined!W38,"")</f>
        <v/>
      </c>
      <c r="N51" s="66"/>
      <c r="O51" s="66" t="s">
        <v>247</v>
      </c>
      <c r="P51" s="9" t="str">
        <f>DHAC_TestProviders_combined!I38</f>
        <v>STAPLETON</v>
      </c>
      <c r="Q51" s="66" t="str">
        <f>DHAC_TestProviders_combined!J38</f>
        <v>Carole</v>
      </c>
      <c r="R51" s="66"/>
      <c r="S51" s="66"/>
      <c r="U51" s="7" t="s">
        <v>252</v>
      </c>
      <c r="V51" s="32" t="str">
        <f>DHAC_TestProviders_combined!Q38</f>
        <v>0770107574</v>
      </c>
      <c r="W51" s="66" t="s">
        <v>1321</v>
      </c>
      <c r="X51" s="66" t="s">
        <v>282</v>
      </c>
      <c r="Y51" s="65" t="str">
        <f>DHAC_TestProviders_combined!S38</f>
        <v>carole.stapleton@example.com.au</v>
      </c>
      <c r="Z51" s="66"/>
      <c r="AA51" s="66"/>
      <c r="AB51" s="32" t="str">
        <f>DHAC_TestProviders_combined!M38</f>
        <v>119 Sebastien Cl</v>
      </c>
      <c r="AC51" s="32" t="str">
        <f>DHAC_TestProviders_combined!N38</f>
        <v>Wilston</v>
      </c>
      <c r="AD51" s="32" t="str">
        <f>DHAC_TestProviders_combined!O38</f>
        <v>QLD</v>
      </c>
      <c r="AE51" s="7">
        <f>DHAC_TestProviders_combined!P38</f>
        <v>4051</v>
      </c>
      <c r="AF51" s="66"/>
      <c r="AG51" s="66"/>
      <c r="AH51" s="65" t="str">
        <f>_xlfn.XLOOKUP(DHAC_TestProviders_combined!K38,CodeMaps!$A$15:$A$18,CodeMaps!$B$15:$B$18)</f>
        <v>unknown</v>
      </c>
      <c r="AI51" s="65" t="str">
        <f>DHAC_TestProviders_combined!D38</f>
        <v>Audiologists and Speech Pathologists</v>
      </c>
      <c r="AJ51" s="7" t="s">
        <v>1525</v>
      </c>
      <c r="AK51" s="66" t="s">
        <v>1526</v>
      </c>
      <c r="AL51" s="66" t="s">
        <v>1527</v>
      </c>
      <c r="AM51" s="7" t="s">
        <v>1528</v>
      </c>
      <c r="AN51" s="32" t="str">
        <f>DHAC_TestProviders_combined!T38</f>
        <v>HAC0000000037</v>
      </c>
      <c r="AO51" s="9" t="s">
        <v>1530</v>
      </c>
      <c r="AP51" s="9" t="s">
        <v>1531</v>
      </c>
      <c r="AQ51" s="9" t="s">
        <v>1585</v>
      </c>
    </row>
    <row r="52" spans="1:43" x14ac:dyDescent="0.25">
      <c r="A52" s="65" t="str">
        <f>LOWER(_xlfn.CONCAT(SUBSTITUTE(DHAC_TestProviders_combined!I39,"'",""),"-",DHAC_TestProviders_combined!J39))</f>
        <v>taylor-kittie</v>
      </c>
      <c r="B52" s="65"/>
      <c r="C52" s="35" t="s">
        <v>1518</v>
      </c>
      <c r="D52" s="66" t="s">
        <v>1519</v>
      </c>
      <c r="E52" s="66" t="s">
        <v>1520</v>
      </c>
      <c r="F52" s="66" t="s">
        <v>1521</v>
      </c>
      <c r="G52" s="66" t="str">
        <f>DHAC_TestProviders_combined!B39</f>
        <v xml:space="preserve">8003611566718437 </v>
      </c>
      <c r="H52" s="66"/>
      <c r="I52" s="65" t="str">
        <f>IF(DHAC_TestProviders_combined!W39&lt;&gt;"","PRES","")</f>
        <v/>
      </c>
      <c r="J52" s="65" t="str">
        <f>IF(DHAC_TestProviders_combined!W39&lt;&gt;"","Prescriber Number","")</f>
        <v/>
      </c>
      <c r="K52" s="66"/>
      <c r="L52" s="65" t="str">
        <f>IF(DHAC_TestProviders_combined!W39&lt;&gt;"","http://ns.electronichealth.net.au/id/medicare-prescriber-number","")</f>
        <v/>
      </c>
      <c r="M52" s="65" t="str">
        <f>IF(DHAC_TestProviders_combined!W39&lt;&gt;"",DHAC_TestProviders_combined!W39,"")</f>
        <v/>
      </c>
      <c r="N52" s="66"/>
      <c r="O52" s="66" t="s">
        <v>247</v>
      </c>
      <c r="P52" s="9" t="str">
        <f>DHAC_TestProviders_combined!I39</f>
        <v>TAYLOR</v>
      </c>
      <c r="Q52" s="66" t="str">
        <f>DHAC_TestProviders_combined!J39</f>
        <v>Kittie</v>
      </c>
      <c r="R52" s="66"/>
      <c r="S52" s="66"/>
      <c r="U52" s="7" t="s">
        <v>252</v>
      </c>
      <c r="V52" s="32" t="str">
        <f>DHAC_TestProviders_combined!Q39</f>
        <v>0270103267</v>
      </c>
      <c r="W52" s="66" t="s">
        <v>1321</v>
      </c>
      <c r="X52" s="66" t="s">
        <v>282</v>
      </c>
      <c r="Y52" s="65" t="str">
        <f>DHAC_TestProviders_combined!S39</f>
        <v>kittie.taylor@wallendbeenagedcare.example.net</v>
      </c>
      <c r="Z52" s="66"/>
      <c r="AA52" s="66"/>
      <c r="AB52" s="32" t="str">
        <f>DHAC_TestProviders_combined!M39</f>
        <v>154 Constitution Rd</v>
      </c>
      <c r="AC52" s="32" t="str">
        <f>DHAC_TestProviders_combined!N39</f>
        <v>Wallendbeen</v>
      </c>
      <c r="AD52" s="32" t="str">
        <f>DHAC_TestProviders_combined!O39</f>
        <v>NSW</v>
      </c>
      <c r="AE52" s="7">
        <f>DHAC_TestProviders_combined!P39</f>
        <v>2588</v>
      </c>
      <c r="AF52" s="66"/>
      <c r="AG52" s="66"/>
      <c r="AH52" s="65" t="str">
        <f>_xlfn.XLOOKUP(DHAC_TestProviders_combined!K39,CodeMaps!$A$15:$A$18,CodeMaps!$B$15:$B$18)</f>
        <v>female</v>
      </c>
      <c r="AI52" s="65" t="str">
        <f>DHAC_TestProviders_combined!D39</f>
        <v>Registered Nurses</v>
      </c>
      <c r="AJ52" s="7" t="s">
        <v>1525</v>
      </c>
      <c r="AK52" s="66" t="s">
        <v>1526</v>
      </c>
      <c r="AL52" s="66" t="s">
        <v>1527</v>
      </c>
      <c r="AM52" s="7" t="s">
        <v>1528</v>
      </c>
      <c r="AN52" s="32" t="str">
        <f>DHAC_TestProviders_combined!T39</f>
        <v>HAC0000000038</v>
      </c>
      <c r="AO52" s="9" t="s">
        <v>1530</v>
      </c>
      <c r="AP52" s="9" t="s">
        <v>1531</v>
      </c>
      <c r="AQ52" s="9" t="s">
        <v>1585</v>
      </c>
    </row>
    <row r="53" spans="1:43" x14ac:dyDescent="0.25">
      <c r="A53" s="65" t="str">
        <f>LOWER(_xlfn.CONCAT(SUBSTITUTE(DHAC_TestProviders_combined!I40,"'",""),"-",DHAC_TestProviders_combined!J40))</f>
        <v>bryan-linsey</v>
      </c>
      <c r="B53" s="65"/>
      <c r="C53" s="35" t="s">
        <v>1518</v>
      </c>
      <c r="D53" s="66" t="s">
        <v>1519</v>
      </c>
      <c r="E53" s="66" t="s">
        <v>1520</v>
      </c>
      <c r="F53" s="66" t="s">
        <v>1521</v>
      </c>
      <c r="G53" s="66" t="str">
        <f>DHAC_TestProviders_combined!B40</f>
        <v xml:space="preserve">8003614900051382 </v>
      </c>
      <c r="H53" s="66"/>
      <c r="I53" s="65" t="str">
        <f>IF(DHAC_TestProviders_combined!W40&lt;&gt;"","PRES","")</f>
        <v/>
      </c>
      <c r="J53" s="65" t="str">
        <f>IF(DHAC_TestProviders_combined!W40&lt;&gt;"","Prescriber Number","")</f>
        <v/>
      </c>
      <c r="K53" s="66"/>
      <c r="L53" s="65" t="str">
        <f>IF(DHAC_TestProviders_combined!W40&lt;&gt;"","http://ns.electronichealth.net.au/id/medicare-prescriber-number","")</f>
        <v/>
      </c>
      <c r="M53" s="65" t="str">
        <f>IF(DHAC_TestProviders_combined!W40&lt;&gt;"",DHAC_TestProviders_combined!W40,"")</f>
        <v/>
      </c>
      <c r="N53" s="66"/>
      <c r="O53" s="66" t="s">
        <v>247</v>
      </c>
      <c r="P53" s="9" t="str">
        <f>DHAC_TestProviders_combined!I40</f>
        <v>BRYAN</v>
      </c>
      <c r="Q53" s="66" t="str">
        <f>DHAC_TestProviders_combined!J40</f>
        <v>Linsey</v>
      </c>
      <c r="R53" s="66"/>
      <c r="S53" s="66"/>
      <c r="U53" s="7" t="s">
        <v>252</v>
      </c>
      <c r="V53" s="32" t="str">
        <f>DHAC_TestProviders_combined!Q40</f>
        <v>0270107661</v>
      </c>
      <c r="W53" s="66" t="s">
        <v>1321</v>
      </c>
      <c r="X53" s="66" t="s">
        <v>282</v>
      </c>
      <c r="Y53" s="65" t="str">
        <f>DHAC_TestProviders_combined!S40</f>
        <v>linsey.bryan@example.net</v>
      </c>
      <c r="Z53" s="66"/>
      <c r="AA53" s="66"/>
      <c r="AB53" s="32" t="str">
        <f>DHAC_TestProviders_combined!M40</f>
        <v>4 Council Qy</v>
      </c>
      <c r="AC53" s="32" t="str">
        <f>DHAC_TestProviders_combined!N40</f>
        <v>Carcoar</v>
      </c>
      <c r="AD53" s="32" t="str">
        <f>DHAC_TestProviders_combined!O40</f>
        <v>NSW</v>
      </c>
      <c r="AE53" s="7">
        <f>DHAC_TestProviders_combined!P40</f>
        <v>2791</v>
      </c>
      <c r="AF53" s="66"/>
      <c r="AG53" s="66"/>
      <c r="AH53" s="65" t="str">
        <f>_xlfn.XLOOKUP(DHAC_TestProviders_combined!K40,CodeMaps!$A$15:$A$18,CodeMaps!$B$15:$B$18)</f>
        <v>female</v>
      </c>
      <c r="AI53" s="65" t="str">
        <f>DHAC_TestProviders_combined!D40</f>
        <v>Surgeons</v>
      </c>
      <c r="AJ53" s="7" t="s">
        <v>1525</v>
      </c>
      <c r="AK53" s="66" t="s">
        <v>1526</v>
      </c>
      <c r="AL53" s="66" t="s">
        <v>1527</v>
      </c>
      <c r="AM53" s="7" t="s">
        <v>1528</v>
      </c>
      <c r="AN53" s="32" t="str">
        <f>DHAC_TestProviders_combined!T40</f>
        <v>HAC0000000039</v>
      </c>
      <c r="AO53" s="9" t="s">
        <v>1530</v>
      </c>
      <c r="AP53" s="9" t="s">
        <v>1531</v>
      </c>
      <c r="AQ53" s="9" t="s">
        <v>1585</v>
      </c>
    </row>
    <row r="54" spans="1:43" x14ac:dyDescent="0.25">
      <c r="A54" s="65" t="str">
        <f>LOWER(_xlfn.CONCAT(SUBSTITUTE(DHAC_TestProviders_combined!I41,"'",""),"-",DHAC_TestProviders_combined!J41))</f>
        <v>gilmour-damon</v>
      </c>
      <c r="B54" s="65"/>
      <c r="C54" s="35" t="s">
        <v>1518</v>
      </c>
      <c r="D54" s="66" t="s">
        <v>1519</v>
      </c>
      <c r="E54" s="66" t="s">
        <v>1520</v>
      </c>
      <c r="F54" s="66" t="s">
        <v>1521</v>
      </c>
      <c r="G54" s="66" t="str">
        <f>DHAC_TestProviders_combined!B41</f>
        <v xml:space="preserve">8003618233384980 </v>
      </c>
      <c r="H54" s="66"/>
      <c r="I54" s="65" t="str">
        <f>IF(DHAC_TestProviders_combined!W41&lt;&gt;"","PRES","")</f>
        <v/>
      </c>
      <c r="J54" s="65" t="str">
        <f>IF(DHAC_TestProviders_combined!W41&lt;&gt;"","Prescriber Number","")</f>
        <v/>
      </c>
      <c r="K54" s="66"/>
      <c r="L54" s="65" t="str">
        <f>IF(DHAC_TestProviders_combined!W41&lt;&gt;"","http://ns.electronichealth.net.au/id/medicare-prescriber-number","")</f>
        <v/>
      </c>
      <c r="M54" s="65" t="str">
        <f>IF(DHAC_TestProviders_combined!W41&lt;&gt;"",DHAC_TestProviders_combined!W41,"")</f>
        <v/>
      </c>
      <c r="N54" s="66"/>
      <c r="O54" s="66" t="s">
        <v>247</v>
      </c>
      <c r="P54" s="9" t="str">
        <f>DHAC_TestProviders_combined!I41</f>
        <v>GILMOUR</v>
      </c>
      <c r="Q54" s="66" t="str">
        <f>DHAC_TestProviders_combined!J41</f>
        <v>Damon</v>
      </c>
      <c r="R54" s="66"/>
      <c r="S54" s="66"/>
      <c r="U54" s="7" t="s">
        <v>252</v>
      </c>
      <c r="V54" s="32" t="str">
        <f>DHAC_TestProviders_combined!Q41</f>
        <v>0270103199</v>
      </c>
      <c r="W54" s="66" t="s">
        <v>1321</v>
      </c>
      <c r="X54" s="66" t="s">
        <v>282</v>
      </c>
      <c r="Y54" s="65" t="str">
        <f>DHAC_TestProviders_combined!S41</f>
        <v>damon.gilmour@dubboemergency.example.net</v>
      </c>
      <c r="Z54" s="66"/>
      <c r="AA54" s="66"/>
      <c r="AB54" s="32" t="str">
        <f>DHAC_TestProviders_combined!M41</f>
        <v>141 Rail St</v>
      </c>
      <c r="AC54" s="32" t="str">
        <f>DHAC_TestProviders_combined!N41</f>
        <v>Dubbo</v>
      </c>
      <c r="AD54" s="32" t="str">
        <f>DHAC_TestProviders_combined!O41</f>
        <v>NSW</v>
      </c>
      <c r="AE54" s="7">
        <f>DHAC_TestProviders_combined!P41</f>
        <v>2830</v>
      </c>
      <c r="AF54" s="66"/>
      <c r="AG54" s="66"/>
      <c r="AH54" s="65" t="str">
        <f>_xlfn.XLOOKUP(DHAC_TestProviders_combined!K41,CodeMaps!$A$15:$A$18,CodeMaps!$B$15:$B$18)</f>
        <v>male</v>
      </c>
      <c r="AI54" s="65" t="str">
        <f>DHAC_TestProviders_combined!D41</f>
        <v>Other Medical Practitioners</v>
      </c>
      <c r="AJ54" s="7" t="s">
        <v>1525</v>
      </c>
      <c r="AK54" s="66" t="s">
        <v>1526</v>
      </c>
      <c r="AL54" s="66" t="s">
        <v>1527</v>
      </c>
      <c r="AM54" s="7" t="s">
        <v>1528</v>
      </c>
      <c r="AN54" s="32" t="str">
        <f>DHAC_TestProviders_combined!T41</f>
        <v>HAC0000000040</v>
      </c>
      <c r="AO54" s="9" t="s">
        <v>1530</v>
      </c>
      <c r="AP54" s="9" t="s">
        <v>1531</v>
      </c>
      <c r="AQ54" s="9" t="s">
        <v>1585</v>
      </c>
    </row>
    <row r="55" spans="1:43" x14ac:dyDescent="0.25">
      <c r="A55" s="65" t="str">
        <f>LOWER(_xlfn.CONCAT(SUBSTITUTE(DHAC_TestProviders_combined!I42,"'",""),"-",DHAC_TestProviders_combined!J42))</f>
        <v>cruickshank-bryce</v>
      </c>
      <c r="B55" s="65"/>
      <c r="C55" s="35" t="s">
        <v>1518</v>
      </c>
      <c r="D55" s="66" t="s">
        <v>1519</v>
      </c>
      <c r="E55" s="66" t="s">
        <v>1520</v>
      </c>
      <c r="F55" s="66" t="s">
        <v>1521</v>
      </c>
      <c r="G55" s="66" t="str">
        <f>DHAC_TestProviders_combined!B42</f>
        <v xml:space="preserve">8003613233384718 </v>
      </c>
      <c r="H55" s="66"/>
      <c r="I55" s="65" t="str">
        <f>IF(DHAC_TestProviders_combined!W42&lt;&gt;"","PRES","")</f>
        <v/>
      </c>
      <c r="J55" s="65" t="str">
        <f>IF(DHAC_TestProviders_combined!W42&lt;&gt;"","Prescriber Number","")</f>
        <v/>
      </c>
      <c r="K55" s="66"/>
      <c r="L55" s="65" t="str">
        <f>IF(DHAC_TestProviders_combined!W42&lt;&gt;"","http://ns.electronichealth.net.au/id/medicare-prescriber-number","")</f>
        <v/>
      </c>
      <c r="M55" s="65" t="str">
        <f>IF(DHAC_TestProviders_combined!W42&lt;&gt;"",DHAC_TestProviders_combined!W42,"")</f>
        <v/>
      </c>
      <c r="N55" s="66"/>
      <c r="O55" s="66" t="s">
        <v>247</v>
      </c>
      <c r="P55" s="9" t="str">
        <f>DHAC_TestProviders_combined!I42</f>
        <v>CRUICKSHANK</v>
      </c>
      <c r="Q55" s="66" t="str">
        <f>DHAC_TestProviders_combined!J42</f>
        <v>Bryce</v>
      </c>
      <c r="R55" s="66"/>
      <c r="S55" s="66"/>
      <c r="U55" s="7" t="s">
        <v>252</v>
      </c>
      <c r="V55" s="32" t="str">
        <f>DHAC_TestProviders_combined!Q42</f>
        <v>0270108515</v>
      </c>
      <c r="W55" s="66" t="s">
        <v>1321</v>
      </c>
      <c r="X55" s="66" t="s">
        <v>282</v>
      </c>
      <c r="Y55" s="65" t="str">
        <f>DHAC_TestProviders_combined!S42</f>
        <v>bryce.cruickshank@example.com.au</v>
      </c>
      <c r="Z55" s="66"/>
      <c r="AA55" s="66"/>
      <c r="AB55" s="32" t="str">
        <f>DHAC_TestProviders_combined!M42</f>
        <v>30 East Cnr</v>
      </c>
      <c r="AC55" s="32" t="str">
        <f>DHAC_TestProviders_combined!N42</f>
        <v>Mogareeka</v>
      </c>
      <c r="AD55" s="32" t="str">
        <f>DHAC_TestProviders_combined!O42</f>
        <v>NSW</v>
      </c>
      <c r="AE55" s="7">
        <f>DHAC_TestProviders_combined!P42</f>
        <v>2550</v>
      </c>
      <c r="AF55" s="66"/>
      <c r="AG55" s="66"/>
      <c r="AH55" s="65" t="str">
        <f>_xlfn.XLOOKUP(DHAC_TestProviders_combined!K42,CodeMaps!$A$15:$A$18,CodeMaps!$B$15:$B$18)</f>
        <v>male</v>
      </c>
      <c r="AI55" s="65" t="str">
        <f>DHAC_TestProviders_combined!D42</f>
        <v>Specialist Medical Practitioners</v>
      </c>
      <c r="AJ55" s="7" t="s">
        <v>1525</v>
      </c>
      <c r="AK55" s="66" t="s">
        <v>1526</v>
      </c>
      <c r="AL55" s="66" t="s">
        <v>1527</v>
      </c>
      <c r="AM55" s="7" t="s">
        <v>1528</v>
      </c>
      <c r="AN55" s="32" t="str">
        <f>DHAC_TestProviders_combined!T42</f>
        <v>HAC0000000041</v>
      </c>
      <c r="AO55" s="9" t="s">
        <v>1530</v>
      </c>
      <c r="AP55" s="9" t="s">
        <v>1531</v>
      </c>
      <c r="AQ55" s="9" t="s">
        <v>1585</v>
      </c>
    </row>
    <row r="56" spans="1:43" x14ac:dyDescent="0.25">
      <c r="A56" s="65" t="str">
        <f>LOWER(_xlfn.CONCAT(SUBSTITUTE(DHAC_TestProviders_combined!I43,"'",""),"-",DHAC_TestProviders_combined!J43))</f>
        <v>lowe-abe</v>
      </c>
      <c r="B56" s="65"/>
      <c r="C56" s="35" t="s">
        <v>1518</v>
      </c>
      <c r="D56" s="66" t="s">
        <v>1519</v>
      </c>
      <c r="E56" s="66" t="s">
        <v>1520</v>
      </c>
      <c r="F56" s="66" t="s">
        <v>1521</v>
      </c>
      <c r="G56" s="66" t="str">
        <f>DHAC_TestProviders_combined!B43</f>
        <v xml:space="preserve">8003616566718832 </v>
      </c>
      <c r="H56" s="66"/>
      <c r="I56" s="65" t="str">
        <f>IF(DHAC_TestProviders_combined!W43&lt;&gt;"","PRES","")</f>
        <v>PRES</v>
      </c>
      <c r="J56" s="65" t="str">
        <f>IF(DHAC_TestProviders_combined!W43&lt;&gt;"","Prescriber Number","")</f>
        <v>Prescriber Number</v>
      </c>
      <c r="K56" s="66"/>
      <c r="L56" s="65" t="str">
        <f>IF(DHAC_TestProviders_combined!W43&lt;&gt;"","http://ns.electronichealth.net.au/id/medicare-prescriber-number","")</f>
        <v>http://ns.electronichealth.net.au/id/medicare-prescriber-number</v>
      </c>
      <c r="M56" s="65">
        <f>IF(DHAC_TestProviders_combined!W43&lt;&gt;"",DHAC_TestProviders_combined!W43,"")</f>
        <v>8017196</v>
      </c>
      <c r="N56" s="66"/>
      <c r="O56" s="66" t="s">
        <v>247</v>
      </c>
      <c r="P56" s="9" t="str">
        <f>DHAC_TestProviders_combined!I43</f>
        <v>LOWE</v>
      </c>
      <c r="Q56" s="66" t="str">
        <f>DHAC_TestProviders_combined!J43</f>
        <v>Abe</v>
      </c>
      <c r="R56" s="66"/>
      <c r="S56" s="66"/>
      <c r="U56" s="7" t="s">
        <v>252</v>
      </c>
      <c r="V56" s="32" t="str">
        <f>DHAC_TestProviders_combined!Q43</f>
        <v>0270102315</v>
      </c>
      <c r="W56" s="66" t="s">
        <v>1321</v>
      </c>
      <c r="X56" s="66" t="s">
        <v>282</v>
      </c>
      <c r="Y56" s="65" t="str">
        <f>DHAC_TestProviders_combined!S43</f>
        <v>abe.lowe@mossypointmc.example.net</v>
      </c>
      <c r="Z56" s="66"/>
      <c r="AA56" s="66"/>
      <c r="AB56" s="32" t="str">
        <f>DHAC_TestProviders_combined!M43</f>
        <v>158 Warrego Cl</v>
      </c>
      <c r="AC56" s="32" t="str">
        <f>DHAC_TestProviders_combined!N43</f>
        <v>Mossy Point</v>
      </c>
      <c r="AD56" s="32" t="str">
        <f>DHAC_TestProviders_combined!O43</f>
        <v>NSW</v>
      </c>
      <c r="AE56" s="7">
        <f>DHAC_TestProviders_combined!P43</f>
        <v>2537</v>
      </c>
      <c r="AF56" s="66"/>
      <c r="AG56" s="66"/>
      <c r="AH56" s="65" t="str">
        <f>_xlfn.XLOOKUP(DHAC_TestProviders_combined!K43,CodeMaps!$A$15:$A$18,CodeMaps!$B$15:$B$18)</f>
        <v>male</v>
      </c>
      <c r="AI56" s="65" t="str">
        <f>DHAC_TestProviders_combined!D43</f>
        <v>Medical Practitioner</v>
      </c>
      <c r="AJ56" s="7" t="s">
        <v>1525</v>
      </c>
      <c r="AK56" s="66" t="s">
        <v>1526</v>
      </c>
      <c r="AL56" s="66" t="s">
        <v>1527</v>
      </c>
      <c r="AM56" s="7" t="s">
        <v>1528</v>
      </c>
      <c r="AN56" s="32" t="str">
        <f>DHAC_TestProviders_combined!T43</f>
        <v>HAC0000000042</v>
      </c>
      <c r="AO56" s="9" t="s">
        <v>1530</v>
      </c>
      <c r="AP56" s="9" t="s">
        <v>1531</v>
      </c>
      <c r="AQ56" s="9" t="s">
        <v>1585</v>
      </c>
    </row>
    <row r="57" spans="1:43" x14ac:dyDescent="0.25">
      <c r="A57" s="65" t="str">
        <f>LOWER(_xlfn.CONCAT(SUBSTITUTE(DHAC_TestProviders_combined!I44,"'",""),"-",DHAC_TestProviders_combined!J44))</f>
        <v>burrows-ginger</v>
      </c>
      <c r="B57" s="65"/>
      <c r="C57" s="35" t="s">
        <v>1518</v>
      </c>
      <c r="D57" s="66" t="s">
        <v>1519</v>
      </c>
      <c r="E57" s="66" t="s">
        <v>1520</v>
      </c>
      <c r="F57" s="66" t="s">
        <v>1521</v>
      </c>
      <c r="G57" s="66" t="str">
        <f>DHAC_TestProviders_combined!B44</f>
        <v xml:space="preserve">8003618233385011 </v>
      </c>
      <c r="H57" s="66"/>
      <c r="I57" s="65" t="str">
        <f>IF(DHAC_TestProviders_combined!W44&lt;&gt;"","PRES","")</f>
        <v/>
      </c>
      <c r="J57" s="65" t="str">
        <f>IF(DHAC_TestProviders_combined!W44&lt;&gt;"","Prescriber Number","")</f>
        <v/>
      </c>
      <c r="K57" s="66"/>
      <c r="L57" s="65" t="str">
        <f>IF(DHAC_TestProviders_combined!W44&lt;&gt;"","http://ns.electronichealth.net.au/id/medicare-prescriber-number","")</f>
        <v/>
      </c>
      <c r="M57" s="65" t="str">
        <f>IF(DHAC_TestProviders_combined!W44&lt;&gt;"",DHAC_TestProviders_combined!W44,"")</f>
        <v/>
      </c>
      <c r="N57" s="66"/>
      <c r="O57" s="66" t="s">
        <v>247</v>
      </c>
      <c r="P57" s="9" t="str">
        <f>DHAC_TestProviders_combined!I44</f>
        <v>BURROWS</v>
      </c>
      <c r="Q57" s="66" t="str">
        <f>DHAC_TestProviders_combined!J44</f>
        <v>Ginger</v>
      </c>
      <c r="R57" s="66"/>
      <c r="S57" s="66"/>
      <c r="U57" s="7" t="s">
        <v>252</v>
      </c>
      <c r="V57" s="32" t="str">
        <f>DHAC_TestProviders_combined!Q44</f>
        <v>0270105673</v>
      </c>
      <c r="W57" s="66" t="s">
        <v>1321</v>
      </c>
      <c r="X57" s="66" t="s">
        <v>282</v>
      </c>
      <c r="Y57" s="65" t="str">
        <f>DHAC_TestProviders_combined!S44</f>
        <v>ginger.burrows@bungabbeemc.example.com.au</v>
      </c>
      <c r="Z57" s="66"/>
      <c r="AA57" s="66"/>
      <c r="AB57" s="32" t="str">
        <f>DHAC_TestProviders_combined!M44</f>
        <v>189 Bay Esp</v>
      </c>
      <c r="AC57" s="32" t="str">
        <f>DHAC_TestProviders_combined!N44</f>
        <v>Bungabbee</v>
      </c>
      <c r="AD57" s="32" t="str">
        <f>DHAC_TestProviders_combined!O44</f>
        <v>NSW</v>
      </c>
      <c r="AE57" s="7">
        <f>DHAC_TestProviders_combined!P44</f>
        <v>2480</v>
      </c>
      <c r="AF57" s="66"/>
      <c r="AG57" s="66"/>
      <c r="AH57" s="65" t="str">
        <f>_xlfn.XLOOKUP(DHAC_TestProviders_combined!K44,CodeMaps!$A$15:$A$18,CodeMaps!$B$15:$B$18)</f>
        <v>female</v>
      </c>
      <c r="AI57" s="65" t="str">
        <f>DHAC_TestProviders_combined!D44</f>
        <v>Medical Practitioner</v>
      </c>
      <c r="AJ57" s="7" t="s">
        <v>1525</v>
      </c>
      <c r="AK57" s="66" t="s">
        <v>1526</v>
      </c>
      <c r="AL57" s="66" t="s">
        <v>1527</v>
      </c>
      <c r="AM57" s="7" t="s">
        <v>1528</v>
      </c>
      <c r="AN57" s="32" t="str">
        <f>DHAC_TestProviders_combined!T44</f>
        <v>HAC0000000043</v>
      </c>
      <c r="AO57" s="9" t="s">
        <v>1530</v>
      </c>
      <c r="AP57" s="9" t="s">
        <v>1531</v>
      </c>
      <c r="AQ57" s="9" t="s">
        <v>1585</v>
      </c>
    </row>
    <row r="58" spans="1:43" x14ac:dyDescent="0.25">
      <c r="A58" s="65" t="str">
        <f>LOWER(_xlfn.CONCAT(SUBSTITUTE(DHAC_TestProviders_combined!I45,"'",""),"-",DHAC_TestProviders_combined!J45))</f>
        <v>sheppard-mathew</v>
      </c>
      <c r="B58" s="65"/>
      <c r="C58" s="35" t="s">
        <v>1518</v>
      </c>
      <c r="D58" s="66" t="s">
        <v>1519</v>
      </c>
      <c r="E58" s="66" t="s">
        <v>1520</v>
      </c>
      <c r="F58" s="66" t="s">
        <v>1521</v>
      </c>
      <c r="G58" s="66" t="str">
        <f>DHAC_TestProviders_combined!B45</f>
        <v xml:space="preserve">8003611566718460 </v>
      </c>
      <c r="H58" s="66"/>
      <c r="I58" s="65" t="str">
        <f>IF(DHAC_TestProviders_combined!W45&lt;&gt;"","PRES","")</f>
        <v/>
      </c>
      <c r="J58" s="65" t="str">
        <f>IF(DHAC_TestProviders_combined!W45&lt;&gt;"","Prescriber Number","")</f>
        <v/>
      </c>
      <c r="K58" s="66"/>
      <c r="L58" s="65" t="str">
        <f>IF(DHAC_TestProviders_combined!W45&lt;&gt;"","http://ns.electronichealth.net.au/id/medicare-prescriber-number","")</f>
        <v/>
      </c>
      <c r="M58" s="65" t="str">
        <f>IF(DHAC_TestProviders_combined!W45&lt;&gt;"",DHAC_TestProviders_combined!W45,"")</f>
        <v/>
      </c>
      <c r="N58" s="66"/>
      <c r="O58" s="66" t="s">
        <v>247</v>
      </c>
      <c r="P58" s="9" t="str">
        <f>DHAC_TestProviders_combined!I45</f>
        <v>SHEPPARD</v>
      </c>
      <c r="Q58" s="66" t="str">
        <f>DHAC_TestProviders_combined!J45</f>
        <v>Mathew</v>
      </c>
      <c r="R58" s="66"/>
      <c r="S58" s="66"/>
      <c r="U58" s="7" t="s">
        <v>252</v>
      </c>
      <c r="V58" s="32" t="str">
        <f>DHAC_TestProviders_combined!Q45</f>
        <v>0270106089</v>
      </c>
      <c r="W58" s="66" t="s">
        <v>1321</v>
      </c>
      <c r="X58" s="66" t="s">
        <v>282</v>
      </c>
      <c r="Y58" s="65" t="str">
        <f>DHAC_TestProviders_combined!S45</f>
        <v>mathew.sheppard@example.com.au</v>
      </c>
      <c r="Z58" s="66"/>
      <c r="AA58" s="66"/>
      <c r="AB58" s="32" t="str">
        <f>DHAC_TestProviders_combined!M45</f>
        <v>118 Cheddar Pnt</v>
      </c>
      <c r="AC58" s="32" t="str">
        <f>DHAC_TestProviders_combined!N45</f>
        <v>Stony Creek</v>
      </c>
      <c r="AD58" s="32" t="str">
        <f>DHAC_TestProviders_combined!O45</f>
        <v>NSW</v>
      </c>
      <c r="AE58" s="7">
        <f>DHAC_TestProviders_combined!P45</f>
        <v>2550</v>
      </c>
      <c r="AF58" s="66"/>
      <c r="AG58" s="66"/>
      <c r="AH58" s="65" t="str">
        <f>_xlfn.XLOOKUP(DHAC_TestProviders_combined!K45,CodeMaps!$A$15:$A$18,CodeMaps!$B$15:$B$18)</f>
        <v>male</v>
      </c>
      <c r="AI58" s="65" t="str">
        <f>DHAC_TestProviders_combined!D45</f>
        <v>Specialist Medical Practitioners</v>
      </c>
      <c r="AJ58" s="7" t="s">
        <v>1525</v>
      </c>
      <c r="AK58" s="66" t="s">
        <v>1526</v>
      </c>
      <c r="AL58" s="66" t="s">
        <v>1527</v>
      </c>
      <c r="AM58" s="7" t="s">
        <v>1528</v>
      </c>
      <c r="AN58" s="32" t="str">
        <f>DHAC_TestProviders_combined!T45</f>
        <v>HAC0000000044</v>
      </c>
      <c r="AO58" s="9" t="s">
        <v>1530</v>
      </c>
      <c r="AP58" s="9" t="s">
        <v>1531</v>
      </c>
      <c r="AQ58" s="9" t="s">
        <v>1585</v>
      </c>
    </row>
    <row r="59" spans="1:43" x14ac:dyDescent="0.25">
      <c r="A59" s="65" t="str">
        <f>LOWER(_xlfn.CONCAT(SUBSTITUTE(DHAC_TestProviders_combined!I46,"'",""),"-",DHAC_TestProviders_combined!J46))</f>
        <v>browne-wilfred</v>
      </c>
      <c r="B59" s="65"/>
      <c r="C59" s="35" t="s">
        <v>1518</v>
      </c>
      <c r="D59" s="66" t="s">
        <v>1519</v>
      </c>
      <c r="E59" s="66" t="s">
        <v>1520</v>
      </c>
      <c r="F59" s="66" t="s">
        <v>1521</v>
      </c>
      <c r="G59" s="66" t="str">
        <f>DHAC_TestProviders_combined!B46</f>
        <v xml:space="preserve">8003613233384726 </v>
      </c>
      <c r="H59" s="66"/>
      <c r="I59" s="65" t="str">
        <f>IF(DHAC_TestProviders_combined!W46&lt;&gt;"","PRES","")</f>
        <v/>
      </c>
      <c r="J59" s="65" t="str">
        <f>IF(DHAC_TestProviders_combined!W46&lt;&gt;"","Prescriber Number","")</f>
        <v/>
      </c>
      <c r="K59" s="66"/>
      <c r="L59" s="65" t="str">
        <f>IF(DHAC_TestProviders_combined!W46&lt;&gt;"","http://ns.electronichealth.net.au/id/medicare-prescriber-number","")</f>
        <v/>
      </c>
      <c r="M59" s="65" t="str">
        <f>IF(DHAC_TestProviders_combined!W46&lt;&gt;"",DHAC_TestProviders_combined!W46,"")</f>
        <v/>
      </c>
      <c r="N59" s="66"/>
      <c r="O59" s="66" t="s">
        <v>247</v>
      </c>
      <c r="P59" s="9" t="str">
        <f>DHAC_TestProviders_combined!I46</f>
        <v>BROWNE</v>
      </c>
      <c r="Q59" s="66" t="str">
        <f>DHAC_TestProviders_combined!J46</f>
        <v>Wilfred</v>
      </c>
      <c r="R59" s="66"/>
      <c r="S59" s="66"/>
      <c r="U59" s="7" t="s">
        <v>252</v>
      </c>
      <c r="V59" s="32" t="str">
        <f>DHAC_TestProviders_combined!Q46</f>
        <v>0270106637</v>
      </c>
      <c r="W59" s="66" t="s">
        <v>1321</v>
      </c>
      <c r="X59" s="66" t="s">
        <v>282</v>
      </c>
      <c r="Y59" s="65" t="str">
        <f>DHAC_TestProviders_combined!S46</f>
        <v>wilfred.browne@example.net</v>
      </c>
      <c r="Z59" s="66"/>
      <c r="AA59" s="66"/>
      <c r="AB59" s="32" t="str">
        <f>DHAC_TestProviders_combined!M46</f>
        <v>44 Barn Cct</v>
      </c>
      <c r="AC59" s="32" t="str">
        <f>DHAC_TestProviders_combined!N46</f>
        <v>Hatfield</v>
      </c>
      <c r="AD59" s="32" t="str">
        <f>DHAC_TestProviders_combined!O46</f>
        <v>NSW</v>
      </c>
      <c r="AE59" s="7">
        <f>DHAC_TestProviders_combined!P46</f>
        <v>2715</v>
      </c>
      <c r="AF59" s="66"/>
      <c r="AG59" s="66"/>
      <c r="AH59" s="65" t="str">
        <f>_xlfn.XLOOKUP(DHAC_TestProviders_combined!K46,CodeMaps!$A$15:$A$18,CodeMaps!$B$15:$B$18)</f>
        <v>male</v>
      </c>
      <c r="AI59" s="65" t="str">
        <f>DHAC_TestProviders_combined!D46</f>
        <v>Midwives</v>
      </c>
      <c r="AJ59" s="7" t="s">
        <v>1525</v>
      </c>
      <c r="AK59" s="66" t="s">
        <v>1526</v>
      </c>
      <c r="AL59" s="66" t="s">
        <v>1527</v>
      </c>
      <c r="AM59" s="7" t="s">
        <v>1528</v>
      </c>
      <c r="AN59" s="32" t="str">
        <f>DHAC_TestProviders_combined!T46</f>
        <v>HAC0000000045</v>
      </c>
      <c r="AO59" s="9" t="s">
        <v>1530</v>
      </c>
      <c r="AP59" s="9" t="s">
        <v>1531</v>
      </c>
      <c r="AQ59" s="9" t="s">
        <v>1585</v>
      </c>
    </row>
    <row r="60" spans="1:43" x14ac:dyDescent="0.25">
      <c r="A60" s="65" t="str">
        <f>LOWER(_xlfn.CONCAT(SUBSTITUTE(DHAC_TestProviders_combined!I47,"'",""),"-",DHAC_TestProviders_combined!J47))</f>
        <v>gartshore-indira</v>
      </c>
      <c r="B60" s="65"/>
      <c r="C60" s="35" t="s">
        <v>1518</v>
      </c>
      <c r="D60" s="66" t="s">
        <v>1519</v>
      </c>
      <c r="E60" s="66" t="s">
        <v>1520</v>
      </c>
      <c r="F60" s="66" t="s">
        <v>1521</v>
      </c>
      <c r="G60" s="66" t="str">
        <f>DHAC_TestProviders_combined!B47</f>
        <v xml:space="preserve">8003613233384742 </v>
      </c>
      <c r="H60" s="66"/>
      <c r="I60" s="65" t="str">
        <f>IF(DHAC_TestProviders_combined!W47&lt;&gt;"","PRES","")</f>
        <v/>
      </c>
      <c r="J60" s="65" t="str">
        <f>IF(DHAC_TestProviders_combined!W47&lt;&gt;"","Prescriber Number","")</f>
        <v/>
      </c>
      <c r="K60" s="66"/>
      <c r="L60" s="65" t="str">
        <f>IF(DHAC_TestProviders_combined!W47&lt;&gt;"","http://ns.electronichealth.net.au/id/medicare-prescriber-number","")</f>
        <v/>
      </c>
      <c r="M60" s="65" t="str">
        <f>IF(DHAC_TestProviders_combined!W47&lt;&gt;"",DHAC_TestProviders_combined!W47,"")</f>
        <v/>
      </c>
      <c r="N60" s="66"/>
      <c r="O60" s="66" t="s">
        <v>247</v>
      </c>
      <c r="P60" s="9" t="str">
        <f>DHAC_TestProviders_combined!I47</f>
        <v>GARTSHORE</v>
      </c>
      <c r="Q60" s="66" t="str">
        <f>DHAC_TestProviders_combined!J47</f>
        <v>Indira</v>
      </c>
      <c r="R60" s="66"/>
      <c r="S60" s="66"/>
      <c r="U60" s="7" t="s">
        <v>252</v>
      </c>
      <c r="V60" s="32" t="str">
        <f>DHAC_TestProviders_combined!Q47</f>
        <v>0270107743</v>
      </c>
      <c r="W60" s="66" t="s">
        <v>1321</v>
      </c>
      <c r="X60" s="66" t="s">
        <v>282</v>
      </c>
      <c r="Y60" s="65" t="str">
        <f>DHAC_TestProviders_combined!S47</f>
        <v>indira.gartshore@wallendbeenagedcare.example.net</v>
      </c>
      <c r="Z60" s="66"/>
      <c r="AA60" s="66"/>
      <c r="AB60" s="32" t="str">
        <f>DHAC_TestProviders_combined!M47</f>
        <v>34 Abattoir Hts</v>
      </c>
      <c r="AC60" s="32" t="str">
        <f>DHAC_TestProviders_combined!N47</f>
        <v>Wallendbeen</v>
      </c>
      <c r="AD60" s="32" t="str">
        <f>DHAC_TestProviders_combined!O47</f>
        <v>NSW</v>
      </c>
      <c r="AE60" s="7">
        <f>DHAC_TestProviders_combined!P47</f>
        <v>2588</v>
      </c>
      <c r="AF60" s="66"/>
      <c r="AG60" s="66"/>
      <c r="AH60" s="65" t="str">
        <f>_xlfn.XLOOKUP(DHAC_TestProviders_combined!K47,CodeMaps!$A$15:$A$18,CodeMaps!$B$15:$B$18)</f>
        <v>female</v>
      </c>
      <c r="AI60" s="65" t="str">
        <f>DHAC_TestProviders_combined!D47</f>
        <v>Registered Nurses</v>
      </c>
      <c r="AJ60" s="7" t="s">
        <v>1525</v>
      </c>
      <c r="AK60" s="66" t="s">
        <v>1526</v>
      </c>
      <c r="AL60" s="66" t="s">
        <v>1527</v>
      </c>
      <c r="AM60" s="7" t="s">
        <v>1528</v>
      </c>
      <c r="AN60" s="32" t="str">
        <f>DHAC_TestProviders_combined!T47</f>
        <v>HAC0000000046</v>
      </c>
      <c r="AO60" s="9" t="s">
        <v>1530</v>
      </c>
      <c r="AP60" s="9" t="s">
        <v>1531</v>
      </c>
      <c r="AQ60" s="9" t="s">
        <v>1585</v>
      </c>
    </row>
    <row r="61" spans="1:43" x14ac:dyDescent="0.25">
      <c r="A61" s="65" t="str">
        <f>LOWER(_xlfn.CONCAT(SUBSTITUTE(DHAC_TestProviders_combined!I48,"'",""),"-",DHAC_TestProviders_combined!J48))</f>
        <v>simons-reggie</v>
      </c>
      <c r="B61" s="65"/>
      <c r="C61" s="35" t="s">
        <v>1518</v>
      </c>
      <c r="D61" s="66" t="s">
        <v>1519</v>
      </c>
      <c r="E61" s="66" t="s">
        <v>1520</v>
      </c>
      <c r="F61" s="66" t="s">
        <v>1521</v>
      </c>
      <c r="G61" s="66" t="str">
        <f>DHAC_TestProviders_combined!B48</f>
        <v xml:space="preserve">8003614900051408 </v>
      </c>
      <c r="H61" s="66"/>
      <c r="I61" s="65" t="str">
        <f>IF(DHAC_TestProviders_combined!W48&lt;&gt;"","PRES","")</f>
        <v/>
      </c>
      <c r="J61" s="65" t="str">
        <f>IF(DHAC_TestProviders_combined!W48&lt;&gt;"","Prescriber Number","")</f>
        <v/>
      </c>
      <c r="K61" s="66"/>
      <c r="L61" s="65" t="str">
        <f>IF(DHAC_TestProviders_combined!W48&lt;&gt;"","http://ns.electronichealth.net.au/id/medicare-prescriber-number","")</f>
        <v/>
      </c>
      <c r="M61" s="65" t="str">
        <f>IF(DHAC_TestProviders_combined!W48&lt;&gt;"",DHAC_TestProviders_combined!W48,"")</f>
        <v/>
      </c>
      <c r="N61" s="66"/>
      <c r="O61" s="66" t="s">
        <v>247</v>
      </c>
      <c r="P61" s="9" t="str">
        <f>DHAC_TestProviders_combined!I48</f>
        <v>SIMONS</v>
      </c>
      <c r="Q61" s="66" t="str">
        <f>DHAC_TestProviders_combined!J48</f>
        <v>Reggie</v>
      </c>
      <c r="R61" s="66"/>
      <c r="S61" s="66"/>
      <c r="U61" s="7" t="s">
        <v>252</v>
      </c>
      <c r="V61" s="32" t="str">
        <f>DHAC_TestProviders_combined!Q48</f>
        <v>0270101397</v>
      </c>
      <c r="W61" s="66" t="s">
        <v>1321</v>
      </c>
      <c r="X61" s="66" t="s">
        <v>282</v>
      </c>
      <c r="Y61" s="65" t="str">
        <f>DHAC_TestProviders_combined!S48</f>
        <v>reggie.simons@kensingtonph.example.net</v>
      </c>
      <c r="Z61" s="66"/>
      <c r="AA61" s="66"/>
      <c r="AB61" s="32" t="str">
        <f>DHAC_TestProviders_combined!M48</f>
        <v>69 Walden Pnt</v>
      </c>
      <c r="AC61" s="32" t="str">
        <f>DHAC_TestProviders_combined!N48</f>
        <v>Kensington</v>
      </c>
      <c r="AD61" s="32" t="str">
        <f>DHAC_TestProviders_combined!O48</f>
        <v>NSW</v>
      </c>
      <c r="AE61" s="7">
        <f>DHAC_TestProviders_combined!P48</f>
        <v>2033</v>
      </c>
      <c r="AF61" s="66"/>
      <c r="AG61" s="66"/>
      <c r="AH61" s="65" t="str">
        <f>_xlfn.XLOOKUP(DHAC_TestProviders_combined!K48,CodeMaps!$A$15:$A$18,CodeMaps!$B$15:$B$18)</f>
        <v>male</v>
      </c>
      <c r="AI61" s="65" t="str">
        <f>DHAC_TestProviders_combined!D48</f>
        <v>Registered Nurses</v>
      </c>
      <c r="AJ61" s="7" t="s">
        <v>1525</v>
      </c>
      <c r="AK61" s="66" t="s">
        <v>1526</v>
      </c>
      <c r="AL61" s="66" t="s">
        <v>1527</v>
      </c>
      <c r="AM61" s="7" t="s">
        <v>1528</v>
      </c>
      <c r="AN61" s="32" t="str">
        <f>DHAC_TestProviders_combined!T48</f>
        <v>HAC0000000047</v>
      </c>
      <c r="AO61" s="9" t="s">
        <v>1530</v>
      </c>
      <c r="AP61" s="9" t="s">
        <v>1531</v>
      </c>
      <c r="AQ61" s="9" t="s">
        <v>1585</v>
      </c>
    </row>
    <row r="62" spans="1:43" x14ac:dyDescent="0.25">
      <c r="A62" s="65" t="str">
        <f>LOWER(_xlfn.CONCAT(SUBSTITUTE(DHAC_TestProviders_combined!I49,"'",""),"-",DHAC_TestProviders_combined!J49))</f>
        <v>munro-rose</v>
      </c>
      <c r="B62" s="65"/>
      <c r="C62" s="35" t="s">
        <v>1518</v>
      </c>
      <c r="D62" s="66" t="s">
        <v>1519</v>
      </c>
      <c r="E62" s="66" t="s">
        <v>1520</v>
      </c>
      <c r="F62" s="66" t="s">
        <v>1521</v>
      </c>
      <c r="G62" s="66" t="str">
        <f>DHAC_TestProviders_combined!B49</f>
        <v xml:space="preserve">8003611566718486 </v>
      </c>
      <c r="H62" s="66"/>
      <c r="I62" s="65" t="str">
        <f>IF(DHAC_TestProviders_combined!W49&lt;&gt;"","PRES","")</f>
        <v/>
      </c>
      <c r="J62" s="65" t="str">
        <f>IF(DHAC_TestProviders_combined!W49&lt;&gt;"","Prescriber Number","")</f>
        <v/>
      </c>
      <c r="K62" s="66"/>
      <c r="L62" s="65" t="str">
        <f>IF(DHAC_TestProviders_combined!W49&lt;&gt;"","http://ns.electronichealth.net.au/id/medicare-prescriber-number","")</f>
        <v/>
      </c>
      <c r="M62" s="65" t="str">
        <f>IF(DHAC_TestProviders_combined!W49&lt;&gt;"",DHAC_TestProviders_combined!W49,"")</f>
        <v/>
      </c>
      <c r="N62" s="66"/>
      <c r="O62" s="66" t="s">
        <v>247</v>
      </c>
      <c r="P62" s="9" t="str">
        <f>DHAC_TestProviders_combined!I49</f>
        <v>MUNRO</v>
      </c>
      <c r="Q62" s="66" t="str">
        <f>DHAC_TestProviders_combined!J49</f>
        <v>Rose</v>
      </c>
      <c r="R62" s="66"/>
      <c r="S62" s="66"/>
      <c r="U62" s="7" t="s">
        <v>252</v>
      </c>
      <c r="V62" s="32" t="str">
        <f>DHAC_TestProviders_combined!Q49</f>
        <v>0270105704</v>
      </c>
      <c r="W62" s="66" t="s">
        <v>1321</v>
      </c>
      <c r="X62" s="66" t="s">
        <v>282</v>
      </c>
      <c r="Y62" s="65" t="str">
        <f>DHAC_TestProviders_combined!S49</f>
        <v>rose.munro@mountmitchellph.example.com.au</v>
      </c>
      <c r="Z62" s="66"/>
      <c r="AA62" s="66"/>
      <c r="AB62" s="32" t="str">
        <f>DHAC_TestProviders_combined!M49</f>
        <v>112 Dean Dr</v>
      </c>
      <c r="AC62" s="32" t="str">
        <f>DHAC_TestProviders_combined!N49</f>
        <v>Mount Mitchell</v>
      </c>
      <c r="AD62" s="32" t="str">
        <f>DHAC_TestProviders_combined!O49</f>
        <v>NSW</v>
      </c>
      <c r="AE62" s="7">
        <f>DHAC_TestProviders_combined!P49</f>
        <v>2365</v>
      </c>
      <c r="AF62" s="66"/>
      <c r="AG62" s="66"/>
      <c r="AH62" s="65" t="str">
        <f>_xlfn.XLOOKUP(DHAC_TestProviders_combined!K49,CodeMaps!$A$15:$A$18,CodeMaps!$B$15:$B$18)</f>
        <v>female</v>
      </c>
      <c r="AI62" s="65" t="str">
        <f>DHAC_TestProviders_combined!D49</f>
        <v>Registered Nurses</v>
      </c>
      <c r="AJ62" s="7" t="s">
        <v>1525</v>
      </c>
      <c r="AK62" s="66" t="s">
        <v>1526</v>
      </c>
      <c r="AL62" s="66" t="s">
        <v>1527</v>
      </c>
      <c r="AM62" s="7" t="s">
        <v>1528</v>
      </c>
      <c r="AN62" s="32" t="str">
        <f>DHAC_TestProviders_combined!T49</f>
        <v>HAC0000000048</v>
      </c>
      <c r="AO62" s="9" t="s">
        <v>1530</v>
      </c>
      <c r="AP62" s="9" t="s">
        <v>1531</v>
      </c>
      <c r="AQ62" s="9" t="s">
        <v>1585</v>
      </c>
    </row>
    <row r="63" spans="1:43" x14ac:dyDescent="0.25">
      <c r="A63" s="65" t="str">
        <f>LOWER(_xlfn.CONCAT(SUBSTITUTE(DHAC_TestProviders_combined!I50,"'",""),"-",DHAC_TestProviders_combined!J50))</f>
        <v>leishman-leesa</v>
      </c>
      <c r="B63" s="65"/>
      <c r="C63" s="35" t="s">
        <v>1518</v>
      </c>
      <c r="D63" s="66" t="s">
        <v>1519</v>
      </c>
      <c r="E63" s="66" t="s">
        <v>1520</v>
      </c>
      <c r="F63" s="66" t="s">
        <v>1521</v>
      </c>
      <c r="G63" s="66" t="str">
        <f>DHAC_TestProviders_combined!B50</f>
        <v xml:space="preserve">8003613233384767 </v>
      </c>
      <c r="H63" s="66"/>
      <c r="I63" s="65" t="str">
        <f>IF(DHAC_TestProviders_combined!W50&lt;&gt;"","PRES","")</f>
        <v/>
      </c>
      <c r="J63" s="65" t="str">
        <f>IF(DHAC_TestProviders_combined!W50&lt;&gt;"","Prescriber Number","")</f>
        <v/>
      </c>
      <c r="K63" s="66"/>
      <c r="L63" s="65" t="str">
        <f>IF(DHAC_TestProviders_combined!W50&lt;&gt;"","http://ns.electronichealth.net.au/id/medicare-prescriber-number","")</f>
        <v/>
      </c>
      <c r="M63" s="65" t="str">
        <f>IF(DHAC_TestProviders_combined!W50&lt;&gt;"",DHAC_TestProviders_combined!W50,"")</f>
        <v/>
      </c>
      <c r="N63" s="66"/>
      <c r="O63" s="66" t="s">
        <v>247</v>
      </c>
      <c r="P63" s="9" t="str">
        <f>DHAC_TestProviders_combined!I50</f>
        <v>LEISHMAN</v>
      </c>
      <c r="Q63" s="66" t="str">
        <f>DHAC_TestProviders_combined!J50</f>
        <v>Leesa</v>
      </c>
      <c r="R63" s="66"/>
      <c r="S63" s="66"/>
      <c r="U63" s="7" t="s">
        <v>252</v>
      </c>
      <c r="V63" s="32" t="str">
        <f>DHAC_TestProviders_combined!Q50</f>
        <v>0270102759</v>
      </c>
      <c r="W63" s="66" t="s">
        <v>1321</v>
      </c>
      <c r="X63" s="66" t="s">
        <v>282</v>
      </c>
      <c r="Y63" s="65" t="str">
        <f>DHAC_TestProviders_combined!S50</f>
        <v>leesa.leishman@example.com</v>
      </c>
      <c r="Z63" s="66"/>
      <c r="AA63" s="66"/>
      <c r="AB63" s="32" t="str">
        <f>DHAC_TestProviders_combined!M50</f>
        <v>44 Gottfried Cir</v>
      </c>
      <c r="AC63" s="32" t="str">
        <f>DHAC_TestProviders_combined!N50</f>
        <v>Balladoran</v>
      </c>
      <c r="AD63" s="32" t="str">
        <f>DHAC_TestProviders_combined!O50</f>
        <v>NSW</v>
      </c>
      <c r="AE63" s="7">
        <f>DHAC_TestProviders_combined!P50</f>
        <v>2831</v>
      </c>
      <c r="AF63" s="66"/>
      <c r="AG63" s="66"/>
      <c r="AH63" s="65" t="str">
        <f>_xlfn.XLOOKUP(DHAC_TestProviders_combined!K50,CodeMaps!$A$15:$A$18,CodeMaps!$B$15:$B$18)</f>
        <v>female</v>
      </c>
      <c r="AI63" s="65" t="str">
        <f>DHAC_TestProviders_combined!D50</f>
        <v>Specialist Medical Practitioners</v>
      </c>
      <c r="AJ63" s="7" t="s">
        <v>1525</v>
      </c>
      <c r="AK63" s="66" t="s">
        <v>1526</v>
      </c>
      <c r="AL63" s="66" t="s">
        <v>1527</v>
      </c>
      <c r="AM63" s="7" t="s">
        <v>1528</v>
      </c>
      <c r="AN63" s="32" t="str">
        <f>DHAC_TestProviders_combined!T50</f>
        <v>HAC0000000049</v>
      </c>
      <c r="AO63" s="9" t="s">
        <v>1530</v>
      </c>
      <c r="AP63" s="9" t="s">
        <v>1531</v>
      </c>
      <c r="AQ63" s="9" t="s">
        <v>1585</v>
      </c>
    </row>
    <row r="64" spans="1:43" x14ac:dyDescent="0.25">
      <c r="A64" s="65" t="str">
        <f>LOWER(_xlfn.CONCAT(SUBSTITUTE(DHAC_TestProviders_combined!I51,"'",""),"-",DHAC_TestProviders_combined!J51))</f>
        <v>pratley-philomena</v>
      </c>
      <c r="B64" s="65"/>
      <c r="C64" s="35" t="s">
        <v>1518</v>
      </c>
      <c r="D64" s="66" t="s">
        <v>1519</v>
      </c>
      <c r="E64" s="66" t="s">
        <v>1520</v>
      </c>
      <c r="F64" s="66" t="s">
        <v>1521</v>
      </c>
      <c r="G64" s="66" t="str">
        <f>DHAC_TestProviders_combined!B51</f>
        <v xml:space="preserve">8003611566718494 </v>
      </c>
      <c r="H64" s="66"/>
      <c r="I64" s="65" t="str">
        <f>IF(DHAC_TestProviders_combined!W51&lt;&gt;"","PRES","")</f>
        <v/>
      </c>
      <c r="J64" s="65" t="str">
        <f>IF(DHAC_TestProviders_combined!W51&lt;&gt;"","Prescriber Number","")</f>
        <v/>
      </c>
      <c r="K64" s="66"/>
      <c r="L64" s="65" t="str">
        <f>IF(DHAC_TestProviders_combined!W51&lt;&gt;"","http://ns.electronichealth.net.au/id/medicare-prescriber-number","")</f>
        <v/>
      </c>
      <c r="M64" s="65" t="str">
        <f>IF(DHAC_TestProviders_combined!W51&lt;&gt;"",DHAC_TestProviders_combined!W51,"")</f>
        <v/>
      </c>
      <c r="N64" s="66"/>
      <c r="O64" s="66" t="s">
        <v>247</v>
      </c>
      <c r="P64" s="9" t="str">
        <f>DHAC_TestProviders_combined!I51</f>
        <v>PRATLEY</v>
      </c>
      <c r="Q64" s="66" t="str">
        <f>DHAC_TestProviders_combined!J51</f>
        <v>Philomena</v>
      </c>
      <c r="R64" s="66"/>
      <c r="S64" s="66"/>
      <c r="U64" s="7" t="s">
        <v>252</v>
      </c>
      <c r="V64" s="32" t="str">
        <f>DHAC_TestProviders_combined!Q51</f>
        <v>0270103788</v>
      </c>
      <c r="W64" s="66" t="s">
        <v>1321</v>
      </c>
      <c r="X64" s="66" t="s">
        <v>282</v>
      </c>
      <c r="Y64" s="65" t="str">
        <f>DHAC_TestProviders_combined!S51</f>
        <v>philomena.pratley@reception@pullabookapathology.example.net</v>
      </c>
      <c r="Z64" s="66"/>
      <c r="AA64" s="66"/>
      <c r="AB64" s="32" t="str">
        <f>DHAC_TestProviders_combined!M51</f>
        <v>49 Woodstock Pl</v>
      </c>
      <c r="AC64" s="32" t="str">
        <f>DHAC_TestProviders_combined!N51</f>
        <v>Pullabooka</v>
      </c>
      <c r="AD64" s="32" t="str">
        <f>DHAC_TestProviders_combined!O51</f>
        <v>NSW</v>
      </c>
      <c r="AE64" s="7">
        <f>DHAC_TestProviders_combined!P51</f>
        <v>2810</v>
      </c>
      <c r="AF64" s="66"/>
      <c r="AG64" s="66"/>
      <c r="AH64" s="65" t="str">
        <f>_xlfn.XLOOKUP(DHAC_TestProviders_combined!K51,CodeMaps!$A$15:$A$18,CodeMaps!$B$15:$B$18)</f>
        <v>female</v>
      </c>
      <c r="AI64" s="65" t="str">
        <f>DHAC_TestProviders_combined!D51</f>
        <v>Other Medical Practitioners</v>
      </c>
      <c r="AJ64" s="7" t="s">
        <v>1525</v>
      </c>
      <c r="AK64" s="66" t="s">
        <v>1526</v>
      </c>
      <c r="AL64" s="66" t="s">
        <v>1527</v>
      </c>
      <c r="AM64" s="7" t="s">
        <v>1528</v>
      </c>
      <c r="AN64" s="32" t="str">
        <f>DHAC_TestProviders_combined!T51</f>
        <v>HAC0000000050</v>
      </c>
      <c r="AO64" s="9" t="s">
        <v>1530</v>
      </c>
      <c r="AP64" s="9" t="s">
        <v>1531</v>
      </c>
      <c r="AQ64" s="9" t="s">
        <v>1585</v>
      </c>
    </row>
    <row r="65" spans="1:43" x14ac:dyDescent="0.25">
      <c r="A65" s="65" t="str">
        <f>LOWER(_xlfn.CONCAT(SUBSTITUTE(DHAC_TestProviders_combined!I52,"'",""),"-",DHAC_TestProviders_combined!J52))</f>
        <v>clarke-malcolm</v>
      </c>
      <c r="B65" s="65"/>
      <c r="C65" s="35" t="s">
        <v>1518</v>
      </c>
      <c r="D65" s="66" t="s">
        <v>1519</v>
      </c>
      <c r="E65" s="66" t="s">
        <v>1520</v>
      </c>
      <c r="F65" s="66" t="s">
        <v>1521</v>
      </c>
      <c r="G65" s="66" t="str">
        <f>DHAC_TestProviders_combined!B52</f>
        <v xml:space="preserve">8003619900052082 </v>
      </c>
      <c r="H65" s="66"/>
      <c r="I65" s="65" t="str">
        <f>IF(DHAC_TestProviders_combined!W52&lt;&gt;"","PRES","")</f>
        <v/>
      </c>
      <c r="J65" s="65" t="str">
        <f>IF(DHAC_TestProviders_combined!W52&lt;&gt;"","Prescriber Number","")</f>
        <v/>
      </c>
      <c r="K65" s="66"/>
      <c r="L65" s="65" t="str">
        <f>IF(DHAC_TestProviders_combined!W52&lt;&gt;"","http://ns.electronichealth.net.au/id/medicare-prescriber-number","")</f>
        <v/>
      </c>
      <c r="M65" s="65" t="str">
        <f>IF(DHAC_TestProviders_combined!W52&lt;&gt;"",DHAC_TestProviders_combined!W52,"")</f>
        <v/>
      </c>
      <c r="N65" s="66"/>
      <c r="O65" s="66" t="s">
        <v>247</v>
      </c>
      <c r="P65" s="9" t="str">
        <f>DHAC_TestProviders_combined!I52</f>
        <v>CLARKE</v>
      </c>
      <c r="Q65" s="66" t="str">
        <f>DHAC_TestProviders_combined!J52</f>
        <v>Malcolm</v>
      </c>
      <c r="R65" s="66"/>
      <c r="S65" s="66"/>
      <c r="U65" s="7" t="s">
        <v>252</v>
      </c>
      <c r="V65" s="32" t="str">
        <f>DHAC_TestProviders_combined!Q52</f>
        <v>0270109091</v>
      </c>
      <c r="W65" s="66" t="s">
        <v>1321</v>
      </c>
      <c r="X65" s="66" t="s">
        <v>282</v>
      </c>
      <c r="Y65" s="65" t="str">
        <f>DHAC_TestProviders_combined!S52</f>
        <v>malcolm.clarke@highermacdonaldpathology.example.com.au</v>
      </c>
      <c r="Z65" s="66"/>
      <c r="AA65" s="66"/>
      <c r="AB65" s="32" t="str">
        <f>DHAC_TestProviders_combined!M52</f>
        <v>180 Pine Cir</v>
      </c>
      <c r="AC65" s="32" t="str">
        <f>DHAC_TestProviders_combined!N52</f>
        <v>Higher Macdonald</v>
      </c>
      <c r="AD65" s="32" t="str">
        <f>DHAC_TestProviders_combined!O52</f>
        <v>NSW</v>
      </c>
      <c r="AE65" s="7">
        <f>DHAC_TestProviders_combined!P52</f>
        <v>2775</v>
      </c>
      <c r="AF65" s="66"/>
      <c r="AG65" s="66"/>
      <c r="AH65" s="65" t="str">
        <f>_xlfn.XLOOKUP(DHAC_TestProviders_combined!K52,CodeMaps!$A$15:$A$18,CodeMaps!$B$15:$B$18)</f>
        <v>male</v>
      </c>
      <c r="AI65" s="65" t="str">
        <f>DHAC_TestProviders_combined!D52</f>
        <v>Other Medical Practitioners</v>
      </c>
      <c r="AJ65" s="7" t="s">
        <v>1525</v>
      </c>
      <c r="AK65" s="66" t="s">
        <v>1526</v>
      </c>
      <c r="AL65" s="66" t="s">
        <v>1527</v>
      </c>
      <c r="AM65" s="7" t="s">
        <v>1528</v>
      </c>
      <c r="AN65" s="32" t="str">
        <f>DHAC_TestProviders_combined!T52</f>
        <v>HAC0000000051</v>
      </c>
      <c r="AO65" s="9" t="s">
        <v>1530</v>
      </c>
      <c r="AP65" s="9" t="s">
        <v>1531</v>
      </c>
      <c r="AQ65" s="9" t="s">
        <v>1585</v>
      </c>
    </row>
    <row r="66" spans="1:43" x14ac:dyDescent="0.25">
      <c r="A66" s="65" t="str">
        <f>LOWER(_xlfn.CONCAT(SUBSTITUTE(DHAC_TestProviders_combined!I53,"'",""),"-",DHAC_TestProviders_combined!J53))</f>
        <v>cane-elden</v>
      </c>
      <c r="B66" s="65"/>
      <c r="C66" s="35" t="s">
        <v>1518</v>
      </c>
      <c r="D66" s="66" t="s">
        <v>1519</v>
      </c>
      <c r="E66" s="66" t="s">
        <v>1520</v>
      </c>
      <c r="F66" s="66" t="s">
        <v>1521</v>
      </c>
      <c r="G66" s="66" t="str">
        <f>DHAC_TestProviders_combined!B53</f>
        <v xml:space="preserve">8003613233384783 </v>
      </c>
      <c r="H66" s="66"/>
      <c r="I66" s="65" t="str">
        <f>IF(DHAC_TestProviders_combined!W53&lt;&gt;"","PRES","")</f>
        <v/>
      </c>
      <c r="J66" s="65" t="str">
        <f>IF(DHAC_TestProviders_combined!W53&lt;&gt;"","Prescriber Number","")</f>
        <v/>
      </c>
      <c r="K66" s="66"/>
      <c r="L66" s="65" t="str">
        <f>IF(DHAC_TestProviders_combined!W53&lt;&gt;"","http://ns.electronichealth.net.au/id/medicare-prescriber-number","")</f>
        <v/>
      </c>
      <c r="M66" s="65" t="str">
        <f>IF(DHAC_TestProviders_combined!W53&lt;&gt;"",DHAC_TestProviders_combined!W53,"")</f>
        <v/>
      </c>
      <c r="N66" s="66"/>
      <c r="O66" s="66" t="s">
        <v>247</v>
      </c>
      <c r="P66" s="9" t="str">
        <f>DHAC_TestProviders_combined!I53</f>
        <v>CANE</v>
      </c>
      <c r="Q66" s="66" t="str">
        <f>DHAC_TestProviders_combined!J53</f>
        <v>Elden</v>
      </c>
      <c r="R66" s="66"/>
      <c r="S66" s="66"/>
      <c r="U66" s="7" t="s">
        <v>252</v>
      </c>
      <c r="V66" s="32" t="str">
        <f>DHAC_TestProviders_combined!Q53</f>
        <v>0270103304</v>
      </c>
      <c r="W66" s="66" t="s">
        <v>1321</v>
      </c>
      <c r="X66" s="66" t="s">
        <v>282</v>
      </c>
      <c r="Y66" s="65" t="str">
        <f>DHAC_TestProviders_combined!S53</f>
        <v>elden.cane@lilydalepharmacy.example.net</v>
      </c>
      <c r="Z66" s="66"/>
      <c r="AA66" s="66"/>
      <c r="AB66" s="32" t="str">
        <f>DHAC_TestProviders_combined!M53</f>
        <v>81 Silver Esp</v>
      </c>
      <c r="AC66" s="32" t="str">
        <f>DHAC_TestProviders_combined!N53</f>
        <v>Lilydale</v>
      </c>
      <c r="AD66" s="32" t="str">
        <f>DHAC_TestProviders_combined!O53</f>
        <v>NSW</v>
      </c>
      <c r="AE66" s="7">
        <f>DHAC_TestProviders_combined!P53</f>
        <v>2460</v>
      </c>
      <c r="AF66" s="66"/>
      <c r="AG66" s="66"/>
      <c r="AH66" s="65" t="str">
        <f>_xlfn.XLOOKUP(DHAC_TestProviders_combined!K53,CodeMaps!$A$15:$A$18,CodeMaps!$B$15:$B$18)</f>
        <v>male</v>
      </c>
      <c r="AI66" s="65" t="str">
        <f>DHAC_TestProviders_combined!D53</f>
        <v>Pharmacists</v>
      </c>
      <c r="AJ66" s="7" t="s">
        <v>1525</v>
      </c>
      <c r="AK66" s="66" t="s">
        <v>1526</v>
      </c>
      <c r="AL66" s="66" t="s">
        <v>1527</v>
      </c>
      <c r="AM66" s="7" t="s">
        <v>1528</v>
      </c>
      <c r="AN66" s="32" t="str">
        <f>DHAC_TestProviders_combined!T53</f>
        <v>HAC0000000052</v>
      </c>
      <c r="AO66" s="9" t="s">
        <v>1530</v>
      </c>
      <c r="AP66" s="9" t="s">
        <v>1531</v>
      </c>
      <c r="AQ66" s="9" t="s">
        <v>1585</v>
      </c>
    </row>
    <row r="67" spans="1:43" x14ac:dyDescent="0.25">
      <c r="A67" s="65" t="str">
        <f>LOWER(_xlfn.CONCAT(SUBSTITUTE(DHAC_TestProviders_combined!I54,"'",""),"-",DHAC_TestProviders_combined!J54))</f>
        <v>peterson-megan</v>
      </c>
      <c r="B67" s="65"/>
      <c r="C67" s="35" t="s">
        <v>1518</v>
      </c>
      <c r="D67" s="66" t="s">
        <v>1519</v>
      </c>
      <c r="E67" s="66" t="s">
        <v>1520</v>
      </c>
      <c r="F67" s="66" t="s">
        <v>1521</v>
      </c>
      <c r="G67" s="66" t="str">
        <f>DHAC_TestProviders_combined!B54</f>
        <v xml:space="preserve">8003614900051424 </v>
      </c>
      <c r="H67" s="66"/>
      <c r="I67" s="65" t="str">
        <f>IF(DHAC_TestProviders_combined!W54&lt;&gt;"","PRES","")</f>
        <v/>
      </c>
      <c r="J67" s="65" t="str">
        <f>IF(DHAC_TestProviders_combined!W54&lt;&gt;"","Prescriber Number","")</f>
        <v/>
      </c>
      <c r="K67" s="66"/>
      <c r="L67" s="65" t="str">
        <f>IF(DHAC_TestProviders_combined!W54&lt;&gt;"","http://ns.electronichealth.net.au/id/medicare-prescriber-number","")</f>
        <v/>
      </c>
      <c r="M67" s="65" t="str">
        <f>IF(DHAC_TestProviders_combined!W54&lt;&gt;"",DHAC_TestProviders_combined!W54,"")</f>
        <v/>
      </c>
      <c r="N67" s="66"/>
      <c r="O67" s="66" t="s">
        <v>247</v>
      </c>
      <c r="P67" s="9" t="str">
        <f>DHAC_TestProviders_combined!I54</f>
        <v>PETERSON</v>
      </c>
      <c r="Q67" s="66" t="str">
        <f>DHAC_TestProviders_combined!J54</f>
        <v>Megan</v>
      </c>
      <c r="R67" s="66"/>
      <c r="S67" s="66"/>
      <c r="U67" s="7" t="s">
        <v>252</v>
      </c>
      <c r="V67" s="32" t="str">
        <f>DHAC_TestProviders_combined!Q54</f>
        <v>0270104346</v>
      </c>
      <c r="W67" s="66" t="s">
        <v>1321</v>
      </c>
      <c r="X67" s="66" t="s">
        <v>282</v>
      </c>
      <c r="Y67" s="65" t="str">
        <f>DHAC_TestProviders_combined!S54</f>
        <v>megan.peterson@appinpharmacy.example.com.au</v>
      </c>
      <c r="Z67" s="66"/>
      <c r="AA67" s="66"/>
      <c r="AB67" s="32" t="str">
        <f>DHAC_TestProviders_combined!M54</f>
        <v>82 Desleigh Cir</v>
      </c>
      <c r="AC67" s="32" t="str">
        <f>DHAC_TestProviders_combined!N54</f>
        <v>Appin</v>
      </c>
      <c r="AD67" s="32" t="str">
        <f>DHAC_TestProviders_combined!O54</f>
        <v>NSW</v>
      </c>
      <c r="AE67" s="7">
        <f>DHAC_TestProviders_combined!P54</f>
        <v>2560</v>
      </c>
      <c r="AF67" s="66"/>
      <c r="AG67" s="66"/>
      <c r="AH67" s="65" t="str">
        <f>_xlfn.XLOOKUP(DHAC_TestProviders_combined!K54,CodeMaps!$A$15:$A$18,CodeMaps!$B$15:$B$18)</f>
        <v>female</v>
      </c>
      <c r="AI67" s="65" t="str">
        <f>DHAC_TestProviders_combined!D54</f>
        <v>Pharmacists</v>
      </c>
      <c r="AJ67" s="7" t="s">
        <v>1525</v>
      </c>
      <c r="AK67" s="66" t="s">
        <v>1526</v>
      </c>
      <c r="AL67" s="66" t="s">
        <v>1527</v>
      </c>
      <c r="AM67" s="7" t="s">
        <v>1528</v>
      </c>
      <c r="AN67" s="32" t="str">
        <f>DHAC_TestProviders_combined!T54</f>
        <v>HAC0000000053</v>
      </c>
      <c r="AO67" s="9" t="s">
        <v>1530</v>
      </c>
      <c r="AP67" s="9" t="s">
        <v>1531</v>
      </c>
      <c r="AQ67" s="9" t="s">
        <v>1585</v>
      </c>
    </row>
    <row r="68" spans="1:43" x14ac:dyDescent="0.25">
      <c r="A68" s="65" t="str">
        <f>LOWER(_xlfn.CONCAT(SUBSTITUTE(DHAC_TestProviders_combined!I55,"'",""),"-",DHAC_TestProviders_combined!J55))</f>
        <v>fraser-abbie</v>
      </c>
      <c r="B68" s="65"/>
      <c r="C68" s="35" t="s">
        <v>1518</v>
      </c>
      <c r="D68" s="66" t="s">
        <v>1519</v>
      </c>
      <c r="E68" s="66" t="s">
        <v>1520</v>
      </c>
      <c r="F68" s="66" t="s">
        <v>1521</v>
      </c>
      <c r="G68" s="66" t="str">
        <f>DHAC_TestProviders_combined!B55</f>
        <v xml:space="preserve">8003619900052108 </v>
      </c>
      <c r="H68" s="66"/>
      <c r="I68" s="65" t="str">
        <f>IF(DHAC_TestProviders_combined!W55&lt;&gt;"","PRES","")</f>
        <v/>
      </c>
      <c r="J68" s="65" t="str">
        <f>IF(DHAC_TestProviders_combined!W55&lt;&gt;"","Prescriber Number","")</f>
        <v/>
      </c>
      <c r="K68" s="66"/>
      <c r="L68" s="65" t="str">
        <f>IF(DHAC_TestProviders_combined!W55&lt;&gt;"","http://ns.electronichealth.net.au/id/medicare-prescriber-number","")</f>
        <v/>
      </c>
      <c r="M68" s="65" t="str">
        <f>IF(DHAC_TestProviders_combined!W55&lt;&gt;"",DHAC_TestProviders_combined!W55,"")</f>
        <v/>
      </c>
      <c r="N68" s="66"/>
      <c r="O68" s="66" t="s">
        <v>247</v>
      </c>
      <c r="P68" s="9" t="str">
        <f>DHAC_TestProviders_combined!I55</f>
        <v>FRASER</v>
      </c>
      <c r="Q68" s="66" t="str">
        <f>DHAC_TestProviders_combined!J55</f>
        <v>Abbie</v>
      </c>
      <c r="R68" s="66"/>
      <c r="S68" s="66"/>
      <c r="U68" s="7" t="s">
        <v>252</v>
      </c>
      <c r="V68" s="32" t="str">
        <f>DHAC_TestProviders_combined!Q55</f>
        <v>0270107486</v>
      </c>
      <c r="W68" s="66" t="s">
        <v>1321</v>
      </c>
      <c r="X68" s="66" t="s">
        <v>282</v>
      </c>
      <c r="Y68" s="65" t="str">
        <f>DHAC_TestProviders_combined!S55</f>
        <v>abbie.fraser@wallendbeenagedcare.example.net</v>
      </c>
      <c r="Z68" s="66"/>
      <c r="AA68" s="66"/>
      <c r="AB68" s="32" t="str">
        <f>DHAC_TestProviders_combined!M55</f>
        <v>199 Newhaven Tce</v>
      </c>
      <c r="AC68" s="32" t="str">
        <f>DHAC_TestProviders_combined!N55</f>
        <v>Wallendbeen</v>
      </c>
      <c r="AD68" s="32" t="str">
        <f>DHAC_TestProviders_combined!O55</f>
        <v>NSW</v>
      </c>
      <c r="AE68" s="7">
        <f>DHAC_TestProviders_combined!P55</f>
        <v>2588</v>
      </c>
      <c r="AF68" s="66"/>
      <c r="AG68" s="66"/>
      <c r="AH68" s="65" t="str">
        <f>_xlfn.XLOOKUP(DHAC_TestProviders_combined!K55,CodeMaps!$A$15:$A$18,CodeMaps!$B$15:$B$18)</f>
        <v>female</v>
      </c>
      <c r="AI68" s="65" t="str">
        <f>DHAC_TestProviders_combined!D55</f>
        <v>Registered Nurses</v>
      </c>
      <c r="AJ68" s="7" t="s">
        <v>1525</v>
      </c>
      <c r="AK68" s="66" t="s">
        <v>1526</v>
      </c>
      <c r="AL68" s="66" t="s">
        <v>1527</v>
      </c>
      <c r="AM68" s="7" t="s">
        <v>1528</v>
      </c>
      <c r="AN68" s="32" t="str">
        <f>DHAC_TestProviders_combined!T55</f>
        <v>HAC0000000054</v>
      </c>
      <c r="AO68" s="9" t="s">
        <v>1530</v>
      </c>
      <c r="AP68" s="9" t="s">
        <v>1531</v>
      </c>
      <c r="AQ68" s="9" t="s">
        <v>1585</v>
      </c>
    </row>
    <row r="69" spans="1:43" x14ac:dyDescent="0.25">
      <c r="A69" s="65" t="str">
        <f>LOWER(_xlfn.CONCAT(SUBSTITUTE(DHAC_TestProviders_combined!I56,"'",""),"-",DHAC_TestProviders_combined!J56))</f>
        <v>shephard-lizabeth</v>
      </c>
      <c r="B69" s="65"/>
      <c r="C69" s="35" t="s">
        <v>1518</v>
      </c>
      <c r="D69" s="66" t="s">
        <v>1519</v>
      </c>
      <c r="E69" s="66" t="s">
        <v>1520</v>
      </c>
      <c r="F69" s="66" t="s">
        <v>1521</v>
      </c>
      <c r="G69" s="66" t="str">
        <f>DHAC_TestProviders_combined!B56</f>
        <v xml:space="preserve">8003616566718857 </v>
      </c>
      <c r="H69" s="66"/>
      <c r="I69" s="65" t="str">
        <f>IF(DHAC_TestProviders_combined!W56&lt;&gt;"","PRES","")</f>
        <v/>
      </c>
      <c r="J69" s="65" t="str">
        <f>IF(DHAC_TestProviders_combined!W56&lt;&gt;"","Prescriber Number","")</f>
        <v/>
      </c>
      <c r="K69" s="66"/>
      <c r="L69" s="65" t="str">
        <f>IF(DHAC_TestProviders_combined!W56&lt;&gt;"","http://ns.electronichealth.net.au/id/medicare-prescriber-number","")</f>
        <v/>
      </c>
      <c r="M69" s="65" t="str">
        <f>IF(DHAC_TestProviders_combined!W56&lt;&gt;"",DHAC_TestProviders_combined!W56,"")</f>
        <v/>
      </c>
      <c r="N69" s="66"/>
      <c r="O69" s="66" t="s">
        <v>247</v>
      </c>
      <c r="P69" s="9" t="str">
        <f>DHAC_TestProviders_combined!I56</f>
        <v>SHEPHARD</v>
      </c>
      <c r="Q69" s="66" t="str">
        <f>DHAC_TestProviders_combined!J56</f>
        <v>Lizabeth</v>
      </c>
      <c r="R69" s="66"/>
      <c r="S69" s="66"/>
      <c r="U69" s="7" t="s">
        <v>252</v>
      </c>
      <c r="V69" s="32" t="str">
        <f>DHAC_TestProviders_combined!Q56</f>
        <v>0270105481</v>
      </c>
      <c r="W69" s="66" t="s">
        <v>1321</v>
      </c>
      <c r="X69" s="66" t="s">
        <v>282</v>
      </c>
      <c r="Y69" s="65" t="str">
        <f>DHAC_TestProviders_combined!S56</f>
        <v>lizabeth.shephard@kensingtonph.example.net</v>
      </c>
      <c r="Z69" s="66"/>
      <c r="AA69" s="66"/>
      <c r="AB69" s="32" t="str">
        <f>DHAC_TestProviders_combined!M56</f>
        <v>108 Greenwood Esp</v>
      </c>
      <c r="AC69" s="32" t="str">
        <f>DHAC_TestProviders_combined!N56</f>
        <v>Kensington</v>
      </c>
      <c r="AD69" s="32" t="str">
        <f>DHAC_TestProviders_combined!O56</f>
        <v>NSW</v>
      </c>
      <c r="AE69" s="7">
        <f>DHAC_TestProviders_combined!P56</f>
        <v>2033</v>
      </c>
      <c r="AF69" s="66"/>
      <c r="AG69" s="66"/>
      <c r="AH69" s="65" t="str">
        <f>_xlfn.XLOOKUP(DHAC_TestProviders_combined!K56,CodeMaps!$A$15:$A$18,CodeMaps!$B$15:$B$18)</f>
        <v>female</v>
      </c>
      <c r="AI69" s="65" t="str">
        <f>DHAC_TestProviders_combined!D56</f>
        <v>Registered Nurses</v>
      </c>
      <c r="AJ69" s="7" t="s">
        <v>1525</v>
      </c>
      <c r="AK69" s="66" t="s">
        <v>1526</v>
      </c>
      <c r="AL69" s="66" t="s">
        <v>1527</v>
      </c>
      <c r="AM69" s="7" t="s">
        <v>1528</v>
      </c>
      <c r="AN69" s="32" t="str">
        <f>DHAC_TestProviders_combined!T56</f>
        <v>HAC0000000055</v>
      </c>
      <c r="AO69" s="9" t="s">
        <v>1530</v>
      </c>
      <c r="AP69" s="9" t="s">
        <v>1531</v>
      </c>
      <c r="AQ69" s="9" t="s">
        <v>1585</v>
      </c>
    </row>
    <row r="70" spans="1:43" x14ac:dyDescent="0.25">
      <c r="A70" s="65" t="str">
        <f>LOWER(_xlfn.CONCAT(SUBSTITUTE(DHAC_TestProviders_combined!I57,"'",""),"-",DHAC_TestProviders_combined!J57))</f>
        <v>milgate-leisa</v>
      </c>
      <c r="B70" s="65"/>
      <c r="C70" s="35" t="s">
        <v>1518</v>
      </c>
      <c r="D70" s="66" t="s">
        <v>1519</v>
      </c>
      <c r="E70" s="66" t="s">
        <v>1520</v>
      </c>
      <c r="F70" s="66" t="s">
        <v>1521</v>
      </c>
      <c r="G70" s="66" t="str">
        <f>DHAC_TestProviders_combined!B57</f>
        <v xml:space="preserve">8003618233385029 </v>
      </c>
      <c r="H70" s="66"/>
      <c r="I70" s="65" t="str">
        <f>IF(DHAC_TestProviders_combined!W57&lt;&gt;"","PRES","")</f>
        <v/>
      </c>
      <c r="J70" s="65" t="str">
        <f>IF(DHAC_TestProviders_combined!W57&lt;&gt;"","Prescriber Number","")</f>
        <v/>
      </c>
      <c r="K70" s="66"/>
      <c r="L70" s="65" t="str">
        <f>IF(DHAC_TestProviders_combined!W57&lt;&gt;"","http://ns.electronichealth.net.au/id/medicare-prescriber-number","")</f>
        <v/>
      </c>
      <c r="M70" s="65" t="str">
        <f>IF(DHAC_TestProviders_combined!W57&lt;&gt;"",DHAC_TestProviders_combined!W57,"")</f>
        <v/>
      </c>
      <c r="N70" s="66"/>
      <c r="O70" s="66" t="s">
        <v>247</v>
      </c>
      <c r="P70" s="9" t="str">
        <f>DHAC_TestProviders_combined!I57</f>
        <v>MILGATE</v>
      </c>
      <c r="Q70" s="66" t="str">
        <f>DHAC_TestProviders_combined!J57</f>
        <v>Leisa</v>
      </c>
      <c r="R70" s="66"/>
      <c r="S70" s="66"/>
      <c r="U70" s="7" t="s">
        <v>252</v>
      </c>
      <c r="V70" s="32" t="str">
        <f>DHAC_TestProviders_combined!Q57</f>
        <v>0270100010</v>
      </c>
      <c r="W70" s="66" t="s">
        <v>1321</v>
      </c>
      <c r="X70" s="66" t="s">
        <v>282</v>
      </c>
      <c r="Y70" s="65" t="str">
        <f>DHAC_TestProviders_combined!S57</f>
        <v>leisa.milgate@mountmitchellph.example.com.au</v>
      </c>
      <c r="Z70" s="66"/>
      <c r="AA70" s="66"/>
      <c r="AB70" s="32" t="str">
        <f>DHAC_TestProviders_combined!M57</f>
        <v>61 Central Ave</v>
      </c>
      <c r="AC70" s="32" t="str">
        <f>DHAC_TestProviders_combined!N57</f>
        <v>Mount Mitchell</v>
      </c>
      <c r="AD70" s="32" t="str">
        <f>DHAC_TestProviders_combined!O57</f>
        <v>NSW</v>
      </c>
      <c r="AE70" s="7">
        <f>DHAC_TestProviders_combined!P57</f>
        <v>2365</v>
      </c>
      <c r="AF70" s="66"/>
      <c r="AG70" s="66"/>
      <c r="AH70" s="65" t="str">
        <f>_xlfn.XLOOKUP(DHAC_TestProviders_combined!K57,CodeMaps!$A$15:$A$18,CodeMaps!$B$15:$B$18)</f>
        <v>female</v>
      </c>
      <c r="AI70" s="65" t="str">
        <f>DHAC_TestProviders_combined!D57</f>
        <v>Registered Nurses</v>
      </c>
      <c r="AJ70" s="7" t="s">
        <v>1525</v>
      </c>
      <c r="AK70" s="66" t="s">
        <v>1526</v>
      </c>
      <c r="AL70" s="66" t="s">
        <v>1527</v>
      </c>
      <c r="AM70" s="7" t="s">
        <v>1528</v>
      </c>
      <c r="AN70" s="32" t="str">
        <f>DHAC_TestProviders_combined!T57</f>
        <v>HAC0000000056</v>
      </c>
      <c r="AO70" s="9" t="s">
        <v>1530</v>
      </c>
      <c r="AP70" s="9" t="s">
        <v>1531</v>
      </c>
      <c r="AQ70" s="9" t="s">
        <v>1585</v>
      </c>
    </row>
    <row r="71" spans="1:43" x14ac:dyDescent="0.25">
      <c r="A71" s="65" t="str">
        <f>LOWER(_xlfn.CONCAT(SUBSTITUTE(DHAC_TestProviders_combined!I58,"'",""),"-",DHAC_TestProviders_combined!J58))</f>
        <v>roberts-benjamin</v>
      </c>
      <c r="B71" s="65"/>
      <c r="C71" s="35" t="s">
        <v>1518</v>
      </c>
      <c r="D71" s="66" t="s">
        <v>1519</v>
      </c>
      <c r="E71" s="66" t="s">
        <v>1520</v>
      </c>
      <c r="F71" s="66" t="s">
        <v>1521</v>
      </c>
      <c r="G71" s="66" t="str">
        <f>DHAC_TestProviders_combined!B58</f>
        <v xml:space="preserve">8003611566718536 </v>
      </c>
      <c r="H71" s="66"/>
      <c r="I71" s="65" t="str">
        <f>IF(DHAC_TestProviders_combined!W58&lt;&gt;"","PRES","")</f>
        <v/>
      </c>
      <c r="J71" s="65" t="str">
        <f>IF(DHAC_TestProviders_combined!W58&lt;&gt;"","Prescriber Number","")</f>
        <v/>
      </c>
      <c r="K71" s="66"/>
      <c r="L71" s="65" t="str">
        <f>IF(DHAC_TestProviders_combined!W58&lt;&gt;"","http://ns.electronichealth.net.au/id/medicare-prescriber-number","")</f>
        <v/>
      </c>
      <c r="M71" s="65" t="str">
        <f>IF(DHAC_TestProviders_combined!W58&lt;&gt;"",DHAC_TestProviders_combined!W58,"")</f>
        <v/>
      </c>
      <c r="N71" s="66"/>
      <c r="O71" s="66" t="s">
        <v>247</v>
      </c>
      <c r="P71" s="9" t="str">
        <f>DHAC_TestProviders_combined!I58</f>
        <v>ROBERTS</v>
      </c>
      <c r="Q71" s="66" t="str">
        <f>DHAC_TestProviders_combined!J58</f>
        <v>Benjamin</v>
      </c>
      <c r="R71" s="66"/>
      <c r="S71" s="66"/>
      <c r="U71" s="7" t="s">
        <v>252</v>
      </c>
      <c r="V71" s="32" t="str">
        <f>DHAC_TestProviders_combined!Q58</f>
        <v>0270109517</v>
      </c>
      <c r="W71" s="66" t="s">
        <v>1321</v>
      </c>
      <c r="X71" s="66" t="s">
        <v>282</v>
      </c>
      <c r="Y71" s="65" t="str">
        <f>DHAC_TestProviders_combined!S58</f>
        <v>benjamin.roberts@mossypointmc.example.net</v>
      </c>
      <c r="Z71" s="66"/>
      <c r="AA71" s="66"/>
      <c r="AB71" s="32" t="str">
        <f>DHAC_TestProviders_combined!M58</f>
        <v>77 Arthur Pnt</v>
      </c>
      <c r="AC71" s="32" t="str">
        <f>DHAC_TestProviders_combined!N58</f>
        <v>Mossy Point</v>
      </c>
      <c r="AD71" s="32" t="str">
        <f>DHAC_TestProviders_combined!O58</f>
        <v>NSW</v>
      </c>
      <c r="AE71" s="7">
        <f>DHAC_TestProviders_combined!P58</f>
        <v>2537</v>
      </c>
      <c r="AF71" s="66"/>
      <c r="AG71" s="66"/>
      <c r="AH71" s="65" t="str">
        <f>_xlfn.XLOOKUP(DHAC_TestProviders_combined!K58,CodeMaps!$A$15:$A$18,CodeMaps!$B$15:$B$18)</f>
        <v>male</v>
      </c>
      <c r="AI71" s="65" t="str">
        <f>DHAC_TestProviders_combined!D58</f>
        <v>Registered Nurses</v>
      </c>
      <c r="AJ71" s="7" t="s">
        <v>1525</v>
      </c>
      <c r="AK71" s="66" t="s">
        <v>1526</v>
      </c>
      <c r="AL71" s="66" t="s">
        <v>1527</v>
      </c>
      <c r="AM71" s="7" t="s">
        <v>1528</v>
      </c>
      <c r="AN71" s="32" t="str">
        <f>DHAC_TestProviders_combined!T58</f>
        <v>HAC0000000057</v>
      </c>
      <c r="AO71" s="9" t="s">
        <v>1530</v>
      </c>
      <c r="AP71" s="9" t="s">
        <v>1531</v>
      </c>
      <c r="AQ71" s="9" t="s">
        <v>1585</v>
      </c>
    </row>
    <row r="72" spans="1:43" x14ac:dyDescent="0.25">
      <c r="A72" s="65" t="str">
        <f>LOWER(_xlfn.CONCAT(SUBSTITUTE(DHAC_TestProviders_combined!I59,"'",""),"-",DHAC_TestProviders_combined!J59))</f>
        <v>patrick-fletcher</v>
      </c>
      <c r="B72" s="65"/>
      <c r="C72" s="35" t="s">
        <v>1518</v>
      </c>
      <c r="D72" s="66" t="s">
        <v>1519</v>
      </c>
      <c r="E72" s="66" t="s">
        <v>1520</v>
      </c>
      <c r="F72" s="66" t="s">
        <v>1521</v>
      </c>
      <c r="G72" s="66" t="str">
        <f>DHAC_TestProviders_combined!B59</f>
        <v xml:space="preserve">8003619900052124 </v>
      </c>
      <c r="H72" s="66"/>
      <c r="I72" s="65" t="str">
        <f>IF(DHAC_TestProviders_combined!W59&lt;&gt;"","PRES","")</f>
        <v/>
      </c>
      <c r="J72" s="65" t="str">
        <f>IF(DHAC_TestProviders_combined!W59&lt;&gt;"","Prescriber Number","")</f>
        <v/>
      </c>
      <c r="K72" s="66"/>
      <c r="L72" s="65" t="str">
        <f>IF(DHAC_TestProviders_combined!W59&lt;&gt;"","http://ns.electronichealth.net.au/id/medicare-prescriber-number","")</f>
        <v/>
      </c>
      <c r="M72" s="65" t="str">
        <f>IF(DHAC_TestProviders_combined!W59&lt;&gt;"",DHAC_TestProviders_combined!W59,"")</f>
        <v/>
      </c>
      <c r="N72" s="66"/>
      <c r="O72" s="66" t="s">
        <v>247</v>
      </c>
      <c r="P72" s="9" t="str">
        <f>DHAC_TestProviders_combined!I59</f>
        <v>PATRICK</v>
      </c>
      <c r="Q72" s="66" t="str">
        <f>DHAC_TestProviders_combined!J59</f>
        <v>Fletcher</v>
      </c>
      <c r="R72" s="66"/>
      <c r="S72" s="66"/>
      <c r="U72" s="7" t="s">
        <v>252</v>
      </c>
      <c r="V72" s="32" t="str">
        <f>DHAC_TestProviders_combined!Q59</f>
        <v>0270107085</v>
      </c>
      <c r="W72" s="66" t="s">
        <v>1321</v>
      </c>
      <c r="X72" s="66" t="s">
        <v>282</v>
      </c>
      <c r="Y72" s="65" t="str">
        <f>DHAC_TestProviders_combined!S59</f>
        <v>fletcher.patrick@bungabbeemc.example.com.au</v>
      </c>
      <c r="Z72" s="66"/>
      <c r="AA72" s="66"/>
      <c r="AB72" s="32" t="str">
        <f>DHAC_TestProviders_combined!M59</f>
        <v>56 Glendon Rvr</v>
      </c>
      <c r="AC72" s="32" t="str">
        <f>DHAC_TestProviders_combined!N59</f>
        <v>Bungabbee</v>
      </c>
      <c r="AD72" s="32" t="str">
        <f>DHAC_TestProviders_combined!O59</f>
        <v>NSW</v>
      </c>
      <c r="AE72" s="7">
        <f>DHAC_TestProviders_combined!P59</f>
        <v>2480</v>
      </c>
      <c r="AF72" s="66"/>
      <c r="AG72" s="66"/>
      <c r="AH72" s="65" t="str">
        <f>_xlfn.XLOOKUP(DHAC_TestProviders_combined!K59,CodeMaps!$A$15:$A$18,CodeMaps!$B$15:$B$18)</f>
        <v>male</v>
      </c>
      <c r="AI72" s="65" t="str">
        <f>DHAC_TestProviders_combined!D59</f>
        <v>Registered Nurses</v>
      </c>
      <c r="AJ72" s="7" t="s">
        <v>1525</v>
      </c>
      <c r="AK72" s="66" t="s">
        <v>1526</v>
      </c>
      <c r="AL72" s="66" t="s">
        <v>1527</v>
      </c>
      <c r="AM72" s="7" t="s">
        <v>1528</v>
      </c>
      <c r="AN72" s="32" t="str">
        <f>DHAC_TestProviders_combined!T59</f>
        <v>HAC0000000058</v>
      </c>
      <c r="AO72" s="9" t="s">
        <v>1530</v>
      </c>
      <c r="AP72" s="9" t="s">
        <v>1531</v>
      </c>
      <c r="AQ72" s="9" t="s">
        <v>1585</v>
      </c>
    </row>
    <row r="73" spans="1:43" x14ac:dyDescent="0.25">
      <c r="A73" s="65" t="str">
        <f>LOWER(_xlfn.CONCAT(SUBSTITUTE(DHAC_TestProviders_combined!I60,"'",""),"-",DHAC_TestProviders_combined!J60))</f>
        <v>tennant-carlyn</v>
      </c>
      <c r="B73" s="65"/>
      <c r="C73" s="35" t="s">
        <v>1518</v>
      </c>
      <c r="D73" s="66" t="s">
        <v>1519</v>
      </c>
      <c r="E73" s="66" t="s">
        <v>1520</v>
      </c>
      <c r="F73" s="66" t="s">
        <v>1521</v>
      </c>
      <c r="G73" s="66" t="str">
        <f>DHAC_TestProviders_combined!B60</f>
        <v xml:space="preserve">8003616566718865 </v>
      </c>
      <c r="H73" s="66"/>
      <c r="I73" s="65" t="str">
        <f>IF(DHAC_TestProviders_combined!W60&lt;&gt;"","PRES","")</f>
        <v/>
      </c>
      <c r="J73" s="65" t="str">
        <f>IF(DHAC_TestProviders_combined!W60&lt;&gt;"","Prescriber Number","")</f>
        <v/>
      </c>
      <c r="K73" s="66"/>
      <c r="L73" s="65" t="str">
        <f>IF(DHAC_TestProviders_combined!W60&lt;&gt;"","http://ns.electronichealth.net.au/id/medicare-prescriber-number","")</f>
        <v/>
      </c>
      <c r="M73" s="65" t="str">
        <f>IF(DHAC_TestProviders_combined!W60&lt;&gt;"",DHAC_TestProviders_combined!W60,"")</f>
        <v/>
      </c>
      <c r="N73" s="66"/>
      <c r="O73" s="66" t="s">
        <v>247</v>
      </c>
      <c r="P73" s="9" t="str">
        <f>DHAC_TestProviders_combined!I60</f>
        <v>TENNANT</v>
      </c>
      <c r="Q73" s="66" t="str">
        <f>DHAC_TestProviders_combined!J60</f>
        <v>Carlyn</v>
      </c>
      <c r="R73" s="66"/>
      <c r="S73" s="66"/>
      <c r="U73" s="7" t="s">
        <v>252</v>
      </c>
      <c r="V73" s="32" t="str">
        <f>DHAC_TestProviders_combined!Q60</f>
        <v>0270102380</v>
      </c>
      <c r="W73" s="66" t="s">
        <v>1321</v>
      </c>
      <c r="X73" s="66" t="s">
        <v>282</v>
      </c>
      <c r="Y73" s="65" t="str">
        <f>DHAC_TestProviders_combined!S60</f>
        <v>carlyn.tennant@example.com.au</v>
      </c>
      <c r="Z73" s="66"/>
      <c r="AA73" s="66"/>
      <c r="AB73" s="32" t="str">
        <f>DHAC_TestProviders_combined!M60</f>
        <v>145 Jamieson St</v>
      </c>
      <c r="AC73" s="32" t="str">
        <f>DHAC_TestProviders_combined!N60</f>
        <v>Koolewong</v>
      </c>
      <c r="AD73" s="32" t="str">
        <f>DHAC_TestProviders_combined!O60</f>
        <v>NSW</v>
      </c>
      <c r="AE73" s="7">
        <f>DHAC_TestProviders_combined!P60</f>
        <v>2256</v>
      </c>
      <c r="AF73" s="66"/>
      <c r="AG73" s="66"/>
      <c r="AH73" s="65" t="str">
        <f>_xlfn.XLOOKUP(DHAC_TestProviders_combined!K60,CodeMaps!$A$15:$A$18,CodeMaps!$B$15:$B$18)</f>
        <v>female</v>
      </c>
      <c r="AI73" s="65" t="str">
        <f>DHAC_TestProviders_combined!D60</f>
        <v>Medical Imaging Professionals</v>
      </c>
      <c r="AJ73" s="7" t="s">
        <v>1525</v>
      </c>
      <c r="AK73" s="66" t="s">
        <v>1526</v>
      </c>
      <c r="AL73" s="66" t="s">
        <v>1527</v>
      </c>
      <c r="AM73" s="7" t="s">
        <v>1528</v>
      </c>
      <c r="AN73" s="32" t="str">
        <f>DHAC_TestProviders_combined!T60</f>
        <v>HAC0000000059</v>
      </c>
      <c r="AO73" s="9" t="s">
        <v>1530</v>
      </c>
      <c r="AP73" s="9" t="s">
        <v>1531</v>
      </c>
      <c r="AQ73" s="9" t="s">
        <v>1585</v>
      </c>
    </row>
    <row r="74" spans="1:43" x14ac:dyDescent="0.25">
      <c r="A74" s="65" t="str">
        <f>LOWER(_xlfn.CONCAT(SUBSTITUTE(DHAC_TestProviders_combined!I61,"'",""),"-",DHAC_TestProviders_combined!J61))</f>
        <v>barrett-carey</v>
      </c>
      <c r="B74" s="65"/>
      <c r="C74" s="35" t="s">
        <v>1518</v>
      </c>
      <c r="D74" s="66" t="s">
        <v>1519</v>
      </c>
      <c r="E74" s="66" t="s">
        <v>1520</v>
      </c>
      <c r="F74" s="66" t="s">
        <v>1521</v>
      </c>
      <c r="G74" s="66" t="str">
        <f>DHAC_TestProviders_combined!B61</f>
        <v xml:space="preserve">8003613233384817 </v>
      </c>
      <c r="H74" s="66"/>
      <c r="I74" s="65" t="str">
        <f>IF(DHAC_TestProviders_combined!W61&lt;&gt;"","PRES","")</f>
        <v/>
      </c>
      <c r="J74" s="65" t="str">
        <f>IF(DHAC_TestProviders_combined!W61&lt;&gt;"","Prescriber Number","")</f>
        <v/>
      </c>
      <c r="K74" s="66"/>
      <c r="L74" s="65" t="str">
        <f>IF(DHAC_TestProviders_combined!W61&lt;&gt;"","http://ns.electronichealth.net.au/id/medicare-prescriber-number","")</f>
        <v/>
      </c>
      <c r="M74" s="65" t="str">
        <f>IF(DHAC_TestProviders_combined!W61&lt;&gt;"",DHAC_TestProviders_combined!W61,"")</f>
        <v/>
      </c>
      <c r="N74" s="66"/>
      <c r="O74" s="66" t="s">
        <v>247</v>
      </c>
      <c r="P74" s="9" t="str">
        <f>DHAC_TestProviders_combined!I61</f>
        <v>BARRETT</v>
      </c>
      <c r="Q74" s="66" t="str">
        <f>DHAC_TestProviders_combined!J61</f>
        <v>Carey</v>
      </c>
      <c r="R74" s="66"/>
      <c r="S74" s="66"/>
      <c r="U74" s="7" t="s">
        <v>252</v>
      </c>
      <c r="V74" s="32" t="str">
        <f>DHAC_TestProviders_combined!Q61</f>
        <v>0270107743</v>
      </c>
      <c r="W74" s="66" t="s">
        <v>1321</v>
      </c>
      <c r="X74" s="66" t="s">
        <v>282</v>
      </c>
      <c r="Y74" s="65" t="str">
        <f>DHAC_TestProviders_combined!S61</f>
        <v>carey.barrett@frenchsforesteastrd.example.net</v>
      </c>
      <c r="Z74" s="66"/>
      <c r="AA74" s="66"/>
      <c r="AB74" s="32" t="str">
        <f>DHAC_TestProviders_combined!M61</f>
        <v>149 Airport Pde</v>
      </c>
      <c r="AC74" s="32" t="str">
        <f>DHAC_TestProviders_combined!N61</f>
        <v>Frenchs Forest East</v>
      </c>
      <c r="AD74" s="32" t="str">
        <f>DHAC_TestProviders_combined!O61</f>
        <v>NSW</v>
      </c>
      <c r="AE74" s="7">
        <f>DHAC_TestProviders_combined!P61</f>
        <v>2086</v>
      </c>
      <c r="AF74" s="66"/>
      <c r="AG74" s="66"/>
      <c r="AH74" s="65" t="str">
        <f>_xlfn.XLOOKUP(DHAC_TestProviders_combined!K61,CodeMaps!$A$15:$A$18,CodeMaps!$B$15:$B$18)</f>
        <v>unknown</v>
      </c>
      <c r="AI74" s="65" t="str">
        <f>DHAC_TestProviders_combined!D61</f>
        <v>Other Medical Practitioners</v>
      </c>
      <c r="AJ74" s="7" t="s">
        <v>1525</v>
      </c>
      <c r="AK74" s="66" t="s">
        <v>1526</v>
      </c>
      <c r="AL74" s="66" t="s">
        <v>1527</v>
      </c>
      <c r="AM74" s="7" t="s">
        <v>1528</v>
      </c>
      <c r="AN74" s="32" t="str">
        <f>DHAC_TestProviders_combined!T61</f>
        <v>HAC0000000060</v>
      </c>
      <c r="AO74" s="9" t="s">
        <v>1530</v>
      </c>
      <c r="AP74" s="9" t="s">
        <v>1531</v>
      </c>
      <c r="AQ74" s="9" t="s">
        <v>1585</v>
      </c>
    </row>
    <row r="75" spans="1:43" x14ac:dyDescent="0.25">
      <c r="A75" s="65" t="str">
        <f>LOWER(_xlfn.CONCAT(SUBSTITUTE(DHAC_TestProviders_combined!I62,"'",""),"-",DHAC_TestProviders_combined!J62))</f>
        <v>osborne-bonny</v>
      </c>
      <c r="B75" s="65"/>
      <c r="C75" s="35" t="s">
        <v>1518</v>
      </c>
      <c r="D75" s="66" t="s">
        <v>1519</v>
      </c>
      <c r="E75" s="66" t="s">
        <v>1520</v>
      </c>
      <c r="F75" s="66" t="s">
        <v>1521</v>
      </c>
      <c r="G75" s="66" t="str">
        <f>DHAC_TestProviders_combined!B62</f>
        <v xml:space="preserve">8003619900052132 </v>
      </c>
      <c r="H75" s="66"/>
      <c r="I75" s="65" t="str">
        <f>IF(DHAC_TestProviders_combined!W62&lt;&gt;"","PRES","")</f>
        <v/>
      </c>
      <c r="J75" s="65" t="str">
        <f>IF(DHAC_TestProviders_combined!W62&lt;&gt;"","Prescriber Number","")</f>
        <v/>
      </c>
      <c r="K75" s="66"/>
      <c r="L75" s="65" t="str">
        <f>IF(DHAC_TestProviders_combined!W62&lt;&gt;"","http://ns.electronichealth.net.au/id/medicare-prescriber-number","")</f>
        <v/>
      </c>
      <c r="M75" s="65" t="str">
        <f>IF(DHAC_TestProviders_combined!W62&lt;&gt;"",DHAC_TestProviders_combined!W62,"")</f>
        <v/>
      </c>
      <c r="N75" s="66"/>
      <c r="O75" s="66" t="s">
        <v>247</v>
      </c>
      <c r="P75" s="9" t="str">
        <f>DHAC_TestProviders_combined!I62</f>
        <v>OSBORNE</v>
      </c>
      <c r="Q75" s="66" t="str">
        <f>DHAC_TestProviders_combined!J62</f>
        <v>Bonny</v>
      </c>
      <c r="R75" s="66"/>
      <c r="S75" s="66"/>
      <c r="U75" s="7" t="s">
        <v>252</v>
      </c>
      <c r="V75" s="32" t="str">
        <f>DHAC_TestProviders_combined!Q62</f>
        <v>0270101620</v>
      </c>
      <c r="W75" s="66" t="s">
        <v>1321</v>
      </c>
      <c r="X75" s="66" t="s">
        <v>282</v>
      </c>
      <c r="Y75" s="65" t="str">
        <f>DHAC_TestProviders_combined!S62</f>
        <v>bonny.osborne@fishermansreachrd.example.com.au</v>
      </c>
      <c r="Z75" s="66"/>
      <c r="AA75" s="66"/>
      <c r="AB75" s="32" t="str">
        <f>DHAC_TestProviders_combined!M62</f>
        <v>64 Maple Esp</v>
      </c>
      <c r="AC75" s="32" t="str">
        <f>DHAC_TestProviders_combined!N62</f>
        <v>Fishermans Reach</v>
      </c>
      <c r="AD75" s="32" t="str">
        <f>DHAC_TestProviders_combined!O62</f>
        <v>NSW</v>
      </c>
      <c r="AE75" s="7">
        <f>DHAC_TestProviders_combined!P62</f>
        <v>2441</v>
      </c>
      <c r="AF75" s="66"/>
      <c r="AG75" s="66"/>
      <c r="AH75" s="65" t="str">
        <f>_xlfn.XLOOKUP(DHAC_TestProviders_combined!K62,CodeMaps!$A$15:$A$18,CodeMaps!$B$15:$B$18)</f>
        <v>female</v>
      </c>
      <c r="AI75" s="65" t="str">
        <f>DHAC_TestProviders_combined!D62</f>
        <v>Other Medical Practitioners</v>
      </c>
      <c r="AJ75" s="7" t="s">
        <v>1525</v>
      </c>
      <c r="AK75" s="66" t="s">
        <v>1526</v>
      </c>
      <c r="AL75" s="66" t="s">
        <v>1527</v>
      </c>
      <c r="AM75" s="7" t="s">
        <v>1528</v>
      </c>
      <c r="AN75" s="32" t="str">
        <f>DHAC_TestProviders_combined!T62</f>
        <v>HAC0000000061</v>
      </c>
      <c r="AO75" s="9" t="s">
        <v>1530</v>
      </c>
      <c r="AP75" s="9" t="s">
        <v>1531</v>
      </c>
      <c r="AQ75" s="9" t="s">
        <v>1585</v>
      </c>
    </row>
    <row r="76" spans="1:43" x14ac:dyDescent="0.25">
      <c r="A76" s="65" t="str">
        <f>LOWER(_xlfn.CONCAT(SUBSTITUTE(DHAC_TestProviders_combined!I63,"'",""),"-",DHAC_TestProviders_combined!J63))</f>
        <v>mackenzie-cinda</v>
      </c>
      <c r="B76" s="65"/>
      <c r="C76" s="35" t="s">
        <v>1518</v>
      </c>
      <c r="D76" s="66" t="s">
        <v>1519</v>
      </c>
      <c r="E76" s="66" t="s">
        <v>1520</v>
      </c>
      <c r="F76" s="66" t="s">
        <v>1521</v>
      </c>
      <c r="G76" s="66" t="str">
        <f>DHAC_TestProviders_combined!B63</f>
        <v xml:space="preserve">8003611566718551 </v>
      </c>
      <c r="H76" s="66"/>
      <c r="I76" s="65" t="str">
        <f>IF(DHAC_TestProviders_combined!W63&lt;&gt;"","PRES","")</f>
        <v/>
      </c>
      <c r="J76" s="65" t="str">
        <f>IF(DHAC_TestProviders_combined!W63&lt;&gt;"","Prescriber Number","")</f>
        <v/>
      </c>
      <c r="K76" s="66"/>
      <c r="L76" s="65" t="str">
        <f>IF(DHAC_TestProviders_combined!W63&lt;&gt;"","http://ns.electronichealth.net.au/id/medicare-prescriber-number","")</f>
        <v/>
      </c>
      <c r="M76" s="65" t="str">
        <f>IF(DHAC_TestProviders_combined!W63&lt;&gt;"",DHAC_TestProviders_combined!W63,"")</f>
        <v/>
      </c>
      <c r="N76" s="66"/>
      <c r="O76" s="66" t="s">
        <v>247</v>
      </c>
      <c r="P76" s="9" t="str">
        <f>DHAC_TestProviders_combined!I63</f>
        <v>MACKENZIE</v>
      </c>
      <c r="Q76" s="66" t="str">
        <f>DHAC_TestProviders_combined!J63</f>
        <v>Cinda</v>
      </c>
      <c r="R76" s="66"/>
      <c r="S76" s="66"/>
      <c r="U76" s="7" t="s">
        <v>252</v>
      </c>
      <c r="V76" s="32" t="str">
        <f>DHAC_TestProviders_combined!Q63</f>
        <v>0270102023</v>
      </c>
      <c r="W76" s="66" t="s">
        <v>1321</v>
      </c>
      <c r="X76" s="66" t="s">
        <v>282</v>
      </c>
      <c r="Y76" s="65" t="str">
        <f>DHAC_TestProviders_combined!S63</f>
        <v>cinda.mackenzie@kensingtonph.example.net</v>
      </c>
      <c r="Z76" s="66"/>
      <c r="AA76" s="66"/>
      <c r="AB76" s="32" t="str">
        <f>DHAC_TestProviders_combined!M63</f>
        <v>114 Bay Rd</v>
      </c>
      <c r="AC76" s="32" t="str">
        <f>DHAC_TestProviders_combined!N63</f>
        <v>Kensington</v>
      </c>
      <c r="AD76" s="32" t="str">
        <f>DHAC_TestProviders_combined!O63</f>
        <v>NSW</v>
      </c>
      <c r="AE76" s="7">
        <f>DHAC_TestProviders_combined!P63</f>
        <v>2033</v>
      </c>
      <c r="AF76" s="66"/>
      <c r="AG76" s="66"/>
      <c r="AH76" s="65" t="str">
        <f>_xlfn.XLOOKUP(DHAC_TestProviders_combined!K63,CodeMaps!$A$15:$A$18,CodeMaps!$B$15:$B$18)</f>
        <v>female</v>
      </c>
      <c r="AI76" s="65" t="str">
        <f>DHAC_TestProviders_combined!D63</f>
        <v>Surgeons</v>
      </c>
      <c r="AJ76" s="7" t="s">
        <v>1525</v>
      </c>
      <c r="AK76" s="66" t="s">
        <v>1526</v>
      </c>
      <c r="AL76" s="66" t="s">
        <v>1527</v>
      </c>
      <c r="AM76" s="7" t="s">
        <v>1528</v>
      </c>
      <c r="AN76" s="32" t="str">
        <f>DHAC_TestProviders_combined!T63</f>
        <v>HAC0000000062</v>
      </c>
      <c r="AO76" s="9" t="s">
        <v>1530</v>
      </c>
      <c r="AP76" s="9" t="s">
        <v>1531</v>
      </c>
      <c r="AQ76" s="9" t="s">
        <v>1585</v>
      </c>
    </row>
    <row r="77" spans="1:43" x14ac:dyDescent="0.25">
      <c r="A77" s="65" t="str">
        <f>LOWER(_xlfn.CONCAT(SUBSTITUTE(DHAC_TestProviders_combined!I64,"'",""),"-",DHAC_TestProviders_combined!J64))</f>
        <v>guthrie-daine</v>
      </c>
      <c r="B77" s="65"/>
      <c r="C77" s="35" t="s">
        <v>1518</v>
      </c>
      <c r="D77" s="66" t="s">
        <v>1519</v>
      </c>
      <c r="E77" s="66" t="s">
        <v>1520</v>
      </c>
      <c r="F77" s="66" t="s">
        <v>1521</v>
      </c>
      <c r="G77" s="66" t="str">
        <f>DHAC_TestProviders_combined!B64</f>
        <v xml:space="preserve">8003619900052140 </v>
      </c>
      <c r="H77" s="66"/>
      <c r="I77" s="65" t="str">
        <f>IF(DHAC_TestProviders_combined!W64&lt;&gt;"","PRES","")</f>
        <v/>
      </c>
      <c r="J77" s="65" t="str">
        <f>IF(DHAC_TestProviders_combined!W64&lt;&gt;"","Prescriber Number","")</f>
        <v/>
      </c>
      <c r="K77" s="66"/>
      <c r="L77" s="65" t="str">
        <f>IF(DHAC_TestProviders_combined!W64&lt;&gt;"","http://ns.electronichealth.net.au/id/medicare-prescriber-number","")</f>
        <v/>
      </c>
      <c r="M77" s="65" t="str">
        <f>IF(DHAC_TestProviders_combined!W64&lt;&gt;"",DHAC_TestProviders_combined!W64,"")</f>
        <v/>
      </c>
      <c r="N77" s="66"/>
      <c r="O77" s="66" t="s">
        <v>247</v>
      </c>
      <c r="P77" s="9" t="str">
        <f>DHAC_TestProviders_combined!I64</f>
        <v>GUTHRIE</v>
      </c>
      <c r="Q77" s="66" t="str">
        <f>DHAC_TestProviders_combined!J64</f>
        <v>Daine</v>
      </c>
      <c r="R77" s="66"/>
      <c r="S77" s="66"/>
      <c r="U77" s="7" t="s">
        <v>252</v>
      </c>
      <c r="V77" s="32" t="str">
        <f>DHAC_TestProviders_combined!Q64</f>
        <v>0270101609</v>
      </c>
      <c r="W77" s="66" t="s">
        <v>1321</v>
      </c>
      <c r="X77" s="66" t="s">
        <v>282</v>
      </c>
      <c r="Y77" s="65" t="str">
        <f>DHAC_TestProviders_combined!S64</f>
        <v>daine.guthrie@mountmitchellph.example.com.au</v>
      </c>
      <c r="Z77" s="66"/>
      <c r="AA77" s="66"/>
      <c r="AB77" s="32" t="str">
        <f>DHAC_TestProviders_combined!M64</f>
        <v>28 King Lane</v>
      </c>
      <c r="AC77" s="32" t="str">
        <f>DHAC_TestProviders_combined!N64</f>
        <v>Mount Mitchell</v>
      </c>
      <c r="AD77" s="32" t="str">
        <f>DHAC_TestProviders_combined!O64</f>
        <v>NSW</v>
      </c>
      <c r="AE77" s="7">
        <f>DHAC_TestProviders_combined!P64</f>
        <v>2365</v>
      </c>
      <c r="AF77" s="66"/>
      <c r="AG77" s="66"/>
      <c r="AH77" s="65" t="str">
        <f>_xlfn.XLOOKUP(DHAC_TestProviders_combined!K64,CodeMaps!$A$15:$A$18,CodeMaps!$B$15:$B$18)</f>
        <v>female</v>
      </c>
      <c r="AI77" s="65" t="str">
        <f>DHAC_TestProviders_combined!D64</f>
        <v>Surgeons</v>
      </c>
      <c r="AJ77" s="7" t="s">
        <v>1525</v>
      </c>
      <c r="AK77" s="66" t="s">
        <v>1526</v>
      </c>
      <c r="AL77" s="66" t="s">
        <v>1527</v>
      </c>
      <c r="AM77" s="7" t="s">
        <v>1528</v>
      </c>
      <c r="AN77" s="32" t="str">
        <f>DHAC_TestProviders_combined!T64</f>
        <v>HAC0000000063</v>
      </c>
      <c r="AO77" s="9" t="s">
        <v>1530</v>
      </c>
      <c r="AP77" s="9" t="s">
        <v>1531</v>
      </c>
      <c r="AQ77" s="9" t="s">
        <v>1585</v>
      </c>
    </row>
    <row r="78" spans="1:43" x14ac:dyDescent="0.25">
      <c r="A78" s="65" t="str">
        <f>LOWER(_xlfn.CONCAT(SUBSTITUTE(DHAC_TestProviders_combined!I65,"'",""),"-",DHAC_TestProviders_combined!J65))</f>
        <v>gorton-dante</v>
      </c>
      <c r="B78" s="65"/>
      <c r="C78" s="35" t="s">
        <v>1518</v>
      </c>
      <c r="D78" s="66" t="s">
        <v>1519</v>
      </c>
      <c r="E78" s="66" t="s">
        <v>1520</v>
      </c>
      <c r="F78" s="66" t="s">
        <v>1521</v>
      </c>
      <c r="G78" s="66" t="str">
        <f>DHAC_TestProviders_combined!B65</f>
        <v xml:space="preserve">8003618233385037 </v>
      </c>
      <c r="H78" s="66"/>
      <c r="I78" s="65" t="str">
        <f>IF(DHAC_TestProviders_combined!W65&lt;&gt;"","PRES","")</f>
        <v/>
      </c>
      <c r="J78" s="65" t="str">
        <f>IF(DHAC_TestProviders_combined!W65&lt;&gt;"","Prescriber Number","")</f>
        <v/>
      </c>
      <c r="K78" s="66"/>
      <c r="L78" s="65" t="str">
        <f>IF(DHAC_TestProviders_combined!W65&lt;&gt;"","http://ns.electronichealth.net.au/id/medicare-prescriber-number","")</f>
        <v/>
      </c>
      <c r="M78" s="65" t="str">
        <f>IF(DHAC_TestProviders_combined!W65&lt;&gt;"",DHAC_TestProviders_combined!W65,"")</f>
        <v/>
      </c>
      <c r="N78" s="66"/>
      <c r="O78" s="66" t="s">
        <v>247</v>
      </c>
      <c r="P78" s="9" t="str">
        <f>DHAC_TestProviders_combined!I65</f>
        <v>GORTON</v>
      </c>
      <c r="Q78" s="66" t="str">
        <f>DHAC_TestProviders_combined!J65</f>
        <v>Dante</v>
      </c>
      <c r="R78" s="66"/>
      <c r="S78" s="66"/>
      <c r="U78" s="7" t="s">
        <v>252</v>
      </c>
      <c r="V78" s="32" t="str">
        <f>DHAC_TestProviders_combined!Q65</f>
        <v>0270103284</v>
      </c>
      <c r="W78" s="66" t="s">
        <v>1321</v>
      </c>
      <c r="X78" s="66" t="s">
        <v>282</v>
      </c>
      <c r="Y78" s="65" t="str">
        <f>DHAC_TestProviders_combined!S65</f>
        <v>dante.gorton@example.com</v>
      </c>
      <c r="Z78" s="66"/>
      <c r="AA78" s="66"/>
      <c r="AB78" s="32" t="str">
        <f>DHAC_TestProviders_combined!M65</f>
        <v>169 East St</v>
      </c>
      <c r="AC78" s="32" t="str">
        <f>DHAC_TestProviders_combined!N65</f>
        <v>Rand</v>
      </c>
      <c r="AD78" s="32" t="str">
        <f>DHAC_TestProviders_combined!O65</f>
        <v>NSW</v>
      </c>
      <c r="AE78" s="7">
        <f>DHAC_TestProviders_combined!P65</f>
        <v>2642</v>
      </c>
      <c r="AF78" s="66"/>
      <c r="AG78" s="66"/>
      <c r="AH78" s="65" t="str">
        <f>_xlfn.XLOOKUP(DHAC_TestProviders_combined!K65,CodeMaps!$A$15:$A$18,CodeMaps!$B$15:$B$18)</f>
        <v>unknown</v>
      </c>
      <c r="AI78" s="65" t="str">
        <f>DHAC_TestProviders_combined!D65</f>
        <v>Counsellors</v>
      </c>
      <c r="AJ78" s="7" t="s">
        <v>1525</v>
      </c>
      <c r="AK78" s="66" t="s">
        <v>1526</v>
      </c>
      <c r="AL78" s="66" t="s">
        <v>1527</v>
      </c>
      <c r="AM78" s="7" t="s">
        <v>1528</v>
      </c>
      <c r="AN78" s="32" t="str">
        <f>DHAC_TestProviders_combined!T65</f>
        <v>HAC0000000064</v>
      </c>
      <c r="AO78" s="9" t="s">
        <v>1530</v>
      </c>
      <c r="AP78" s="9" t="s">
        <v>1531</v>
      </c>
      <c r="AQ78" s="9" t="s">
        <v>1585</v>
      </c>
    </row>
    <row r="79" spans="1:43" x14ac:dyDescent="0.25">
      <c r="A79" s="65" t="str">
        <f>LOWER(_xlfn.CONCAT(SUBSTITUTE(DHAC_TestProviders_combined!I66,"'",""),"-",DHAC_TestProviders_combined!J66))</f>
        <v>street-dorian</v>
      </c>
      <c r="B79" s="65"/>
      <c r="C79" s="35" t="s">
        <v>1518</v>
      </c>
      <c r="D79" s="66" t="s">
        <v>1519</v>
      </c>
      <c r="E79" s="66" t="s">
        <v>1520</v>
      </c>
      <c r="F79" s="66" t="s">
        <v>1521</v>
      </c>
      <c r="G79" s="66" t="str">
        <f>DHAC_TestProviders_combined!B66</f>
        <v xml:space="preserve">8003618233385045 </v>
      </c>
      <c r="H79" s="66"/>
      <c r="I79" s="65" t="str">
        <f>IF(DHAC_TestProviders_combined!W66&lt;&gt;"","PRES","")</f>
        <v/>
      </c>
      <c r="J79" s="65" t="str">
        <f>IF(DHAC_TestProviders_combined!W66&lt;&gt;"","Prescriber Number","")</f>
        <v/>
      </c>
      <c r="K79" s="66"/>
      <c r="L79" s="65" t="str">
        <f>IF(DHAC_TestProviders_combined!W66&lt;&gt;"","http://ns.electronichealth.net.au/id/medicare-prescriber-number","")</f>
        <v/>
      </c>
      <c r="M79" s="65" t="str">
        <f>IF(DHAC_TestProviders_combined!W66&lt;&gt;"",DHAC_TestProviders_combined!W66,"")</f>
        <v/>
      </c>
      <c r="N79" s="66"/>
      <c r="O79" s="66" t="s">
        <v>247</v>
      </c>
      <c r="P79" s="9" t="str">
        <f>DHAC_TestProviders_combined!I66</f>
        <v>STREET</v>
      </c>
      <c r="Q79" s="66" t="str">
        <f>DHAC_TestProviders_combined!J66</f>
        <v>Dorian</v>
      </c>
      <c r="R79" s="66"/>
      <c r="S79" s="66"/>
      <c r="U79" s="7" t="s">
        <v>252</v>
      </c>
      <c r="V79" s="32" t="str">
        <f>DHAC_TestProviders_combined!Q66</f>
        <v>0270109572</v>
      </c>
      <c r="W79" s="66" t="s">
        <v>1321</v>
      </c>
      <c r="X79" s="66" t="s">
        <v>282</v>
      </c>
      <c r="Y79" s="65" t="str">
        <f>DHAC_TestProviders_combined!S66</f>
        <v>dorian.street@example.com.au</v>
      </c>
      <c r="Z79" s="66"/>
      <c r="AA79" s="66"/>
      <c r="AB79" s="32" t="str">
        <f>DHAC_TestProviders_combined!M66</f>
        <v>159 Wolverene Dr</v>
      </c>
      <c r="AC79" s="32" t="str">
        <f>DHAC_TestProviders_combined!N66</f>
        <v>Corinella</v>
      </c>
      <c r="AD79" s="32" t="str">
        <f>DHAC_TestProviders_combined!O66</f>
        <v>NSW</v>
      </c>
      <c r="AE79" s="7">
        <f>DHAC_TestProviders_combined!P66</f>
        <v>2871</v>
      </c>
      <c r="AF79" s="66"/>
      <c r="AG79" s="66"/>
      <c r="AH79" s="65" t="str">
        <f>_xlfn.XLOOKUP(DHAC_TestProviders_combined!K66,CodeMaps!$A$15:$A$18,CodeMaps!$B$15:$B$18)</f>
        <v>unknown</v>
      </c>
      <c r="AI79" s="65" t="str">
        <f>DHAC_TestProviders_combined!D66</f>
        <v>Dental Hygienists, Technicians and Therapists</v>
      </c>
      <c r="AJ79" s="7" t="s">
        <v>1525</v>
      </c>
      <c r="AK79" s="66" t="s">
        <v>1526</v>
      </c>
      <c r="AL79" s="66" t="s">
        <v>1527</v>
      </c>
      <c r="AM79" s="7" t="s">
        <v>1528</v>
      </c>
      <c r="AN79" s="32" t="str">
        <f>DHAC_TestProviders_combined!T66</f>
        <v>HAC0000000065</v>
      </c>
      <c r="AO79" s="9" t="s">
        <v>1530</v>
      </c>
      <c r="AP79" s="9" t="s">
        <v>1531</v>
      </c>
      <c r="AQ79" s="9" t="s">
        <v>1585</v>
      </c>
    </row>
    <row r="80" spans="1:43" x14ac:dyDescent="0.25">
      <c r="A80" s="65" t="str">
        <f>LOWER(_xlfn.CONCAT(SUBSTITUTE(DHAC_TestProviders_combined!I67,"'",""),"-",DHAC_TestProviders_combined!J67))</f>
        <v>gates-glenda</v>
      </c>
      <c r="B80" s="65"/>
      <c r="C80" s="35" t="s">
        <v>1518</v>
      </c>
      <c r="D80" s="66" t="s">
        <v>1519</v>
      </c>
      <c r="E80" s="66" t="s">
        <v>1520</v>
      </c>
      <c r="F80" s="66" t="s">
        <v>1521</v>
      </c>
      <c r="G80" s="66" t="str">
        <f>DHAC_TestProviders_combined!B67</f>
        <v xml:space="preserve">8003613233384841 </v>
      </c>
      <c r="H80" s="66"/>
      <c r="I80" s="65" t="str">
        <f>IF(DHAC_TestProviders_combined!W67&lt;&gt;"","PRES","")</f>
        <v/>
      </c>
      <c r="J80" s="65" t="str">
        <f>IF(DHAC_TestProviders_combined!W67&lt;&gt;"","Prescriber Number","")</f>
        <v/>
      </c>
      <c r="K80" s="66"/>
      <c r="L80" s="65" t="str">
        <f>IF(DHAC_TestProviders_combined!W67&lt;&gt;"","http://ns.electronichealth.net.au/id/medicare-prescriber-number","")</f>
        <v/>
      </c>
      <c r="M80" s="65" t="str">
        <f>IF(DHAC_TestProviders_combined!W67&lt;&gt;"",DHAC_TestProviders_combined!W67,"")</f>
        <v/>
      </c>
      <c r="N80" s="66"/>
      <c r="O80" s="66" t="s">
        <v>247</v>
      </c>
      <c r="P80" s="9" t="str">
        <f>DHAC_TestProviders_combined!I67</f>
        <v>GATES</v>
      </c>
      <c r="Q80" s="66" t="str">
        <f>DHAC_TestProviders_combined!J67</f>
        <v>Glenda</v>
      </c>
      <c r="R80" s="66"/>
      <c r="S80" s="66"/>
      <c r="U80" s="7" t="s">
        <v>252</v>
      </c>
      <c r="V80" s="32" t="str">
        <f>DHAC_TestProviders_combined!Q67</f>
        <v>0270107263</v>
      </c>
      <c r="W80" s="66" t="s">
        <v>1321</v>
      </c>
      <c r="X80" s="66" t="s">
        <v>282</v>
      </c>
      <c r="Y80" s="65" t="str">
        <f>DHAC_TestProviders_combined!S67</f>
        <v>glenda.gates@example.net</v>
      </c>
      <c r="Z80" s="66"/>
      <c r="AA80" s="66"/>
      <c r="AB80" s="32" t="str">
        <f>DHAC_TestProviders_combined!M67</f>
        <v>169 John Cct</v>
      </c>
      <c r="AC80" s="32" t="str">
        <f>DHAC_TestProviders_combined!N67</f>
        <v>Cundle Flat</v>
      </c>
      <c r="AD80" s="32" t="str">
        <f>DHAC_TestProviders_combined!O67</f>
        <v>NSW</v>
      </c>
      <c r="AE80" s="7">
        <f>DHAC_TestProviders_combined!P67</f>
        <v>2424</v>
      </c>
      <c r="AF80" s="66"/>
      <c r="AG80" s="66"/>
      <c r="AH80" s="65" t="str">
        <f>_xlfn.XLOOKUP(DHAC_TestProviders_combined!K67,CodeMaps!$A$15:$A$18,CodeMaps!$B$15:$B$18)</f>
        <v>female</v>
      </c>
      <c r="AI80" s="65" t="str">
        <f>DHAC_TestProviders_combined!D67</f>
        <v>Medical Imaging Professionals</v>
      </c>
      <c r="AJ80" s="7" t="s">
        <v>1525</v>
      </c>
      <c r="AK80" s="66" t="s">
        <v>1526</v>
      </c>
      <c r="AL80" s="66" t="s">
        <v>1527</v>
      </c>
      <c r="AM80" s="7" t="s">
        <v>1528</v>
      </c>
      <c r="AN80" s="32" t="str">
        <f>DHAC_TestProviders_combined!T67</f>
        <v>HAC0000000066</v>
      </c>
      <c r="AO80" s="9" t="s">
        <v>1530</v>
      </c>
      <c r="AP80" s="9" t="s">
        <v>1531</v>
      </c>
      <c r="AQ80" s="9" t="s">
        <v>1585</v>
      </c>
    </row>
    <row r="81" spans="1:43" x14ac:dyDescent="0.25">
      <c r="A81" s="65" t="str">
        <f>LOWER(_xlfn.CONCAT(SUBSTITUTE(DHAC_TestProviders_combined!I68,"'",""),"-",DHAC_TestProviders_combined!J68))</f>
        <v>gordon-tad</v>
      </c>
      <c r="B81" s="65"/>
      <c r="C81" s="35" t="s">
        <v>1518</v>
      </c>
      <c r="D81" s="66" t="s">
        <v>1519</v>
      </c>
      <c r="E81" s="66" t="s">
        <v>1520</v>
      </c>
      <c r="F81" s="66" t="s">
        <v>1521</v>
      </c>
      <c r="G81" s="66" t="str">
        <f>DHAC_TestProviders_combined!B68</f>
        <v xml:space="preserve">8003613233384858 </v>
      </c>
      <c r="H81" s="66"/>
      <c r="I81" s="65" t="str">
        <f>IF(DHAC_TestProviders_combined!W68&lt;&gt;"","PRES","")</f>
        <v/>
      </c>
      <c r="J81" s="65" t="str">
        <f>IF(DHAC_TestProviders_combined!W68&lt;&gt;"","Prescriber Number","")</f>
        <v/>
      </c>
      <c r="K81" s="66"/>
      <c r="L81" s="65" t="str">
        <f>IF(DHAC_TestProviders_combined!W68&lt;&gt;"","http://ns.electronichealth.net.au/id/medicare-prescriber-number","")</f>
        <v/>
      </c>
      <c r="M81" s="65" t="str">
        <f>IF(DHAC_TestProviders_combined!W68&lt;&gt;"",DHAC_TestProviders_combined!W68,"")</f>
        <v/>
      </c>
      <c r="N81" s="66"/>
      <c r="O81" s="66" t="s">
        <v>247</v>
      </c>
      <c r="P81" s="9" t="str">
        <f>DHAC_TestProviders_combined!I68</f>
        <v>GORDON</v>
      </c>
      <c r="Q81" s="66" t="str">
        <f>DHAC_TestProviders_combined!J68</f>
        <v>Tad</v>
      </c>
      <c r="R81" s="66"/>
      <c r="S81" s="66"/>
      <c r="U81" s="7" t="s">
        <v>252</v>
      </c>
      <c r="V81" s="32" t="str">
        <f>DHAC_TestProviders_combined!Q68</f>
        <v>0270106132</v>
      </c>
      <c r="W81" s="66" t="s">
        <v>1321</v>
      </c>
      <c r="X81" s="66" t="s">
        <v>282</v>
      </c>
      <c r="Y81" s="65" t="str">
        <f>DHAC_TestProviders_combined!S68</f>
        <v>tad.gordon@example.com</v>
      </c>
      <c r="Z81" s="66"/>
      <c r="AA81" s="66"/>
      <c r="AB81" s="32" t="str">
        <f>DHAC_TestProviders_combined!M68</f>
        <v>163 Copper Cnr</v>
      </c>
      <c r="AC81" s="32" t="str">
        <f>DHAC_TestProviders_combined!N68</f>
        <v>Dangelong</v>
      </c>
      <c r="AD81" s="32" t="str">
        <f>DHAC_TestProviders_combined!O68</f>
        <v>NSW</v>
      </c>
      <c r="AE81" s="7">
        <f>DHAC_TestProviders_combined!P68</f>
        <v>2630</v>
      </c>
      <c r="AF81" s="66"/>
      <c r="AG81" s="66"/>
      <c r="AH81" s="65" t="str">
        <f>_xlfn.XLOOKUP(DHAC_TestProviders_combined!K68,CodeMaps!$A$15:$A$18,CodeMaps!$B$15:$B$18)</f>
        <v>male</v>
      </c>
      <c r="AI81" s="65" t="str">
        <f>DHAC_TestProviders_combined!D68</f>
        <v>Complementary Health Therapists</v>
      </c>
      <c r="AJ81" s="7" t="s">
        <v>1525</v>
      </c>
      <c r="AK81" s="66" t="s">
        <v>1526</v>
      </c>
      <c r="AL81" s="66" t="s">
        <v>1527</v>
      </c>
      <c r="AM81" s="7" t="s">
        <v>1528</v>
      </c>
      <c r="AN81" s="32" t="str">
        <f>DHAC_TestProviders_combined!T68</f>
        <v>HAC0000000067</v>
      </c>
      <c r="AO81" s="9" t="s">
        <v>1530</v>
      </c>
      <c r="AP81" s="9" t="s">
        <v>1531</v>
      </c>
      <c r="AQ81" s="9" t="s">
        <v>1585</v>
      </c>
    </row>
    <row r="82" spans="1:43" x14ac:dyDescent="0.25">
      <c r="A82" s="65" t="str">
        <f>LOWER(_xlfn.CONCAT(SUBSTITUTE(DHAC_TestProviders_combined!I69,"'",""),"-",DHAC_TestProviders_combined!J69))</f>
        <v>losch-sallie</v>
      </c>
      <c r="B82" s="65"/>
      <c r="C82" s="35" t="s">
        <v>1518</v>
      </c>
      <c r="D82" s="66" t="s">
        <v>1519</v>
      </c>
      <c r="E82" s="66" t="s">
        <v>1520</v>
      </c>
      <c r="F82" s="66" t="s">
        <v>1521</v>
      </c>
      <c r="G82" s="66" t="str">
        <f>DHAC_TestProviders_combined!B69</f>
        <v xml:space="preserve">8003613233384866 </v>
      </c>
      <c r="H82" s="66"/>
      <c r="I82" s="65" t="str">
        <f>IF(DHAC_TestProviders_combined!W69&lt;&gt;"","PRES","")</f>
        <v/>
      </c>
      <c r="J82" s="65" t="str">
        <f>IF(DHAC_TestProviders_combined!W69&lt;&gt;"","Prescriber Number","")</f>
        <v/>
      </c>
      <c r="K82" s="66"/>
      <c r="L82" s="65" t="str">
        <f>IF(DHAC_TestProviders_combined!W69&lt;&gt;"","http://ns.electronichealth.net.au/id/medicare-prescriber-number","")</f>
        <v/>
      </c>
      <c r="M82" s="65" t="str">
        <f>IF(DHAC_TestProviders_combined!W69&lt;&gt;"",DHAC_TestProviders_combined!W69,"")</f>
        <v/>
      </c>
      <c r="N82" s="66"/>
      <c r="O82" s="66" t="s">
        <v>247</v>
      </c>
      <c r="P82" s="9" t="str">
        <f>DHAC_TestProviders_combined!I69</f>
        <v>LOSCH</v>
      </c>
      <c r="Q82" s="66" t="str">
        <f>DHAC_TestProviders_combined!J69</f>
        <v>Sallie</v>
      </c>
      <c r="R82" s="66"/>
      <c r="S82" s="66"/>
      <c r="U82" s="7" t="s">
        <v>252</v>
      </c>
      <c r="V82" s="32" t="str">
        <f>DHAC_TestProviders_combined!Q69</f>
        <v>0270104128</v>
      </c>
      <c r="W82" s="66" t="s">
        <v>1321</v>
      </c>
      <c r="X82" s="66" t="s">
        <v>282</v>
      </c>
      <c r="Y82" s="65" t="str">
        <f>DHAC_TestProviders_combined!S69</f>
        <v>sallie.losch@example.com.au</v>
      </c>
      <c r="Z82" s="66"/>
      <c r="AA82" s="66"/>
      <c r="AB82" s="32" t="str">
        <f>DHAC_TestProviders_combined!M69</f>
        <v>93 Elizabeth Cl</v>
      </c>
      <c r="AC82" s="32" t="str">
        <f>DHAC_TestProviders_combined!N69</f>
        <v>Marlowe</v>
      </c>
      <c r="AD82" s="32" t="str">
        <f>DHAC_TestProviders_combined!O69</f>
        <v>NSW</v>
      </c>
      <c r="AE82" s="7">
        <f>DHAC_TestProviders_combined!P69</f>
        <v>2622</v>
      </c>
      <c r="AF82" s="66"/>
      <c r="AG82" s="66"/>
      <c r="AH82" s="65" t="str">
        <f>_xlfn.XLOOKUP(DHAC_TestProviders_combined!K69,CodeMaps!$A$15:$A$18,CodeMaps!$B$15:$B$18)</f>
        <v>female</v>
      </c>
      <c r="AI82" s="65" t="str">
        <f>DHAC_TestProviders_combined!D69</f>
        <v>Other Medical Practitioners</v>
      </c>
      <c r="AJ82" s="7" t="s">
        <v>1525</v>
      </c>
      <c r="AK82" s="66" t="s">
        <v>1526</v>
      </c>
      <c r="AL82" s="66" t="s">
        <v>1527</v>
      </c>
      <c r="AM82" s="7" t="s">
        <v>1528</v>
      </c>
      <c r="AN82" s="32" t="str">
        <f>DHAC_TestProviders_combined!T69</f>
        <v>HAC0000000068</v>
      </c>
      <c r="AO82" s="9" t="s">
        <v>1530</v>
      </c>
      <c r="AP82" s="9" t="s">
        <v>1531</v>
      </c>
      <c r="AQ82" s="9" t="s">
        <v>1585</v>
      </c>
    </row>
    <row r="83" spans="1:43" x14ac:dyDescent="0.25">
      <c r="A83" s="65" t="str">
        <f>LOWER(_xlfn.CONCAT(SUBSTITUTE(DHAC_TestProviders_combined!I70,"'",""),"-",DHAC_TestProviders_combined!J70))</f>
        <v>gilchrist-daniel</v>
      </c>
      <c r="B83" s="65"/>
      <c r="C83" s="35" t="s">
        <v>1518</v>
      </c>
      <c r="D83" s="66" t="s">
        <v>1519</v>
      </c>
      <c r="E83" s="66" t="s">
        <v>1520</v>
      </c>
      <c r="F83" s="66" t="s">
        <v>1521</v>
      </c>
      <c r="G83" s="66" t="str">
        <f>DHAC_TestProviders_combined!B70</f>
        <v xml:space="preserve">8003616566718873 </v>
      </c>
      <c r="H83" s="66"/>
      <c r="I83" s="65" t="str">
        <f>IF(DHAC_TestProviders_combined!W70&lt;&gt;"","PRES","")</f>
        <v/>
      </c>
      <c r="J83" s="65" t="str">
        <f>IF(DHAC_TestProviders_combined!W70&lt;&gt;"","Prescriber Number","")</f>
        <v/>
      </c>
      <c r="K83" s="66"/>
      <c r="L83" s="65" t="str">
        <f>IF(DHAC_TestProviders_combined!W70&lt;&gt;"","http://ns.electronichealth.net.au/id/medicare-prescriber-number","")</f>
        <v/>
      </c>
      <c r="M83" s="65" t="str">
        <f>IF(DHAC_TestProviders_combined!W70&lt;&gt;"",DHAC_TestProviders_combined!W70,"")</f>
        <v/>
      </c>
      <c r="N83" s="66"/>
      <c r="O83" s="66" t="s">
        <v>247</v>
      </c>
      <c r="P83" s="9" t="str">
        <f>DHAC_TestProviders_combined!I70</f>
        <v>GILCHRIST</v>
      </c>
      <c r="Q83" s="66" t="str">
        <f>DHAC_TestProviders_combined!J70</f>
        <v>Daniel</v>
      </c>
      <c r="R83" s="66"/>
      <c r="S83" s="66"/>
      <c r="U83" s="7" t="s">
        <v>252</v>
      </c>
      <c r="V83" s="32" t="str">
        <f>DHAC_TestProviders_combined!Q70</f>
        <v>0270108522</v>
      </c>
      <c r="W83" s="66" t="s">
        <v>1321</v>
      </c>
      <c r="X83" s="66" t="s">
        <v>282</v>
      </c>
      <c r="Y83" s="65" t="str">
        <f>DHAC_TestProviders_combined!S70</f>
        <v>daniel.gilchrist@example.net</v>
      </c>
      <c r="Z83" s="66"/>
      <c r="AA83" s="66"/>
      <c r="AB83" s="32" t="str">
        <f>DHAC_TestProviders_combined!M70</f>
        <v>112 Innovation Pl</v>
      </c>
      <c r="AC83" s="32" t="str">
        <f>DHAC_TestProviders_combined!N70</f>
        <v>Yarravel</v>
      </c>
      <c r="AD83" s="32" t="str">
        <f>DHAC_TestProviders_combined!O70</f>
        <v>NSW</v>
      </c>
      <c r="AE83" s="7">
        <f>DHAC_TestProviders_combined!P70</f>
        <v>2440</v>
      </c>
      <c r="AF83" s="66"/>
      <c r="AG83" s="66"/>
      <c r="AH83" s="65" t="str">
        <f>_xlfn.XLOOKUP(DHAC_TestProviders_combined!K70,CodeMaps!$A$15:$A$18,CodeMaps!$B$15:$B$18)</f>
        <v>unknown</v>
      </c>
      <c r="AI83" s="65" t="str">
        <f>DHAC_TestProviders_combined!D70</f>
        <v>Complementary Health Therapists</v>
      </c>
      <c r="AJ83" s="7" t="s">
        <v>1525</v>
      </c>
      <c r="AK83" s="66" t="s">
        <v>1526</v>
      </c>
      <c r="AL83" s="66" t="s">
        <v>1527</v>
      </c>
      <c r="AM83" s="7" t="s">
        <v>1528</v>
      </c>
      <c r="AN83" s="32" t="str">
        <f>DHAC_TestProviders_combined!T70</f>
        <v>HAC0000000069</v>
      </c>
      <c r="AO83" s="9" t="s">
        <v>1530</v>
      </c>
      <c r="AP83" s="9" t="s">
        <v>1531</v>
      </c>
      <c r="AQ83" s="9" t="s">
        <v>1585</v>
      </c>
    </row>
    <row r="84" spans="1:43" x14ac:dyDescent="0.25">
      <c r="A84" s="65" t="str">
        <f>LOWER(_xlfn.CONCAT(SUBSTITUTE(DHAC_TestProviders_combined!I71,"'",""),"-",DHAC_TestProviders_combined!J71))</f>
        <v>thorn-tonya</v>
      </c>
      <c r="B84" s="65"/>
      <c r="C84" s="35" t="s">
        <v>1518</v>
      </c>
      <c r="D84" s="66" t="s">
        <v>1519</v>
      </c>
      <c r="E84" s="66" t="s">
        <v>1520</v>
      </c>
      <c r="F84" s="66" t="s">
        <v>1521</v>
      </c>
      <c r="G84" s="66" t="str">
        <f>DHAC_TestProviders_combined!B71</f>
        <v xml:space="preserve">8003613233384882 </v>
      </c>
      <c r="H84" s="66"/>
      <c r="I84" s="65" t="str">
        <f>IF(DHAC_TestProviders_combined!W71&lt;&gt;"","PRES","")</f>
        <v/>
      </c>
      <c r="J84" s="65" t="str">
        <f>IF(DHAC_TestProviders_combined!W71&lt;&gt;"","Prescriber Number","")</f>
        <v/>
      </c>
      <c r="K84" s="66"/>
      <c r="L84" s="65" t="str">
        <f>IF(DHAC_TestProviders_combined!W71&lt;&gt;"","http://ns.electronichealth.net.au/id/medicare-prescriber-number","")</f>
        <v/>
      </c>
      <c r="M84" s="65" t="str">
        <f>IF(DHAC_TestProviders_combined!W71&lt;&gt;"",DHAC_TestProviders_combined!W71,"")</f>
        <v/>
      </c>
      <c r="N84" s="66"/>
      <c r="O84" s="66" t="s">
        <v>247</v>
      </c>
      <c r="P84" s="9" t="str">
        <f>DHAC_TestProviders_combined!I71</f>
        <v>THORN</v>
      </c>
      <c r="Q84" s="66" t="str">
        <f>DHAC_TestProviders_combined!J71</f>
        <v>Tonya</v>
      </c>
      <c r="R84" s="66"/>
      <c r="S84" s="66"/>
      <c r="U84" s="7" t="s">
        <v>252</v>
      </c>
      <c r="V84" s="32" t="str">
        <f>DHAC_TestProviders_combined!Q71</f>
        <v>0270101851</v>
      </c>
      <c r="W84" s="66" t="s">
        <v>1321</v>
      </c>
      <c r="X84" s="66" t="s">
        <v>282</v>
      </c>
      <c r="Y84" s="65" t="str">
        <f>DHAC_TestProviders_combined!S71</f>
        <v>tonya.thorn@example.com</v>
      </c>
      <c r="Z84" s="66"/>
      <c r="AA84" s="66"/>
      <c r="AB84" s="32" t="str">
        <f>DHAC_TestProviders_combined!M71</f>
        <v>79 Dalys Jnc</v>
      </c>
      <c r="AC84" s="32" t="str">
        <f>DHAC_TestProviders_combined!N71</f>
        <v>Wermatong</v>
      </c>
      <c r="AD84" s="32" t="str">
        <f>DHAC_TestProviders_combined!O71</f>
        <v>NSW</v>
      </c>
      <c r="AE84" s="7">
        <f>DHAC_TestProviders_combined!P71</f>
        <v>2720</v>
      </c>
      <c r="AF84" s="66"/>
      <c r="AG84" s="66"/>
      <c r="AH84" s="65" t="str">
        <f>_xlfn.XLOOKUP(DHAC_TestProviders_combined!K71,CodeMaps!$A$15:$A$18,CodeMaps!$B$15:$B$18)</f>
        <v>female</v>
      </c>
      <c r="AI84" s="65" t="str">
        <f>DHAC_TestProviders_combined!D71</f>
        <v>Medical Imaging Professionals</v>
      </c>
      <c r="AJ84" s="7" t="s">
        <v>1525</v>
      </c>
      <c r="AK84" s="66" t="s">
        <v>1526</v>
      </c>
      <c r="AL84" s="66" t="s">
        <v>1527</v>
      </c>
      <c r="AM84" s="7" t="s">
        <v>1528</v>
      </c>
      <c r="AN84" s="32" t="str">
        <f>DHAC_TestProviders_combined!T71</f>
        <v>HAC0000000070</v>
      </c>
      <c r="AO84" s="9" t="s">
        <v>1530</v>
      </c>
      <c r="AP84" s="9" t="s">
        <v>1531</v>
      </c>
      <c r="AQ84" s="9" t="s">
        <v>1585</v>
      </c>
    </row>
    <row r="85" spans="1:43" x14ac:dyDescent="0.25">
      <c r="A85" s="65" t="str">
        <f>LOWER(_xlfn.CONCAT(SUBSTITUTE(DHAC_TestProviders_combined!I72,"'",""),"-",DHAC_TestProviders_combined!J72))</f>
        <v>parker-elijah</v>
      </c>
      <c r="B85" s="65"/>
      <c r="C85" s="35" t="s">
        <v>1518</v>
      </c>
      <c r="D85" s="66" t="s">
        <v>1519</v>
      </c>
      <c r="E85" s="66" t="s">
        <v>1520</v>
      </c>
      <c r="F85" s="66" t="s">
        <v>1521</v>
      </c>
      <c r="G85" s="66" t="str">
        <f>DHAC_TestProviders_combined!B72</f>
        <v xml:space="preserve">8003616566718899 </v>
      </c>
      <c r="H85" s="66"/>
      <c r="I85" s="65" t="str">
        <f>IF(DHAC_TestProviders_combined!W72&lt;&gt;"","PRES","")</f>
        <v/>
      </c>
      <c r="J85" s="65" t="str">
        <f>IF(DHAC_TestProviders_combined!W72&lt;&gt;"","Prescriber Number","")</f>
        <v/>
      </c>
      <c r="K85" s="66"/>
      <c r="L85" s="65" t="str">
        <f>IF(DHAC_TestProviders_combined!W72&lt;&gt;"","http://ns.electronichealth.net.au/id/medicare-prescriber-number","")</f>
        <v/>
      </c>
      <c r="M85" s="65" t="str">
        <f>IF(DHAC_TestProviders_combined!W72&lt;&gt;"",DHAC_TestProviders_combined!W72,"")</f>
        <v/>
      </c>
      <c r="N85" s="66"/>
      <c r="O85" s="66" t="s">
        <v>247</v>
      </c>
      <c r="P85" s="9" t="str">
        <f>DHAC_TestProviders_combined!I72</f>
        <v>PARKER</v>
      </c>
      <c r="Q85" s="66" t="str">
        <f>DHAC_TestProviders_combined!J72</f>
        <v>Elijah</v>
      </c>
      <c r="R85" s="66"/>
      <c r="S85" s="66"/>
      <c r="U85" s="7" t="s">
        <v>252</v>
      </c>
      <c r="V85" s="32" t="str">
        <f>DHAC_TestProviders_combined!Q72</f>
        <v>0270107993</v>
      </c>
      <c r="W85" s="66" t="s">
        <v>1321</v>
      </c>
      <c r="X85" s="66" t="s">
        <v>282</v>
      </c>
      <c r="Y85" s="65" t="str">
        <f>DHAC_TestProviders_combined!S72</f>
        <v>elijah.parker@example.com.au</v>
      </c>
      <c r="Z85" s="66"/>
      <c r="AA85" s="66"/>
      <c r="AB85" s="32" t="str">
        <f>DHAC_TestProviders_combined!M72</f>
        <v>59 Elenore Rd</v>
      </c>
      <c r="AC85" s="32" t="str">
        <f>DHAC_TestProviders_combined!N72</f>
        <v>Westdale</v>
      </c>
      <c r="AD85" s="32" t="str">
        <f>DHAC_TestProviders_combined!O72</f>
        <v>NSW</v>
      </c>
      <c r="AE85" s="7">
        <f>DHAC_TestProviders_combined!P72</f>
        <v>2340</v>
      </c>
      <c r="AF85" s="66"/>
      <c r="AG85" s="66"/>
      <c r="AH85" s="65" t="str">
        <f>_xlfn.XLOOKUP(DHAC_TestProviders_combined!K72,CodeMaps!$A$15:$A$18,CodeMaps!$B$15:$B$18)</f>
        <v>male</v>
      </c>
      <c r="AI85" s="65" t="str">
        <f>DHAC_TestProviders_combined!D72</f>
        <v>Physiotherapists</v>
      </c>
      <c r="AJ85" s="7" t="s">
        <v>1525</v>
      </c>
      <c r="AK85" s="66" t="s">
        <v>1526</v>
      </c>
      <c r="AL85" s="66" t="s">
        <v>1527</v>
      </c>
      <c r="AM85" s="7" t="s">
        <v>1528</v>
      </c>
      <c r="AN85" s="32" t="str">
        <f>DHAC_TestProviders_combined!T72</f>
        <v>HAC0000000071</v>
      </c>
      <c r="AO85" s="9" t="s">
        <v>1530</v>
      </c>
      <c r="AP85" s="9" t="s">
        <v>1531</v>
      </c>
      <c r="AQ85" s="9" t="s">
        <v>1585</v>
      </c>
    </row>
    <row r="86" spans="1:43" x14ac:dyDescent="0.25">
      <c r="A86" s="65" t="str">
        <f>LOWER(_xlfn.CONCAT(SUBSTITUTE(DHAC_TestProviders_combined!I73,"'",""),"-",DHAC_TestProviders_combined!J73))</f>
        <v>jenkins-miranda</v>
      </c>
      <c r="B86" s="65"/>
      <c r="C86" s="35" t="s">
        <v>1518</v>
      </c>
      <c r="D86" s="66" t="s">
        <v>1519</v>
      </c>
      <c r="E86" s="66" t="s">
        <v>1520</v>
      </c>
      <c r="F86" s="66" t="s">
        <v>1521</v>
      </c>
      <c r="G86" s="66" t="str">
        <f>DHAC_TestProviders_combined!B73</f>
        <v xml:space="preserve">8003619900052165 </v>
      </c>
      <c r="H86" s="66"/>
      <c r="I86" s="65" t="str">
        <f>IF(DHAC_TestProviders_combined!W73&lt;&gt;"","PRES","")</f>
        <v/>
      </c>
      <c r="J86" s="65" t="str">
        <f>IF(DHAC_TestProviders_combined!W73&lt;&gt;"","Prescriber Number","")</f>
        <v/>
      </c>
      <c r="K86" s="66"/>
      <c r="L86" s="65" t="str">
        <f>IF(DHAC_TestProviders_combined!W73&lt;&gt;"","http://ns.electronichealth.net.au/id/medicare-prescriber-number","")</f>
        <v/>
      </c>
      <c r="M86" s="65" t="str">
        <f>IF(DHAC_TestProviders_combined!W73&lt;&gt;"",DHAC_TestProviders_combined!W73,"")</f>
        <v/>
      </c>
      <c r="N86" s="66"/>
      <c r="O86" s="66" t="s">
        <v>247</v>
      </c>
      <c r="P86" s="9" t="str">
        <f>DHAC_TestProviders_combined!I73</f>
        <v>JENKINS</v>
      </c>
      <c r="Q86" s="66" t="str">
        <f>DHAC_TestProviders_combined!J73</f>
        <v>Miranda</v>
      </c>
      <c r="R86" s="66"/>
      <c r="S86" s="66"/>
      <c r="U86" s="7" t="s">
        <v>252</v>
      </c>
      <c r="V86" s="32" t="str">
        <f>DHAC_TestProviders_combined!Q73</f>
        <v>0270109536</v>
      </c>
      <c r="W86" s="66" t="s">
        <v>1321</v>
      </c>
      <c r="X86" s="66" t="s">
        <v>282</v>
      </c>
      <c r="Y86" s="65" t="str">
        <f>DHAC_TestProviders_combined!S73</f>
        <v>miranda.jenkins@example.net</v>
      </c>
      <c r="Z86" s="66"/>
      <c r="AA86" s="66"/>
      <c r="AB86" s="32" t="str">
        <f>DHAC_TestProviders_combined!M73</f>
        <v>132 Copper Ave</v>
      </c>
      <c r="AC86" s="32" t="str">
        <f>DHAC_TestProviders_combined!N73</f>
        <v>Tarlo</v>
      </c>
      <c r="AD86" s="32" t="str">
        <f>DHAC_TestProviders_combined!O73</f>
        <v>NSW</v>
      </c>
      <c r="AE86" s="7">
        <f>DHAC_TestProviders_combined!P73</f>
        <v>2580</v>
      </c>
      <c r="AF86" s="66"/>
      <c r="AG86" s="66"/>
      <c r="AH86" s="65" t="str">
        <f>_xlfn.XLOOKUP(DHAC_TestProviders_combined!K73,CodeMaps!$A$15:$A$18,CodeMaps!$B$15:$B$18)</f>
        <v>other</v>
      </c>
      <c r="AI86" s="65" t="str">
        <f>DHAC_TestProviders_combined!D73</f>
        <v>Other Medical Practitioners</v>
      </c>
      <c r="AJ86" s="7" t="s">
        <v>1525</v>
      </c>
      <c r="AK86" s="66" t="s">
        <v>1526</v>
      </c>
      <c r="AL86" s="66" t="s">
        <v>1527</v>
      </c>
      <c r="AM86" s="7" t="s">
        <v>1528</v>
      </c>
      <c r="AN86" s="32" t="str">
        <f>DHAC_TestProviders_combined!T73</f>
        <v>HAC0000000072</v>
      </c>
      <c r="AO86" s="9" t="s">
        <v>1530</v>
      </c>
      <c r="AP86" s="9" t="s">
        <v>1531</v>
      </c>
      <c r="AQ86" s="9" t="s">
        <v>1585</v>
      </c>
    </row>
    <row r="87" spans="1:43" x14ac:dyDescent="0.25">
      <c r="A87" s="65" t="str">
        <f>LOWER(_xlfn.CONCAT(SUBSTITUTE(DHAC_TestProviders_combined!I74,"'",""),"-",DHAC_TestProviders_combined!J74))</f>
        <v>fowler-christy</v>
      </c>
      <c r="B87" s="65"/>
      <c r="C87" s="35" t="s">
        <v>1518</v>
      </c>
      <c r="D87" s="66" t="s">
        <v>1519</v>
      </c>
      <c r="E87" s="66" t="s">
        <v>1520</v>
      </c>
      <c r="F87" s="66" t="s">
        <v>1521</v>
      </c>
      <c r="G87" s="66" t="str">
        <f>DHAC_TestProviders_combined!B74</f>
        <v xml:space="preserve">8003613233384890 </v>
      </c>
      <c r="H87" s="66"/>
      <c r="I87" s="65" t="str">
        <f>IF(DHAC_TestProviders_combined!W74&lt;&gt;"","PRES","")</f>
        <v/>
      </c>
      <c r="J87" s="65" t="str">
        <f>IF(DHAC_TestProviders_combined!W74&lt;&gt;"","Prescriber Number","")</f>
        <v/>
      </c>
      <c r="K87" s="66"/>
      <c r="L87" s="65" t="str">
        <f>IF(DHAC_TestProviders_combined!W74&lt;&gt;"","http://ns.electronichealth.net.au/id/medicare-prescriber-number","")</f>
        <v/>
      </c>
      <c r="M87" s="65" t="str">
        <f>IF(DHAC_TestProviders_combined!W74&lt;&gt;"",DHAC_TestProviders_combined!W74,"")</f>
        <v/>
      </c>
      <c r="N87" s="66"/>
      <c r="O87" s="66" t="s">
        <v>247</v>
      </c>
      <c r="P87" s="9" t="str">
        <f>DHAC_TestProviders_combined!I74</f>
        <v>FOWLER</v>
      </c>
      <c r="Q87" s="66" t="str">
        <f>DHAC_TestProviders_combined!J74</f>
        <v>Christy</v>
      </c>
      <c r="R87" s="66"/>
      <c r="S87" s="66"/>
      <c r="U87" s="7" t="s">
        <v>252</v>
      </c>
      <c r="V87" s="32" t="str">
        <f>DHAC_TestProviders_combined!Q74</f>
        <v>0270101357</v>
      </c>
      <c r="W87" s="66" t="s">
        <v>1321</v>
      </c>
      <c r="X87" s="66" t="s">
        <v>282</v>
      </c>
      <c r="Y87" s="65" t="str">
        <f>DHAC_TestProviders_combined!S74</f>
        <v>christy.fowler@example.com</v>
      </c>
      <c r="Z87" s="66"/>
      <c r="AA87" s="66"/>
      <c r="AB87" s="32" t="str">
        <f>DHAC_TestProviders_combined!M74</f>
        <v>164 Sylvania Jnc</v>
      </c>
      <c r="AC87" s="32" t="str">
        <f>DHAC_TestProviders_combined!N74</f>
        <v>Canley Heights</v>
      </c>
      <c r="AD87" s="32" t="str">
        <f>DHAC_TestProviders_combined!O74</f>
        <v>NSW</v>
      </c>
      <c r="AE87" s="7">
        <f>DHAC_TestProviders_combined!P74</f>
        <v>2166</v>
      </c>
      <c r="AF87" s="66"/>
      <c r="AG87" s="66"/>
      <c r="AH87" s="65" t="str">
        <f>_xlfn.XLOOKUP(DHAC_TestProviders_combined!K74,CodeMaps!$A$15:$A$18,CodeMaps!$B$15:$B$18)</f>
        <v>other</v>
      </c>
      <c r="AI87" s="65" t="str">
        <f>DHAC_TestProviders_combined!D74</f>
        <v>Medical Imaging Professionals</v>
      </c>
      <c r="AJ87" s="7" t="s">
        <v>1525</v>
      </c>
      <c r="AK87" s="66" t="s">
        <v>1526</v>
      </c>
      <c r="AL87" s="66" t="s">
        <v>1527</v>
      </c>
      <c r="AM87" s="7" t="s">
        <v>1528</v>
      </c>
      <c r="AN87" s="32" t="str">
        <f>DHAC_TestProviders_combined!T74</f>
        <v>HAC0000000073</v>
      </c>
      <c r="AO87" s="9" t="s">
        <v>1530</v>
      </c>
      <c r="AP87" s="9" t="s">
        <v>1531</v>
      </c>
      <c r="AQ87" s="9" t="s">
        <v>1585</v>
      </c>
    </row>
    <row r="88" spans="1:43" x14ac:dyDescent="0.25">
      <c r="A88" s="65" t="str">
        <f>LOWER(_xlfn.CONCAT(SUBSTITUTE(DHAC_TestProviders_combined!I75,"'",""),"-",DHAC_TestProviders_combined!J75))</f>
        <v>ross-moses</v>
      </c>
      <c r="B88" s="65"/>
      <c r="C88" s="35" t="s">
        <v>1518</v>
      </c>
      <c r="D88" s="66" t="s">
        <v>1519</v>
      </c>
      <c r="E88" s="66" t="s">
        <v>1520</v>
      </c>
      <c r="F88" s="66" t="s">
        <v>1521</v>
      </c>
      <c r="G88" s="66" t="str">
        <f>DHAC_TestProviders_combined!B75</f>
        <v xml:space="preserve">8003614900051473 </v>
      </c>
      <c r="H88" s="66"/>
      <c r="I88" s="65" t="str">
        <f>IF(DHAC_TestProviders_combined!W75&lt;&gt;"","PRES","")</f>
        <v/>
      </c>
      <c r="J88" s="65" t="str">
        <f>IF(DHAC_TestProviders_combined!W75&lt;&gt;"","Prescriber Number","")</f>
        <v/>
      </c>
      <c r="K88" s="66"/>
      <c r="L88" s="65" t="str">
        <f>IF(DHAC_TestProviders_combined!W75&lt;&gt;"","http://ns.electronichealth.net.au/id/medicare-prescriber-number","")</f>
        <v/>
      </c>
      <c r="M88" s="65" t="str">
        <f>IF(DHAC_TestProviders_combined!W75&lt;&gt;"",DHAC_TestProviders_combined!W75,"")</f>
        <v/>
      </c>
      <c r="N88" s="66"/>
      <c r="O88" s="66" t="s">
        <v>247</v>
      </c>
      <c r="P88" s="9" t="str">
        <f>DHAC_TestProviders_combined!I75</f>
        <v>ROSS</v>
      </c>
      <c r="Q88" s="66" t="str">
        <f>DHAC_TestProviders_combined!J75</f>
        <v>Moses</v>
      </c>
      <c r="R88" s="66"/>
      <c r="S88" s="66"/>
      <c r="U88" s="7" t="s">
        <v>252</v>
      </c>
      <c r="V88" s="32" t="str">
        <f>DHAC_TestProviders_combined!Q75</f>
        <v>0370106439</v>
      </c>
      <c r="W88" s="66" t="s">
        <v>1321</v>
      </c>
      <c r="X88" s="66" t="s">
        <v>282</v>
      </c>
      <c r="Y88" s="65" t="str">
        <f>DHAC_TestProviders_combined!S75</f>
        <v>moses.ross@rowsleyagedcare.example.com.au</v>
      </c>
      <c r="Z88" s="66"/>
      <c r="AA88" s="66"/>
      <c r="AB88" s="32" t="str">
        <f>DHAC_TestProviders_combined!M75</f>
        <v>76 New Ave</v>
      </c>
      <c r="AC88" s="32" t="str">
        <f>DHAC_TestProviders_combined!N75</f>
        <v>Rowsley</v>
      </c>
      <c r="AD88" s="32" t="str">
        <f>DHAC_TestProviders_combined!O75</f>
        <v>VIC</v>
      </c>
      <c r="AE88" s="7">
        <f>DHAC_TestProviders_combined!P75</f>
        <v>3340</v>
      </c>
      <c r="AF88" s="66"/>
      <c r="AG88" s="66"/>
      <c r="AH88" s="65" t="str">
        <f>_xlfn.XLOOKUP(DHAC_TestProviders_combined!K75,CodeMaps!$A$15:$A$18,CodeMaps!$B$15:$B$18)</f>
        <v>male</v>
      </c>
      <c r="AI88" s="65" t="str">
        <f>DHAC_TestProviders_combined!D75</f>
        <v>Registered Nurses</v>
      </c>
      <c r="AJ88" s="7" t="s">
        <v>1525</v>
      </c>
      <c r="AK88" s="66" t="s">
        <v>1526</v>
      </c>
      <c r="AL88" s="66" t="s">
        <v>1527</v>
      </c>
      <c r="AM88" s="7" t="s">
        <v>1528</v>
      </c>
      <c r="AN88" s="32" t="str">
        <f>DHAC_TestProviders_combined!T75</f>
        <v>HAC0000000074</v>
      </c>
      <c r="AO88" s="9" t="s">
        <v>1530</v>
      </c>
      <c r="AP88" s="9" t="s">
        <v>1531</v>
      </c>
      <c r="AQ88" s="9" t="s">
        <v>1585</v>
      </c>
    </row>
    <row r="89" spans="1:43" x14ac:dyDescent="0.25">
      <c r="A89" s="101" t="str">
        <f>LOWER(_xlfn.CONCAT(SUBSTITUTE(DHAC_TestProviders_combined!I76,"'",""),"-",DHAC_TestProviders_combined!J76))</f>
        <v>sutherland-sallie</v>
      </c>
      <c r="B89" s="65"/>
      <c r="C89" s="35" t="s">
        <v>1518</v>
      </c>
      <c r="D89" s="66" t="s">
        <v>1519</v>
      </c>
      <c r="E89" s="66" t="s">
        <v>1520</v>
      </c>
      <c r="F89" s="66" t="s">
        <v>1521</v>
      </c>
      <c r="G89" s="66" t="str">
        <f>DHAC_TestProviders_combined!B76</f>
        <v xml:space="preserve">8003618233385086 </v>
      </c>
      <c r="H89" s="66"/>
      <c r="I89" s="65" t="str">
        <f>IF(DHAC_TestProviders_combined!W76&lt;&gt;"","PRES","")</f>
        <v/>
      </c>
      <c r="J89" s="65" t="str">
        <f>IF(DHAC_TestProviders_combined!W76&lt;&gt;"","Prescriber Number","")</f>
        <v/>
      </c>
      <c r="K89" s="66"/>
      <c r="L89" s="65" t="str">
        <f>IF(DHAC_TestProviders_combined!W76&lt;&gt;"","http://ns.electronichealth.net.au/id/medicare-prescriber-number","")</f>
        <v/>
      </c>
      <c r="M89" s="65" t="str">
        <f>IF(DHAC_TestProviders_combined!W76&lt;&gt;"",DHAC_TestProviders_combined!W76,"")</f>
        <v/>
      </c>
      <c r="N89" s="66"/>
      <c r="O89" s="66" t="s">
        <v>247</v>
      </c>
      <c r="P89" s="9" t="str">
        <f>DHAC_TestProviders_combined!I76</f>
        <v>SUTHERLAND</v>
      </c>
      <c r="Q89" s="66" t="str">
        <f>DHAC_TestProviders_combined!J76</f>
        <v>Sallie</v>
      </c>
      <c r="R89" s="66"/>
      <c r="S89" s="66"/>
      <c r="U89" s="7" t="s">
        <v>252</v>
      </c>
      <c r="V89" s="32" t="str">
        <f>DHAC_TestProviders_combined!Q76</f>
        <v>0370102880</v>
      </c>
      <c r="W89" s="66" t="s">
        <v>1321</v>
      </c>
      <c r="X89" s="66" t="s">
        <v>282</v>
      </c>
      <c r="Y89" s="65" t="str">
        <f>DHAC_TestProviders_combined!S76</f>
        <v>sallie.sutherland@murrabitph.example.com.au</v>
      </c>
      <c r="Z89" s="66"/>
      <c r="AA89" s="66"/>
      <c r="AB89" s="32" t="str">
        <f>DHAC_TestProviders_combined!M76</f>
        <v>112 Law Ct</v>
      </c>
      <c r="AC89" s="32" t="str">
        <f>DHAC_TestProviders_combined!N76</f>
        <v>Murrabit</v>
      </c>
      <c r="AD89" s="32" t="str">
        <f>DHAC_TestProviders_combined!O76</f>
        <v>VIC</v>
      </c>
      <c r="AE89" s="7">
        <f>DHAC_TestProviders_combined!P76</f>
        <v>3579</v>
      </c>
      <c r="AF89" s="66"/>
      <c r="AG89" s="66"/>
      <c r="AH89" s="65" t="str">
        <f>_xlfn.XLOOKUP(DHAC_TestProviders_combined!K76,CodeMaps!$A$15:$A$18,CodeMaps!$B$15:$B$18)</f>
        <v>other</v>
      </c>
      <c r="AI89" s="65" t="str">
        <f>DHAC_TestProviders_combined!D76</f>
        <v>Specialist Medical Practitioners</v>
      </c>
      <c r="AJ89" s="7" t="s">
        <v>1525</v>
      </c>
      <c r="AK89" s="66" t="s">
        <v>1526</v>
      </c>
      <c r="AL89" s="66" t="s">
        <v>1527</v>
      </c>
      <c r="AM89" s="7" t="s">
        <v>1528</v>
      </c>
      <c r="AN89" s="32" t="str">
        <f>DHAC_TestProviders_combined!T76</f>
        <v>HAC0000000075</v>
      </c>
      <c r="AO89" s="9" t="s">
        <v>1530</v>
      </c>
      <c r="AP89" s="9" t="s">
        <v>1531</v>
      </c>
      <c r="AQ89" s="9" t="s">
        <v>1585</v>
      </c>
    </row>
    <row r="90" spans="1:43" x14ac:dyDescent="0.25">
      <c r="A90" s="65" t="str">
        <f>LOWER(_xlfn.CONCAT(SUBSTITUTE(DHAC_TestProviders_combined!I77,"'",""),"-",DHAC_TestProviders_combined!J77))</f>
        <v>hickson-ngoc</v>
      </c>
      <c r="B90" s="65"/>
      <c r="C90" s="35" t="s">
        <v>1518</v>
      </c>
      <c r="D90" s="66" t="s">
        <v>1519</v>
      </c>
      <c r="E90" s="66" t="s">
        <v>1520</v>
      </c>
      <c r="F90" s="66" t="s">
        <v>1521</v>
      </c>
      <c r="G90" s="66" t="str">
        <f>DHAC_TestProviders_combined!B77</f>
        <v xml:space="preserve">8003614900051481 </v>
      </c>
      <c r="H90" s="66"/>
      <c r="I90" s="65" t="str">
        <f>IF(DHAC_TestProviders_combined!W77&lt;&gt;"","PRES","")</f>
        <v/>
      </c>
      <c r="J90" s="65" t="str">
        <f>IF(DHAC_TestProviders_combined!W77&lt;&gt;"","Prescriber Number","")</f>
        <v/>
      </c>
      <c r="K90" s="66"/>
      <c r="L90" s="65" t="str">
        <f>IF(DHAC_TestProviders_combined!W77&lt;&gt;"","http://ns.electronichealth.net.au/id/medicare-prescriber-number","")</f>
        <v/>
      </c>
      <c r="M90" s="65" t="str">
        <f>IF(DHAC_TestProviders_combined!W77&lt;&gt;"",DHAC_TestProviders_combined!W77,"")</f>
        <v/>
      </c>
      <c r="N90" s="66"/>
      <c r="O90" s="66" t="s">
        <v>247</v>
      </c>
      <c r="P90" s="9" t="str">
        <f>DHAC_TestProviders_combined!I77</f>
        <v>HICKSON</v>
      </c>
      <c r="Q90" s="66" t="str">
        <f>DHAC_TestProviders_combined!J77</f>
        <v>Ngoc</v>
      </c>
      <c r="R90" s="66"/>
      <c r="S90" s="66"/>
      <c r="U90" s="7" t="s">
        <v>252</v>
      </c>
      <c r="V90" s="32" t="str">
        <f>DHAC_TestProviders_combined!Q77</f>
        <v>0370107540</v>
      </c>
      <c r="W90" s="66" t="s">
        <v>1321</v>
      </c>
      <c r="X90" s="66" t="s">
        <v>282</v>
      </c>
      <c r="Y90" s="65" t="str">
        <f>DHAC_TestProviders_combined!S77</f>
        <v>ngoc.hickson@mountglasgowemergency.example.com.au</v>
      </c>
      <c r="Z90" s="66"/>
      <c r="AA90" s="66"/>
      <c r="AB90" s="32" t="str">
        <f>DHAC_TestProviders_combined!M77</f>
        <v>80 Forrest Cir</v>
      </c>
      <c r="AC90" s="32" t="str">
        <f>DHAC_TestProviders_combined!N77</f>
        <v>Mount Glasgow</v>
      </c>
      <c r="AD90" s="32" t="str">
        <f>DHAC_TestProviders_combined!O77</f>
        <v>VIC</v>
      </c>
      <c r="AE90" s="7">
        <f>DHAC_TestProviders_combined!P77</f>
        <v>3371</v>
      </c>
      <c r="AF90" s="66"/>
      <c r="AG90" s="66"/>
      <c r="AH90" s="65" t="str">
        <f>_xlfn.XLOOKUP(DHAC_TestProviders_combined!K77,CodeMaps!$A$15:$A$18,CodeMaps!$B$15:$B$18)</f>
        <v>other</v>
      </c>
      <c r="AI90" s="65" t="str">
        <f>DHAC_TestProviders_combined!D77</f>
        <v>Other Medical Practitioners</v>
      </c>
      <c r="AJ90" s="7" t="s">
        <v>1525</v>
      </c>
      <c r="AK90" s="66" t="s">
        <v>1526</v>
      </c>
      <c r="AL90" s="66" t="s">
        <v>1527</v>
      </c>
      <c r="AM90" s="7" t="s">
        <v>1528</v>
      </c>
      <c r="AN90" s="32" t="str">
        <f>DHAC_TestProviders_combined!T77</f>
        <v>HAC0000000076</v>
      </c>
      <c r="AO90" s="9" t="s">
        <v>1530</v>
      </c>
      <c r="AP90" s="9" t="s">
        <v>1531</v>
      </c>
      <c r="AQ90" s="9" t="s">
        <v>1585</v>
      </c>
    </row>
    <row r="91" spans="1:43" x14ac:dyDescent="0.25">
      <c r="A91" s="65" t="str">
        <f>LOWER(_xlfn.CONCAT(SUBSTITUTE(DHAC_TestProviders_combined!I78,"'",""),"-",DHAC_TestProviders_combined!J78))</f>
        <v>moss-jaime</v>
      </c>
      <c r="B91" s="65"/>
      <c r="C91" s="35" t="s">
        <v>1518</v>
      </c>
      <c r="D91" s="66" t="s">
        <v>1519</v>
      </c>
      <c r="E91" s="66" t="s">
        <v>1520</v>
      </c>
      <c r="F91" s="66" t="s">
        <v>1521</v>
      </c>
      <c r="G91" s="66" t="str">
        <f>DHAC_TestProviders_combined!B78</f>
        <v xml:space="preserve">8003611566718593 </v>
      </c>
      <c r="H91" s="66"/>
      <c r="I91" s="65" t="str">
        <f>IF(DHAC_TestProviders_combined!W78&lt;&gt;"","PRES","")</f>
        <v/>
      </c>
      <c r="J91" s="65" t="str">
        <f>IF(DHAC_TestProviders_combined!W78&lt;&gt;"","Prescriber Number","")</f>
        <v/>
      </c>
      <c r="K91" s="66"/>
      <c r="L91" s="65" t="str">
        <f>IF(DHAC_TestProviders_combined!W78&lt;&gt;"","http://ns.electronichealth.net.au/id/medicare-prescriber-number","")</f>
        <v/>
      </c>
      <c r="M91" s="65" t="str">
        <f>IF(DHAC_TestProviders_combined!W78&lt;&gt;"",DHAC_TestProviders_combined!W78,"")</f>
        <v/>
      </c>
      <c r="N91" s="66"/>
      <c r="O91" s="66" t="s">
        <v>247</v>
      </c>
      <c r="P91" s="9" t="str">
        <f>DHAC_TestProviders_combined!I78</f>
        <v>MOSS</v>
      </c>
      <c r="Q91" s="66" t="str">
        <f>DHAC_TestProviders_combined!J78</f>
        <v>Jaime</v>
      </c>
      <c r="R91" s="66"/>
      <c r="S91" s="66"/>
      <c r="U91" s="7" t="s">
        <v>252</v>
      </c>
      <c r="V91" s="32" t="str">
        <f>DHAC_TestProviders_combined!Q78</f>
        <v>0370102172</v>
      </c>
      <c r="W91" s="66" t="s">
        <v>1321</v>
      </c>
      <c r="X91" s="66" t="s">
        <v>282</v>
      </c>
      <c r="Y91" s="65" t="str">
        <f>DHAC_TestProviders_combined!S78</f>
        <v>jaime.moss@milnesbridgemc.example.com.au</v>
      </c>
      <c r="Z91" s="66"/>
      <c r="AA91" s="66"/>
      <c r="AB91" s="32" t="str">
        <f>DHAC_TestProviders_combined!M78</f>
        <v>154 Elenore Rd</v>
      </c>
      <c r="AC91" s="32" t="str">
        <f>DHAC_TestProviders_combined!N78</f>
        <v>Milnes Bridge</v>
      </c>
      <c r="AD91" s="32" t="str">
        <f>DHAC_TestProviders_combined!O78</f>
        <v>VIC</v>
      </c>
      <c r="AE91" s="7">
        <f>DHAC_TestProviders_combined!P78</f>
        <v>3579</v>
      </c>
      <c r="AF91" s="66"/>
      <c r="AG91" s="66"/>
      <c r="AH91" s="65" t="str">
        <f>_xlfn.XLOOKUP(DHAC_TestProviders_combined!K78,CodeMaps!$A$15:$A$18,CodeMaps!$B$15:$B$18)</f>
        <v>female</v>
      </c>
      <c r="AI91" s="65" t="str">
        <f>DHAC_TestProviders_combined!D78</f>
        <v>Medical Practitioner</v>
      </c>
      <c r="AJ91" s="7" t="s">
        <v>1525</v>
      </c>
      <c r="AK91" s="66" t="s">
        <v>1526</v>
      </c>
      <c r="AL91" s="66" t="s">
        <v>1527</v>
      </c>
      <c r="AM91" s="7" t="s">
        <v>1528</v>
      </c>
      <c r="AN91" s="32" t="str">
        <f>DHAC_TestProviders_combined!T78</f>
        <v>HAC0000000077</v>
      </c>
      <c r="AO91" s="9" t="s">
        <v>1530</v>
      </c>
      <c r="AP91" s="9" t="s">
        <v>1531</v>
      </c>
      <c r="AQ91" s="9" t="s">
        <v>1585</v>
      </c>
    </row>
    <row r="92" spans="1:43" x14ac:dyDescent="0.25">
      <c r="A92" s="65" t="str">
        <f>LOWER(_xlfn.CONCAT(SUBSTITUTE(DHAC_TestProviders_combined!I79,"'",""),"-",DHAC_TestProviders_combined!J79))</f>
        <v>lumb-mary</v>
      </c>
      <c r="B92" s="65"/>
      <c r="C92" s="35" t="s">
        <v>1518</v>
      </c>
      <c r="D92" s="66" t="s">
        <v>1519</v>
      </c>
      <c r="E92" s="66" t="s">
        <v>1520</v>
      </c>
      <c r="F92" s="66" t="s">
        <v>1521</v>
      </c>
      <c r="G92" s="66" t="str">
        <f>DHAC_TestProviders_combined!B79</f>
        <v xml:space="preserve">8003614900051499 </v>
      </c>
      <c r="H92" s="66"/>
      <c r="I92" s="65" t="str">
        <f>IF(DHAC_TestProviders_combined!W79&lt;&gt;"","PRES","")</f>
        <v/>
      </c>
      <c r="J92" s="65" t="str">
        <f>IF(DHAC_TestProviders_combined!W79&lt;&gt;"","Prescriber Number","")</f>
        <v/>
      </c>
      <c r="K92" s="66"/>
      <c r="L92" s="65" t="str">
        <f>IF(DHAC_TestProviders_combined!W79&lt;&gt;"","http://ns.electronichealth.net.au/id/medicare-prescriber-number","")</f>
        <v/>
      </c>
      <c r="M92" s="65" t="str">
        <f>IF(DHAC_TestProviders_combined!W79&lt;&gt;"",DHAC_TestProviders_combined!W79,"")</f>
        <v/>
      </c>
      <c r="N92" s="66"/>
      <c r="O92" s="66" t="s">
        <v>247</v>
      </c>
      <c r="P92" s="9" t="str">
        <f>DHAC_TestProviders_combined!I79</f>
        <v>LUMB</v>
      </c>
      <c r="Q92" s="66" t="str">
        <f>DHAC_TestProviders_combined!J79</f>
        <v>Mary</v>
      </c>
      <c r="R92" s="66"/>
      <c r="S92" s="66"/>
      <c r="U92" s="7" t="s">
        <v>252</v>
      </c>
      <c r="V92" s="32" t="str">
        <f>DHAC_TestProviders_combined!Q79</f>
        <v>0370105176</v>
      </c>
      <c r="W92" s="66" t="s">
        <v>1321</v>
      </c>
      <c r="X92" s="66" t="s">
        <v>282</v>
      </c>
      <c r="Y92" s="65" t="str">
        <f>DHAC_TestProviders_combined!S79</f>
        <v>mary.lumb@joycescreekmc.example.net</v>
      </c>
      <c r="Z92" s="66"/>
      <c r="AA92" s="66"/>
      <c r="AB92" s="32" t="str">
        <f>DHAC_TestProviders_combined!M79</f>
        <v>176 Rail Hts</v>
      </c>
      <c r="AC92" s="32" t="str">
        <f>DHAC_TestProviders_combined!N79</f>
        <v>Joyces Creek</v>
      </c>
      <c r="AD92" s="32" t="str">
        <f>DHAC_TestProviders_combined!O79</f>
        <v>VIC</v>
      </c>
      <c r="AE92" s="7">
        <f>DHAC_TestProviders_combined!P79</f>
        <v>3462</v>
      </c>
      <c r="AF92" s="66"/>
      <c r="AG92" s="66"/>
      <c r="AH92" s="65" t="str">
        <f>_xlfn.XLOOKUP(DHAC_TestProviders_combined!K79,CodeMaps!$A$15:$A$18,CodeMaps!$B$15:$B$18)</f>
        <v>female</v>
      </c>
      <c r="AI92" s="65" t="str">
        <f>DHAC_TestProviders_combined!D79</f>
        <v>Medical Practitioner</v>
      </c>
      <c r="AJ92" s="7" t="s">
        <v>1525</v>
      </c>
      <c r="AK92" s="66" t="s">
        <v>1526</v>
      </c>
      <c r="AL92" s="66" t="s">
        <v>1527</v>
      </c>
      <c r="AM92" s="7" t="s">
        <v>1528</v>
      </c>
      <c r="AN92" s="32" t="str">
        <f>DHAC_TestProviders_combined!T79</f>
        <v>HAC0000000078</v>
      </c>
      <c r="AO92" s="9" t="s">
        <v>1530</v>
      </c>
      <c r="AP92" s="9" t="s">
        <v>1531</v>
      </c>
      <c r="AQ92" s="9" t="s">
        <v>1585</v>
      </c>
    </row>
    <row r="93" spans="1:43" x14ac:dyDescent="0.25">
      <c r="A93" s="65" t="str">
        <f>LOWER(_xlfn.CONCAT(SUBSTITUTE(DHAC_TestProviders_combined!I80,"'",""),"-",DHAC_TestProviders_combined!J80))</f>
        <v>spiers-erich</v>
      </c>
      <c r="B93" s="65"/>
      <c r="C93" s="35" t="s">
        <v>1518</v>
      </c>
      <c r="D93" s="66" t="s">
        <v>1519</v>
      </c>
      <c r="E93" s="66" t="s">
        <v>1520</v>
      </c>
      <c r="F93" s="66" t="s">
        <v>1521</v>
      </c>
      <c r="G93" s="66" t="str">
        <f>DHAC_TestProviders_combined!B80</f>
        <v xml:space="preserve">8003611566718601 </v>
      </c>
      <c r="H93" s="66"/>
      <c r="I93" s="65" t="str">
        <f>IF(DHAC_TestProviders_combined!W80&lt;&gt;"","PRES","")</f>
        <v/>
      </c>
      <c r="J93" s="65" t="str">
        <f>IF(DHAC_TestProviders_combined!W80&lt;&gt;"","Prescriber Number","")</f>
        <v/>
      </c>
      <c r="K93" s="66"/>
      <c r="L93" s="65" t="str">
        <f>IF(DHAC_TestProviders_combined!W80&lt;&gt;"","http://ns.electronichealth.net.au/id/medicare-prescriber-number","")</f>
        <v/>
      </c>
      <c r="M93" s="65" t="str">
        <f>IF(DHAC_TestProviders_combined!W80&lt;&gt;"",DHAC_TestProviders_combined!W80,"")</f>
        <v/>
      </c>
      <c r="N93" s="66"/>
      <c r="O93" s="66" t="s">
        <v>247</v>
      </c>
      <c r="P93" s="9" t="str">
        <f>DHAC_TestProviders_combined!I80</f>
        <v>SPIERS</v>
      </c>
      <c r="Q93" s="66" t="str">
        <f>DHAC_TestProviders_combined!J80</f>
        <v>Erich</v>
      </c>
      <c r="R93" s="66"/>
      <c r="S93" s="66"/>
      <c r="U93" s="7" t="s">
        <v>252</v>
      </c>
      <c r="V93" s="32" t="str">
        <f>DHAC_TestProviders_combined!Q80</f>
        <v>0370104951</v>
      </c>
      <c r="W93" s="66" t="s">
        <v>1321</v>
      </c>
      <c r="X93" s="66" t="s">
        <v>282</v>
      </c>
      <c r="Y93" s="65" t="str">
        <f>DHAC_TestProviders_combined!S80</f>
        <v>erich.spiers@example.net</v>
      </c>
      <c r="Z93" s="66"/>
      <c r="AA93" s="66"/>
      <c r="AB93" s="32" t="str">
        <f>DHAC_TestProviders_combined!M80</f>
        <v>198 Sylvania Hts</v>
      </c>
      <c r="AC93" s="32" t="str">
        <f>DHAC_TestProviders_combined!N80</f>
        <v>Langkoop</v>
      </c>
      <c r="AD93" s="32" t="str">
        <f>DHAC_TestProviders_combined!O80</f>
        <v>VIC</v>
      </c>
      <c r="AE93" s="7">
        <f>DHAC_TestProviders_combined!P80</f>
        <v>3318</v>
      </c>
      <c r="AF93" s="66"/>
      <c r="AG93" s="66"/>
      <c r="AH93" s="65" t="str">
        <f>_xlfn.XLOOKUP(DHAC_TestProviders_combined!K80,CodeMaps!$A$15:$A$18,CodeMaps!$B$15:$B$18)</f>
        <v>unknown</v>
      </c>
      <c r="AI93" s="65" t="str">
        <f>DHAC_TestProviders_combined!D80</f>
        <v>Midwives</v>
      </c>
      <c r="AJ93" s="7" t="s">
        <v>1525</v>
      </c>
      <c r="AK93" s="66" t="s">
        <v>1526</v>
      </c>
      <c r="AL93" s="66" t="s">
        <v>1527</v>
      </c>
      <c r="AM93" s="7" t="s">
        <v>1528</v>
      </c>
      <c r="AN93" s="32" t="str">
        <f>DHAC_TestProviders_combined!T80</f>
        <v>HAC0000000079</v>
      </c>
      <c r="AO93" s="9" t="s">
        <v>1530</v>
      </c>
      <c r="AP93" s="9" t="s">
        <v>1531</v>
      </c>
      <c r="AQ93" s="9" t="s">
        <v>1585</v>
      </c>
    </row>
    <row r="94" spans="1:43" x14ac:dyDescent="0.25">
      <c r="A94" s="65" t="str">
        <f>LOWER(_xlfn.CONCAT(SUBSTITUTE(DHAC_TestProviders_combined!I81,"'",""),"-",DHAC_TestProviders_combined!J81))</f>
        <v>thorpe-mia</v>
      </c>
      <c r="B94" s="65"/>
      <c r="C94" s="35" t="s">
        <v>1518</v>
      </c>
      <c r="D94" s="66" t="s">
        <v>1519</v>
      </c>
      <c r="E94" s="66" t="s">
        <v>1520</v>
      </c>
      <c r="F94" s="66" t="s">
        <v>1521</v>
      </c>
      <c r="G94" s="66" t="str">
        <f>DHAC_TestProviders_combined!B81</f>
        <v xml:space="preserve">8003619900052199 </v>
      </c>
      <c r="H94" s="66"/>
      <c r="I94" s="65" t="str">
        <f>IF(DHAC_TestProviders_combined!W81&lt;&gt;"","PRES","")</f>
        <v/>
      </c>
      <c r="J94" s="65" t="str">
        <f>IF(DHAC_TestProviders_combined!W81&lt;&gt;"","Prescriber Number","")</f>
        <v/>
      </c>
      <c r="K94" s="66"/>
      <c r="L94" s="65" t="str">
        <f>IF(DHAC_TestProviders_combined!W81&lt;&gt;"","http://ns.electronichealth.net.au/id/medicare-prescriber-number","")</f>
        <v/>
      </c>
      <c r="M94" s="65" t="str">
        <f>IF(DHAC_TestProviders_combined!W81&lt;&gt;"",DHAC_TestProviders_combined!W81,"")</f>
        <v/>
      </c>
      <c r="N94" s="66"/>
      <c r="O94" s="66" t="s">
        <v>247</v>
      </c>
      <c r="P94" s="9" t="str">
        <f>DHAC_TestProviders_combined!I81</f>
        <v>THORPE</v>
      </c>
      <c r="Q94" s="66" t="str">
        <f>DHAC_TestProviders_combined!J81</f>
        <v>Mia</v>
      </c>
      <c r="R94" s="66"/>
      <c r="S94" s="66"/>
      <c r="U94" s="7" t="s">
        <v>252</v>
      </c>
      <c r="V94" s="32" t="str">
        <f>DHAC_TestProviders_combined!Q81</f>
        <v>0370102785</v>
      </c>
      <c r="W94" s="66" t="s">
        <v>1321</v>
      </c>
      <c r="X94" s="66" t="s">
        <v>282</v>
      </c>
      <c r="Y94" s="65" t="str">
        <f>DHAC_TestProviders_combined!S81</f>
        <v>mia.thorpe@rowsleyagedcare.example.com.au</v>
      </c>
      <c r="Z94" s="66"/>
      <c r="AA94" s="66"/>
      <c r="AB94" s="32" t="str">
        <f>DHAC_TestProviders_combined!M81</f>
        <v>160 Compton Way</v>
      </c>
      <c r="AC94" s="32" t="str">
        <f>DHAC_TestProviders_combined!N81</f>
        <v>Rowsley</v>
      </c>
      <c r="AD94" s="32" t="str">
        <f>DHAC_TestProviders_combined!O81</f>
        <v>VIC</v>
      </c>
      <c r="AE94" s="7">
        <f>DHAC_TestProviders_combined!P81</f>
        <v>3340</v>
      </c>
      <c r="AF94" s="66"/>
      <c r="AG94" s="66"/>
      <c r="AH94" s="65" t="str">
        <f>_xlfn.XLOOKUP(DHAC_TestProviders_combined!K81,CodeMaps!$A$15:$A$18,CodeMaps!$B$15:$B$18)</f>
        <v>female</v>
      </c>
      <c r="AI94" s="65" t="str">
        <f>DHAC_TestProviders_combined!D81</f>
        <v>Registered Nurses</v>
      </c>
      <c r="AJ94" s="7" t="s">
        <v>1525</v>
      </c>
      <c r="AK94" s="66" t="s">
        <v>1526</v>
      </c>
      <c r="AL94" s="66" t="s">
        <v>1527</v>
      </c>
      <c r="AM94" s="7" t="s">
        <v>1528</v>
      </c>
      <c r="AN94" s="32" t="str">
        <f>DHAC_TestProviders_combined!T81</f>
        <v>HAC0000000080</v>
      </c>
      <c r="AO94" s="9" t="s">
        <v>1530</v>
      </c>
      <c r="AP94" s="9" t="s">
        <v>1531</v>
      </c>
      <c r="AQ94" s="9" t="s">
        <v>1585</v>
      </c>
    </row>
    <row r="95" spans="1:43" x14ac:dyDescent="0.25">
      <c r="A95" s="65" t="str">
        <f>LOWER(_xlfn.CONCAT(SUBSTITUTE(DHAC_TestProviders_combined!I82,"'",""),"-",DHAC_TestProviders_combined!J82))</f>
        <v>hilton-jaclyn</v>
      </c>
      <c r="B95" s="65"/>
      <c r="C95" s="35" t="s">
        <v>1518</v>
      </c>
      <c r="D95" s="66" t="s">
        <v>1519</v>
      </c>
      <c r="E95" s="66" t="s">
        <v>1520</v>
      </c>
      <c r="F95" s="66" t="s">
        <v>1521</v>
      </c>
      <c r="G95" s="66" t="str">
        <f>DHAC_TestProviders_combined!B82</f>
        <v xml:space="preserve">8003614900051507 </v>
      </c>
      <c r="H95" s="66"/>
      <c r="I95" s="65" t="str">
        <f>IF(DHAC_TestProviders_combined!W82&lt;&gt;"","PRES","")</f>
        <v/>
      </c>
      <c r="J95" s="65" t="str">
        <f>IF(DHAC_TestProviders_combined!W82&lt;&gt;"","Prescriber Number","")</f>
        <v/>
      </c>
      <c r="K95" s="66"/>
      <c r="L95" s="65" t="str">
        <f>IF(DHAC_TestProviders_combined!W82&lt;&gt;"","http://ns.electronichealth.net.au/id/medicare-prescriber-number","")</f>
        <v/>
      </c>
      <c r="M95" s="65" t="str">
        <f>IF(DHAC_TestProviders_combined!W82&lt;&gt;"",DHAC_TestProviders_combined!W82,"")</f>
        <v/>
      </c>
      <c r="N95" s="66"/>
      <c r="O95" s="66" t="s">
        <v>247</v>
      </c>
      <c r="P95" s="9" t="str">
        <f>DHAC_TestProviders_combined!I82</f>
        <v>HILTON</v>
      </c>
      <c r="Q95" s="66" t="str">
        <f>DHAC_TestProviders_combined!J82</f>
        <v>Jaclyn</v>
      </c>
      <c r="R95" s="66"/>
      <c r="S95" s="66"/>
      <c r="U95" s="7" t="s">
        <v>252</v>
      </c>
      <c r="V95" s="32" t="str">
        <f>DHAC_TestProviders_combined!Q82</f>
        <v>0370105916</v>
      </c>
      <c r="W95" s="66" t="s">
        <v>1321</v>
      </c>
      <c r="X95" s="66" t="s">
        <v>282</v>
      </c>
      <c r="Y95" s="65" t="str">
        <f>DHAC_TestProviders_combined!S82</f>
        <v>jaclyn.hilton@murrabitph.example.com.au</v>
      </c>
      <c r="Z95" s="66"/>
      <c r="AA95" s="66"/>
      <c r="AB95" s="32" t="str">
        <f>DHAC_TestProviders_combined!M82</f>
        <v>24 Sylvania Pnt</v>
      </c>
      <c r="AC95" s="32" t="str">
        <f>DHAC_TestProviders_combined!N82</f>
        <v>Murrabit</v>
      </c>
      <c r="AD95" s="32" t="str">
        <f>DHAC_TestProviders_combined!O82</f>
        <v>VIC</v>
      </c>
      <c r="AE95" s="7">
        <f>DHAC_TestProviders_combined!P82</f>
        <v>3579</v>
      </c>
      <c r="AF95" s="66"/>
      <c r="AG95" s="66"/>
      <c r="AH95" s="65" t="str">
        <f>_xlfn.XLOOKUP(DHAC_TestProviders_combined!K82,CodeMaps!$A$15:$A$18,CodeMaps!$B$15:$B$18)</f>
        <v>female</v>
      </c>
      <c r="AI95" s="65" t="str">
        <f>DHAC_TestProviders_combined!D82</f>
        <v>Registered Nurses</v>
      </c>
      <c r="AJ95" s="7" t="s">
        <v>1525</v>
      </c>
      <c r="AK95" s="66" t="s">
        <v>1526</v>
      </c>
      <c r="AL95" s="66" t="s">
        <v>1527</v>
      </c>
      <c r="AM95" s="7" t="s">
        <v>1528</v>
      </c>
      <c r="AN95" s="32" t="str">
        <f>DHAC_TestProviders_combined!T82</f>
        <v>HAC0000000081</v>
      </c>
      <c r="AO95" s="9" t="s">
        <v>1530</v>
      </c>
      <c r="AP95" s="9" t="s">
        <v>1531</v>
      </c>
      <c r="AQ95" s="9" t="s">
        <v>1585</v>
      </c>
    </row>
    <row r="96" spans="1:43" x14ac:dyDescent="0.25">
      <c r="A96" s="65" t="str">
        <f>LOWER(_xlfn.CONCAT(SUBSTITUTE(DHAC_TestProviders_combined!I83,"'",""),"-",DHAC_TestProviders_combined!J83))</f>
        <v>healy-damian</v>
      </c>
      <c r="B96" s="65"/>
      <c r="C96" s="35" t="s">
        <v>1518</v>
      </c>
      <c r="D96" s="66" t="s">
        <v>1519</v>
      </c>
      <c r="E96" s="66" t="s">
        <v>1520</v>
      </c>
      <c r="F96" s="66" t="s">
        <v>1521</v>
      </c>
      <c r="G96" s="66" t="str">
        <f>DHAC_TestProviders_combined!B83</f>
        <v xml:space="preserve">8003619900052207 </v>
      </c>
      <c r="H96" s="66"/>
      <c r="I96" s="65" t="str">
        <f>IF(DHAC_TestProviders_combined!W83&lt;&gt;"","PRES","")</f>
        <v/>
      </c>
      <c r="J96" s="65" t="str">
        <f>IF(DHAC_TestProviders_combined!W83&lt;&gt;"","Prescriber Number","")</f>
        <v/>
      </c>
      <c r="K96" s="66"/>
      <c r="L96" s="65" t="str">
        <f>IF(DHAC_TestProviders_combined!W83&lt;&gt;"","http://ns.electronichealth.net.au/id/medicare-prescriber-number","")</f>
        <v/>
      </c>
      <c r="M96" s="65" t="str">
        <f>IF(DHAC_TestProviders_combined!W83&lt;&gt;"",DHAC_TestProviders_combined!W83,"")</f>
        <v/>
      </c>
      <c r="N96" s="66"/>
      <c r="O96" s="66" t="s">
        <v>247</v>
      </c>
      <c r="P96" s="9" t="str">
        <f>DHAC_TestProviders_combined!I83</f>
        <v>HEALY</v>
      </c>
      <c r="Q96" s="66" t="str">
        <f>DHAC_TestProviders_combined!J83</f>
        <v>Damian</v>
      </c>
      <c r="R96" s="66"/>
      <c r="S96" s="66"/>
      <c r="U96" s="7" t="s">
        <v>252</v>
      </c>
      <c r="V96" s="32" t="str">
        <f>DHAC_TestProviders_combined!Q83</f>
        <v>0370105863</v>
      </c>
      <c r="W96" s="66" t="s">
        <v>1321</v>
      </c>
      <c r="X96" s="66" t="s">
        <v>282</v>
      </c>
      <c r="Y96" s="65" t="str">
        <f>DHAC_TestProviders_combined!S83</f>
        <v>damian.healy@wannonph.example.net</v>
      </c>
      <c r="Z96" s="66"/>
      <c r="AA96" s="66"/>
      <c r="AB96" s="32" t="str">
        <f>DHAC_TestProviders_combined!M83</f>
        <v>153 Pine Rdge</v>
      </c>
      <c r="AC96" s="32" t="str">
        <f>DHAC_TestProviders_combined!N83</f>
        <v>Wannon</v>
      </c>
      <c r="AD96" s="32" t="str">
        <f>DHAC_TestProviders_combined!O83</f>
        <v>VIC</v>
      </c>
      <c r="AE96" s="7">
        <f>DHAC_TestProviders_combined!P83</f>
        <v>3301</v>
      </c>
      <c r="AF96" s="66"/>
      <c r="AG96" s="66"/>
      <c r="AH96" s="65" t="str">
        <f>_xlfn.XLOOKUP(DHAC_TestProviders_combined!K83,CodeMaps!$A$15:$A$18,CodeMaps!$B$15:$B$18)</f>
        <v>unknown</v>
      </c>
      <c r="AI96" s="65" t="str">
        <f>DHAC_TestProviders_combined!D83</f>
        <v>Registered Nurses</v>
      </c>
      <c r="AJ96" s="7" t="s">
        <v>1525</v>
      </c>
      <c r="AK96" s="66" t="s">
        <v>1526</v>
      </c>
      <c r="AL96" s="66" t="s">
        <v>1527</v>
      </c>
      <c r="AM96" s="7" t="s">
        <v>1528</v>
      </c>
      <c r="AN96" s="32" t="str">
        <f>DHAC_TestProviders_combined!T83</f>
        <v>HAC0000000082</v>
      </c>
      <c r="AO96" s="9" t="s">
        <v>1530</v>
      </c>
      <c r="AP96" s="9" t="s">
        <v>1531</v>
      </c>
      <c r="AQ96" s="9" t="s">
        <v>1585</v>
      </c>
    </row>
    <row r="97" spans="1:43" x14ac:dyDescent="0.25">
      <c r="A97" s="65" t="str">
        <f>LOWER(_xlfn.CONCAT(SUBSTITUTE(DHAC_TestProviders_combined!I84,"'",""),"-",DHAC_TestProviders_combined!J84))</f>
        <v>corbett-clementine</v>
      </c>
      <c r="B97" s="65"/>
      <c r="C97" s="35" t="s">
        <v>1518</v>
      </c>
      <c r="D97" s="66" t="s">
        <v>1519</v>
      </c>
      <c r="E97" s="66" t="s">
        <v>1520</v>
      </c>
      <c r="F97" s="66" t="s">
        <v>1521</v>
      </c>
      <c r="G97" s="66" t="str">
        <f>DHAC_TestProviders_combined!B84</f>
        <v xml:space="preserve">8003616566718949 </v>
      </c>
      <c r="H97" s="66"/>
      <c r="I97" s="65" t="str">
        <f>IF(DHAC_TestProviders_combined!W84&lt;&gt;"","PRES","")</f>
        <v/>
      </c>
      <c r="J97" s="65" t="str">
        <f>IF(DHAC_TestProviders_combined!W84&lt;&gt;"","Prescriber Number","")</f>
        <v/>
      </c>
      <c r="K97" s="66"/>
      <c r="L97" s="65" t="str">
        <f>IF(DHAC_TestProviders_combined!W84&lt;&gt;"","http://ns.electronichealth.net.au/id/medicare-prescriber-number","")</f>
        <v/>
      </c>
      <c r="M97" s="65" t="str">
        <f>IF(DHAC_TestProviders_combined!W84&lt;&gt;"",DHAC_TestProviders_combined!W84,"")</f>
        <v/>
      </c>
      <c r="N97" s="66"/>
      <c r="O97" s="66" t="s">
        <v>247</v>
      </c>
      <c r="P97" s="9" t="str">
        <f>DHAC_TestProviders_combined!I84</f>
        <v>CORBETT</v>
      </c>
      <c r="Q97" s="66" t="str">
        <f>DHAC_TestProviders_combined!J84</f>
        <v>Clementine</v>
      </c>
      <c r="R97" s="66"/>
      <c r="S97" s="66"/>
      <c r="U97" s="7" t="s">
        <v>252</v>
      </c>
      <c r="V97" s="32" t="str">
        <f>DHAC_TestProviders_combined!Q84</f>
        <v>0370107840</v>
      </c>
      <c r="W97" s="66" t="s">
        <v>1321</v>
      </c>
      <c r="X97" s="66" t="s">
        <v>282</v>
      </c>
      <c r="Y97" s="65" t="str">
        <f>DHAC_TestProviders_combined!S84</f>
        <v>clementine.corbett@example.com</v>
      </c>
      <c r="Z97" s="66"/>
      <c r="AA97" s="66"/>
      <c r="AB97" s="32" t="str">
        <f>DHAC_TestProviders_combined!M84</f>
        <v>9 Cresson Jnc</v>
      </c>
      <c r="AC97" s="32" t="str">
        <f>DHAC_TestProviders_combined!N84</f>
        <v>Maddingley</v>
      </c>
      <c r="AD97" s="32" t="str">
        <f>DHAC_TestProviders_combined!O84</f>
        <v>VIC</v>
      </c>
      <c r="AE97" s="7">
        <f>DHAC_TestProviders_combined!P84</f>
        <v>3340</v>
      </c>
      <c r="AF97" s="66"/>
      <c r="AG97" s="66"/>
      <c r="AH97" s="65" t="str">
        <f>_xlfn.XLOOKUP(DHAC_TestProviders_combined!K84,CodeMaps!$A$15:$A$18,CodeMaps!$B$15:$B$18)</f>
        <v>female</v>
      </c>
      <c r="AI97" s="65" t="str">
        <f>DHAC_TestProviders_combined!D84</f>
        <v>Specialist Medical Practitioners</v>
      </c>
      <c r="AJ97" s="7" t="s">
        <v>1525</v>
      </c>
      <c r="AK97" s="66" t="s">
        <v>1526</v>
      </c>
      <c r="AL97" s="66" t="s">
        <v>1527</v>
      </c>
      <c r="AM97" s="7" t="s">
        <v>1528</v>
      </c>
      <c r="AN97" s="32" t="str">
        <f>DHAC_TestProviders_combined!T84</f>
        <v>HAC0000000083</v>
      </c>
      <c r="AO97" s="9" t="s">
        <v>1530</v>
      </c>
      <c r="AP97" s="9" t="s">
        <v>1531</v>
      </c>
      <c r="AQ97" s="9" t="s">
        <v>1585</v>
      </c>
    </row>
    <row r="98" spans="1:43" x14ac:dyDescent="0.25">
      <c r="A98" s="65" t="str">
        <f>LOWER(_xlfn.CONCAT(SUBSTITUTE(DHAC_TestProviders_combined!I85,"'",""),"-",DHAC_TestProviders_combined!J85))</f>
        <v>hollands-beryl</v>
      </c>
      <c r="B98" s="65"/>
      <c r="C98" s="35" t="s">
        <v>1518</v>
      </c>
      <c r="D98" s="66" t="s">
        <v>1519</v>
      </c>
      <c r="E98" s="66" t="s">
        <v>1520</v>
      </c>
      <c r="F98" s="66" t="s">
        <v>1521</v>
      </c>
      <c r="G98" s="66" t="str">
        <f>DHAC_TestProviders_combined!B85</f>
        <v xml:space="preserve">8003616566718956 </v>
      </c>
      <c r="H98" s="66"/>
      <c r="I98" s="65" t="str">
        <f>IF(DHAC_TestProviders_combined!W85&lt;&gt;"","PRES","")</f>
        <v/>
      </c>
      <c r="J98" s="65" t="str">
        <f>IF(DHAC_TestProviders_combined!W85&lt;&gt;"","Prescriber Number","")</f>
        <v/>
      </c>
      <c r="K98" s="66"/>
      <c r="L98" s="65" t="str">
        <f>IF(DHAC_TestProviders_combined!W85&lt;&gt;"","http://ns.electronichealth.net.au/id/medicare-prescriber-number","")</f>
        <v/>
      </c>
      <c r="M98" s="65" t="str">
        <f>IF(DHAC_TestProviders_combined!W85&lt;&gt;"",DHAC_TestProviders_combined!W85,"")</f>
        <v/>
      </c>
      <c r="N98" s="66"/>
      <c r="O98" s="66" t="s">
        <v>247</v>
      </c>
      <c r="P98" s="9" t="str">
        <f>DHAC_TestProviders_combined!I85</f>
        <v>HOLLANDS</v>
      </c>
      <c r="Q98" s="66" t="str">
        <f>DHAC_TestProviders_combined!J85</f>
        <v>Beryl</v>
      </c>
      <c r="R98" s="66"/>
      <c r="S98" s="66"/>
      <c r="U98" s="7" t="s">
        <v>252</v>
      </c>
      <c r="V98" s="32" t="str">
        <f>DHAC_TestProviders_combined!Q85</f>
        <v>0370109685</v>
      </c>
      <c r="W98" s="66" t="s">
        <v>1321</v>
      </c>
      <c r="X98" s="66" t="s">
        <v>282</v>
      </c>
      <c r="Y98" s="65" t="str">
        <f>DHAC_TestProviders_combined!S85</f>
        <v>beryl.hollands@bridgewaterpathology.example.net</v>
      </c>
      <c r="Z98" s="66"/>
      <c r="AA98" s="66"/>
      <c r="AB98" s="32" t="str">
        <f>DHAC_TestProviders_combined!M85</f>
        <v>10 Cheddar Qy</v>
      </c>
      <c r="AC98" s="32" t="str">
        <f>DHAC_TestProviders_combined!N85</f>
        <v>Bridgewater On Loddon</v>
      </c>
      <c r="AD98" s="32" t="str">
        <f>DHAC_TestProviders_combined!O85</f>
        <v>VIC</v>
      </c>
      <c r="AE98" s="7">
        <f>DHAC_TestProviders_combined!P85</f>
        <v>3516</v>
      </c>
      <c r="AF98" s="66"/>
      <c r="AG98" s="66"/>
      <c r="AH98" s="65" t="str">
        <f>_xlfn.XLOOKUP(DHAC_TestProviders_combined!K85,CodeMaps!$A$15:$A$18,CodeMaps!$B$15:$B$18)</f>
        <v>other</v>
      </c>
      <c r="AI98" s="65" t="str">
        <f>DHAC_TestProviders_combined!D85</f>
        <v>Other Medical Practitioners</v>
      </c>
      <c r="AJ98" s="7" t="s">
        <v>1525</v>
      </c>
      <c r="AK98" s="66" t="s">
        <v>1526</v>
      </c>
      <c r="AL98" s="66" t="s">
        <v>1527</v>
      </c>
      <c r="AM98" s="7" t="s">
        <v>1528</v>
      </c>
      <c r="AN98" s="32" t="str">
        <f>DHAC_TestProviders_combined!T85</f>
        <v>HAC0000000084</v>
      </c>
      <c r="AO98" s="9" t="s">
        <v>1530</v>
      </c>
      <c r="AP98" s="9" t="s">
        <v>1531</v>
      </c>
      <c r="AQ98" s="9" t="s">
        <v>1585</v>
      </c>
    </row>
    <row r="99" spans="1:43" x14ac:dyDescent="0.25">
      <c r="A99" s="65" t="str">
        <f>LOWER(_xlfn.CONCAT(SUBSTITUTE(DHAC_TestProviders_combined!I86,"'",""),"-",DHAC_TestProviders_combined!J86))</f>
        <v>hart-clifton</v>
      </c>
      <c r="B99" s="65"/>
      <c r="C99" s="35" t="s">
        <v>1518</v>
      </c>
      <c r="D99" s="66" t="s">
        <v>1519</v>
      </c>
      <c r="E99" s="66" t="s">
        <v>1520</v>
      </c>
      <c r="F99" s="66" t="s">
        <v>1521</v>
      </c>
      <c r="G99" s="66" t="str">
        <f>DHAC_TestProviders_combined!B86</f>
        <v xml:space="preserve">8003611566718619 </v>
      </c>
      <c r="H99" s="66"/>
      <c r="I99" s="65" t="str">
        <f>IF(DHAC_TestProviders_combined!W86&lt;&gt;"","PRES","")</f>
        <v/>
      </c>
      <c r="J99" s="65" t="str">
        <f>IF(DHAC_TestProviders_combined!W86&lt;&gt;"","Prescriber Number","")</f>
        <v/>
      </c>
      <c r="K99" s="66"/>
      <c r="L99" s="65" t="str">
        <f>IF(DHAC_TestProviders_combined!W86&lt;&gt;"","http://ns.electronichealth.net.au/id/medicare-prescriber-number","")</f>
        <v/>
      </c>
      <c r="M99" s="65" t="str">
        <f>IF(DHAC_TestProviders_combined!W86&lt;&gt;"",DHAC_TestProviders_combined!W86,"")</f>
        <v/>
      </c>
      <c r="N99" s="66"/>
      <c r="O99" s="66" t="s">
        <v>247</v>
      </c>
      <c r="P99" s="9" t="str">
        <f>DHAC_TestProviders_combined!I86</f>
        <v>HART</v>
      </c>
      <c r="Q99" s="66" t="str">
        <f>DHAC_TestProviders_combined!J86</f>
        <v>Clifton</v>
      </c>
      <c r="R99" s="66"/>
      <c r="S99" s="66"/>
      <c r="U99" s="7" t="s">
        <v>252</v>
      </c>
      <c r="V99" s="32" t="str">
        <f>DHAC_TestProviders_combined!Q86</f>
        <v>0370106223</v>
      </c>
      <c r="W99" s="66" t="s">
        <v>1321</v>
      </c>
      <c r="X99" s="66" t="s">
        <v>282</v>
      </c>
      <c r="Y99" s="65" t="str">
        <f>DHAC_TestProviders_combined!S86</f>
        <v>clifton.hart@trenthampathology.example.net</v>
      </c>
      <c r="Z99" s="66"/>
      <c r="AA99" s="66"/>
      <c r="AB99" s="32" t="str">
        <f>DHAC_TestProviders_combined!M86</f>
        <v>141 Woodstock Esp</v>
      </c>
      <c r="AC99" s="32" t="str">
        <f>DHAC_TestProviders_combined!N86</f>
        <v>Trentham</v>
      </c>
      <c r="AD99" s="32" t="str">
        <f>DHAC_TestProviders_combined!O86</f>
        <v>VIC</v>
      </c>
      <c r="AE99" s="7">
        <f>DHAC_TestProviders_combined!P86</f>
        <v>3458</v>
      </c>
      <c r="AF99" s="66"/>
      <c r="AG99" s="66"/>
      <c r="AH99" s="65" t="str">
        <f>_xlfn.XLOOKUP(DHAC_TestProviders_combined!K86,CodeMaps!$A$15:$A$18,CodeMaps!$B$15:$B$18)</f>
        <v>unknown</v>
      </c>
      <c r="AI99" s="65" t="str">
        <f>DHAC_TestProviders_combined!D86</f>
        <v>Other Medical Practitioners</v>
      </c>
      <c r="AJ99" s="7" t="s">
        <v>1525</v>
      </c>
      <c r="AK99" s="66" t="s">
        <v>1526</v>
      </c>
      <c r="AL99" s="66" t="s">
        <v>1527</v>
      </c>
      <c r="AM99" s="7" t="s">
        <v>1528</v>
      </c>
      <c r="AN99" s="32" t="str">
        <f>DHAC_TestProviders_combined!T86</f>
        <v>HAC0000000085</v>
      </c>
      <c r="AO99" s="9" t="s">
        <v>1530</v>
      </c>
      <c r="AP99" s="9" t="s">
        <v>1531</v>
      </c>
      <c r="AQ99" s="9" t="s">
        <v>1585</v>
      </c>
    </row>
    <row r="100" spans="1:43" x14ac:dyDescent="0.25">
      <c r="A100" s="65" t="str">
        <f>LOWER(_xlfn.CONCAT(SUBSTITUTE(DHAC_TestProviders_combined!I87,"'",""),"-",DHAC_TestProviders_combined!J87))</f>
        <v>howell-natalia</v>
      </c>
      <c r="B100" s="65"/>
      <c r="C100" s="35" t="s">
        <v>1518</v>
      </c>
      <c r="D100" s="66" t="s">
        <v>1519</v>
      </c>
      <c r="E100" s="66" t="s">
        <v>1520</v>
      </c>
      <c r="F100" s="66" t="s">
        <v>1521</v>
      </c>
      <c r="G100" s="66" t="str">
        <f>DHAC_TestProviders_combined!B87</f>
        <v xml:space="preserve">8003611566718635 </v>
      </c>
      <c r="H100" s="66"/>
      <c r="I100" s="65" t="str">
        <f>IF(DHAC_TestProviders_combined!W87&lt;&gt;"","PRES","")</f>
        <v/>
      </c>
      <c r="J100" s="65" t="str">
        <f>IF(DHAC_TestProviders_combined!W87&lt;&gt;"","Prescriber Number","")</f>
        <v/>
      </c>
      <c r="K100" s="66"/>
      <c r="L100" s="65" t="str">
        <f>IF(DHAC_TestProviders_combined!W87&lt;&gt;"","http://ns.electronichealth.net.au/id/medicare-prescriber-number","")</f>
        <v/>
      </c>
      <c r="M100" s="65" t="str">
        <f>IF(DHAC_TestProviders_combined!W87&lt;&gt;"",DHAC_TestProviders_combined!W87,"")</f>
        <v/>
      </c>
      <c r="N100" s="66"/>
      <c r="O100" s="66" t="s">
        <v>247</v>
      </c>
      <c r="P100" s="9" t="str">
        <f>DHAC_TestProviders_combined!I87</f>
        <v>HOWELL</v>
      </c>
      <c r="Q100" s="66" t="str">
        <f>DHAC_TestProviders_combined!J87</f>
        <v>Natalia</v>
      </c>
      <c r="R100" s="66"/>
      <c r="S100" s="66"/>
      <c r="U100" s="7" t="s">
        <v>252</v>
      </c>
      <c r="V100" s="32" t="str">
        <f>DHAC_TestProviders_combined!Q87</f>
        <v>0370100469</v>
      </c>
      <c r="W100" s="66" t="s">
        <v>1321</v>
      </c>
      <c r="X100" s="66" t="s">
        <v>282</v>
      </c>
      <c r="Y100" s="65" t="str">
        <f>DHAC_TestProviders_combined!S87</f>
        <v>natalia.howell@reception.pineviewpharmacy.example.com.au</v>
      </c>
      <c r="Z100" s="66"/>
      <c r="AA100" s="66"/>
      <c r="AB100" s="32" t="str">
        <f>DHAC_TestProviders_combined!M87</f>
        <v>143 Long Pde</v>
      </c>
      <c r="AC100" s="32" t="str">
        <f>DHAC_TestProviders_combined!N87</f>
        <v>Pine View</v>
      </c>
      <c r="AD100" s="32" t="str">
        <f>DHAC_TestProviders_combined!O87</f>
        <v>VIC</v>
      </c>
      <c r="AE100" s="7">
        <f>DHAC_TestProviders_combined!P87</f>
        <v>3579</v>
      </c>
      <c r="AF100" s="66"/>
      <c r="AG100" s="66"/>
      <c r="AH100" s="65" t="str">
        <f>_xlfn.XLOOKUP(DHAC_TestProviders_combined!K87,CodeMaps!$A$15:$A$18,CodeMaps!$B$15:$B$18)</f>
        <v>female</v>
      </c>
      <c r="AI100" s="65" t="str">
        <f>DHAC_TestProviders_combined!D87</f>
        <v>Pharmacists</v>
      </c>
      <c r="AJ100" s="7" t="s">
        <v>1525</v>
      </c>
      <c r="AK100" s="66" t="s">
        <v>1526</v>
      </c>
      <c r="AL100" s="66" t="s">
        <v>1527</v>
      </c>
      <c r="AM100" s="7" t="s">
        <v>1528</v>
      </c>
      <c r="AN100" s="32" t="str">
        <f>DHAC_TestProviders_combined!T87</f>
        <v>HAC0000000086</v>
      </c>
      <c r="AO100" s="9" t="s">
        <v>1530</v>
      </c>
      <c r="AP100" s="9" t="s">
        <v>1531</v>
      </c>
      <c r="AQ100" s="9" t="s">
        <v>1585</v>
      </c>
    </row>
    <row r="101" spans="1:43" x14ac:dyDescent="0.25">
      <c r="A101" s="65" t="str">
        <f>LOWER(_xlfn.CONCAT(SUBSTITUTE(DHAC_TestProviders_combined!I88,"'",""),"-",DHAC_TestProviders_combined!J88))</f>
        <v>coughlin-tonda</v>
      </c>
      <c r="B101" s="65"/>
      <c r="C101" s="35" t="s">
        <v>1518</v>
      </c>
      <c r="D101" s="66" t="s">
        <v>1519</v>
      </c>
      <c r="E101" s="66" t="s">
        <v>1520</v>
      </c>
      <c r="F101" s="66" t="s">
        <v>1521</v>
      </c>
      <c r="G101" s="66" t="str">
        <f>DHAC_TestProviders_combined!B88</f>
        <v xml:space="preserve">8003611566718643 </v>
      </c>
      <c r="H101" s="66"/>
      <c r="I101" s="65" t="str">
        <f>IF(DHAC_TestProviders_combined!W88&lt;&gt;"","PRES","")</f>
        <v/>
      </c>
      <c r="J101" s="65" t="str">
        <f>IF(DHAC_TestProviders_combined!W88&lt;&gt;"","Prescriber Number","")</f>
        <v/>
      </c>
      <c r="K101" s="66"/>
      <c r="L101" s="65" t="str">
        <f>IF(DHAC_TestProviders_combined!W88&lt;&gt;"","http://ns.electronichealth.net.au/id/medicare-prescriber-number","")</f>
        <v/>
      </c>
      <c r="M101" s="65" t="str">
        <f>IF(DHAC_TestProviders_combined!W88&lt;&gt;"",DHAC_TestProviders_combined!W88,"")</f>
        <v/>
      </c>
      <c r="N101" s="66"/>
      <c r="O101" s="66" t="s">
        <v>247</v>
      </c>
      <c r="P101" s="9" t="str">
        <f>DHAC_TestProviders_combined!I88</f>
        <v>COUGHLIN</v>
      </c>
      <c r="Q101" s="66" t="str">
        <f>DHAC_TestProviders_combined!J88</f>
        <v>Tonda</v>
      </c>
      <c r="R101" s="66"/>
      <c r="S101" s="66"/>
      <c r="U101" s="7" t="s">
        <v>252</v>
      </c>
      <c r="V101" s="32" t="str">
        <f>DHAC_TestProviders_combined!Q88</f>
        <v>0370105078</v>
      </c>
      <c r="W101" s="66" t="s">
        <v>1321</v>
      </c>
      <c r="X101" s="66" t="s">
        <v>282</v>
      </c>
      <c r="Y101" s="65" t="str">
        <f>DHAC_TestProviders_combined!S88</f>
        <v>tonda.coughlin@launchingplacepharmacy.example.net</v>
      </c>
      <c r="Z101" s="66"/>
      <c r="AA101" s="66"/>
      <c r="AB101" s="32" t="str">
        <f>DHAC_TestProviders_combined!M88</f>
        <v>110 Copper Pde</v>
      </c>
      <c r="AC101" s="32" t="str">
        <f>DHAC_TestProviders_combined!N88</f>
        <v>Launching Place</v>
      </c>
      <c r="AD101" s="32" t="str">
        <f>DHAC_TestProviders_combined!O88</f>
        <v>VIC</v>
      </c>
      <c r="AE101" s="7">
        <f>DHAC_TestProviders_combined!P88</f>
        <v>3139</v>
      </c>
      <c r="AF101" s="66"/>
      <c r="AG101" s="66"/>
      <c r="AH101" s="65" t="str">
        <f>_xlfn.XLOOKUP(DHAC_TestProviders_combined!K88,CodeMaps!$A$15:$A$18,CodeMaps!$B$15:$B$18)</f>
        <v>other</v>
      </c>
      <c r="AI101" s="65" t="str">
        <f>DHAC_TestProviders_combined!D88</f>
        <v>Pharmacists</v>
      </c>
      <c r="AJ101" s="7" t="s">
        <v>1525</v>
      </c>
      <c r="AK101" s="66" t="s">
        <v>1526</v>
      </c>
      <c r="AL101" s="66" t="s">
        <v>1527</v>
      </c>
      <c r="AM101" s="7" t="s">
        <v>1528</v>
      </c>
      <c r="AN101" s="32" t="str">
        <f>DHAC_TestProviders_combined!T88</f>
        <v>HAC0000000087</v>
      </c>
      <c r="AO101" s="9" t="s">
        <v>1530</v>
      </c>
      <c r="AP101" s="9" t="s">
        <v>1531</v>
      </c>
      <c r="AQ101" s="9" t="s">
        <v>1585</v>
      </c>
    </row>
    <row r="102" spans="1:43" x14ac:dyDescent="0.25">
      <c r="A102" s="65" t="str">
        <f>LOWER(_xlfn.CONCAT(SUBSTITUTE(DHAC_TestProviders_combined!I89,"'",""),"-",DHAC_TestProviders_combined!J89))</f>
        <v>goodwin-aida</v>
      </c>
      <c r="B102" s="65"/>
      <c r="C102" s="35" t="s">
        <v>1518</v>
      </c>
      <c r="D102" s="66" t="s">
        <v>1519</v>
      </c>
      <c r="E102" s="66" t="s">
        <v>1520</v>
      </c>
      <c r="F102" s="66" t="s">
        <v>1521</v>
      </c>
      <c r="G102" s="66" t="str">
        <f>DHAC_TestProviders_combined!B89</f>
        <v xml:space="preserve">8003619900052231 </v>
      </c>
      <c r="H102" s="66"/>
      <c r="I102" s="65" t="str">
        <f>IF(DHAC_TestProviders_combined!W89&lt;&gt;"","PRES","")</f>
        <v/>
      </c>
      <c r="J102" s="65" t="str">
        <f>IF(DHAC_TestProviders_combined!W89&lt;&gt;"","Prescriber Number","")</f>
        <v/>
      </c>
      <c r="K102" s="66"/>
      <c r="L102" s="65" t="str">
        <f>IF(DHAC_TestProviders_combined!W89&lt;&gt;"","http://ns.electronichealth.net.au/id/medicare-prescriber-number","")</f>
        <v/>
      </c>
      <c r="M102" s="65" t="str">
        <f>IF(DHAC_TestProviders_combined!W89&lt;&gt;"",DHAC_TestProviders_combined!W89,"")</f>
        <v/>
      </c>
      <c r="N102" s="66"/>
      <c r="O102" s="66" t="s">
        <v>247</v>
      </c>
      <c r="P102" s="9" t="str">
        <f>DHAC_TestProviders_combined!I89</f>
        <v>GOODWIN</v>
      </c>
      <c r="Q102" s="66" t="str">
        <f>DHAC_TestProviders_combined!J89</f>
        <v>Aida</v>
      </c>
      <c r="R102" s="66"/>
      <c r="S102" s="66"/>
      <c r="U102" s="7" t="s">
        <v>252</v>
      </c>
      <c r="V102" s="32" t="str">
        <f>DHAC_TestProviders_combined!Q89</f>
        <v>0370104445</v>
      </c>
      <c r="W102" s="66" t="s">
        <v>1321</v>
      </c>
      <c r="X102" s="66" t="s">
        <v>282</v>
      </c>
      <c r="Y102" s="65" t="str">
        <f>DHAC_TestProviders_combined!S89</f>
        <v>aida.goodwin@rowsleyagedcare.example.com.au</v>
      </c>
      <c r="Z102" s="66"/>
      <c r="AA102" s="66"/>
      <c r="AB102" s="32" t="str">
        <f>DHAC_TestProviders_combined!M89</f>
        <v>120 William Cct</v>
      </c>
      <c r="AC102" s="32" t="str">
        <f>DHAC_TestProviders_combined!N89</f>
        <v>Rowsley</v>
      </c>
      <c r="AD102" s="32" t="str">
        <f>DHAC_TestProviders_combined!O89</f>
        <v>VIC</v>
      </c>
      <c r="AE102" s="7">
        <f>DHAC_TestProviders_combined!P89</f>
        <v>3340</v>
      </c>
      <c r="AF102" s="66"/>
      <c r="AG102" s="66"/>
      <c r="AH102" s="65" t="str">
        <f>_xlfn.XLOOKUP(DHAC_TestProviders_combined!K89,CodeMaps!$A$15:$A$18,CodeMaps!$B$15:$B$18)</f>
        <v>female</v>
      </c>
      <c r="AI102" s="65" t="str">
        <f>DHAC_TestProviders_combined!D89</f>
        <v>Registered Nurses</v>
      </c>
      <c r="AJ102" s="7" t="s">
        <v>1525</v>
      </c>
      <c r="AK102" s="66" t="s">
        <v>1526</v>
      </c>
      <c r="AL102" s="66" t="s">
        <v>1527</v>
      </c>
      <c r="AM102" s="7" t="s">
        <v>1528</v>
      </c>
      <c r="AN102" s="32" t="str">
        <f>DHAC_TestProviders_combined!T89</f>
        <v>HAC0000000088</v>
      </c>
      <c r="AO102" s="9" t="s">
        <v>1530</v>
      </c>
      <c r="AP102" s="9" t="s">
        <v>1531</v>
      </c>
      <c r="AQ102" s="9" t="s">
        <v>1585</v>
      </c>
    </row>
    <row r="103" spans="1:43" x14ac:dyDescent="0.25">
      <c r="A103" s="65" t="str">
        <f>LOWER(_xlfn.CONCAT(SUBSTITUTE(DHAC_TestProviders_combined!I90,"'",""),"-",DHAC_TestProviders_combined!J90))</f>
        <v>leech-darnell</v>
      </c>
      <c r="B103" s="65"/>
      <c r="C103" s="35" t="s">
        <v>1518</v>
      </c>
      <c r="D103" s="66" t="s">
        <v>1519</v>
      </c>
      <c r="E103" s="66" t="s">
        <v>1520</v>
      </c>
      <c r="F103" s="66" t="s">
        <v>1521</v>
      </c>
      <c r="G103" s="66" t="str">
        <f>DHAC_TestProviders_combined!B90</f>
        <v xml:space="preserve">8003619900052249 </v>
      </c>
      <c r="H103" s="66"/>
      <c r="I103" s="65" t="str">
        <f>IF(DHAC_TestProviders_combined!W90&lt;&gt;"","PRES","")</f>
        <v/>
      </c>
      <c r="J103" s="65" t="str">
        <f>IF(DHAC_TestProviders_combined!W90&lt;&gt;"","Prescriber Number","")</f>
        <v/>
      </c>
      <c r="K103" s="66"/>
      <c r="L103" s="65" t="str">
        <f>IF(DHAC_TestProviders_combined!W90&lt;&gt;"","http://ns.electronichealth.net.au/id/medicare-prescriber-number","")</f>
        <v/>
      </c>
      <c r="M103" s="65" t="str">
        <f>IF(DHAC_TestProviders_combined!W90&lt;&gt;"",DHAC_TestProviders_combined!W90,"")</f>
        <v/>
      </c>
      <c r="N103" s="66"/>
      <c r="O103" s="66" t="s">
        <v>247</v>
      </c>
      <c r="P103" s="9" t="str">
        <f>DHAC_TestProviders_combined!I90</f>
        <v>LEECH</v>
      </c>
      <c r="Q103" s="66" t="str">
        <f>DHAC_TestProviders_combined!J90</f>
        <v>Darnell</v>
      </c>
      <c r="R103" s="66"/>
      <c r="S103" s="66"/>
      <c r="U103" s="7" t="s">
        <v>252</v>
      </c>
      <c r="V103" s="32" t="str">
        <f>DHAC_TestProviders_combined!Q90</f>
        <v>0370106250</v>
      </c>
      <c r="W103" s="66" t="s">
        <v>1321</v>
      </c>
      <c r="X103" s="66" t="s">
        <v>282</v>
      </c>
      <c r="Y103" s="65" t="str">
        <f>DHAC_TestProviders_combined!S90</f>
        <v>darnell.leech@murrabitph.example.com.au</v>
      </c>
      <c r="Z103" s="66"/>
      <c r="AA103" s="66"/>
      <c r="AB103" s="32" t="str">
        <f>DHAC_TestProviders_combined!M90</f>
        <v>63 Council Ct</v>
      </c>
      <c r="AC103" s="32" t="str">
        <f>DHAC_TestProviders_combined!N90</f>
        <v>Murrabit</v>
      </c>
      <c r="AD103" s="32" t="str">
        <f>DHAC_TestProviders_combined!O90</f>
        <v>VIC</v>
      </c>
      <c r="AE103" s="7">
        <f>DHAC_TestProviders_combined!P90</f>
        <v>3579</v>
      </c>
      <c r="AF103" s="66"/>
      <c r="AG103" s="66"/>
      <c r="AH103" s="65" t="str">
        <f>_xlfn.XLOOKUP(DHAC_TestProviders_combined!K90,CodeMaps!$A$15:$A$18,CodeMaps!$B$15:$B$18)</f>
        <v>male</v>
      </c>
      <c r="AI103" s="65" t="str">
        <f>DHAC_TestProviders_combined!D90</f>
        <v>Registered Nurses</v>
      </c>
      <c r="AJ103" s="7" t="s">
        <v>1525</v>
      </c>
      <c r="AK103" s="66" t="s">
        <v>1526</v>
      </c>
      <c r="AL103" s="66" t="s">
        <v>1527</v>
      </c>
      <c r="AM103" s="7" t="s">
        <v>1528</v>
      </c>
      <c r="AN103" s="32" t="str">
        <f>DHAC_TestProviders_combined!T90</f>
        <v>HAC0000000089</v>
      </c>
      <c r="AO103" s="9" t="s">
        <v>1530</v>
      </c>
      <c r="AP103" s="9" t="s">
        <v>1531</v>
      </c>
      <c r="AQ103" s="9" t="s">
        <v>1585</v>
      </c>
    </row>
    <row r="104" spans="1:43" x14ac:dyDescent="0.25">
      <c r="A104" s="65" t="str">
        <f>LOWER(_xlfn.CONCAT(SUBSTITUTE(DHAC_TestProviders_combined!I91,"'",""),"-",DHAC_TestProviders_combined!J91))</f>
        <v>chambers-greg</v>
      </c>
      <c r="B104" s="65"/>
      <c r="C104" s="35" t="s">
        <v>1518</v>
      </c>
      <c r="D104" s="66" t="s">
        <v>1519</v>
      </c>
      <c r="E104" s="66" t="s">
        <v>1520</v>
      </c>
      <c r="F104" s="66" t="s">
        <v>1521</v>
      </c>
      <c r="G104" s="66" t="str">
        <f>DHAC_TestProviders_combined!B91</f>
        <v xml:space="preserve">8003619900052256 </v>
      </c>
      <c r="H104" s="66"/>
      <c r="I104" s="65" t="str">
        <f>IF(DHAC_TestProviders_combined!W91&lt;&gt;"","PRES","")</f>
        <v/>
      </c>
      <c r="J104" s="65" t="str">
        <f>IF(DHAC_TestProviders_combined!W91&lt;&gt;"","Prescriber Number","")</f>
        <v/>
      </c>
      <c r="K104" s="66"/>
      <c r="L104" s="65" t="str">
        <f>IF(DHAC_TestProviders_combined!W91&lt;&gt;"","http://ns.electronichealth.net.au/id/medicare-prescriber-number","")</f>
        <v/>
      </c>
      <c r="M104" s="65" t="str">
        <f>IF(DHAC_TestProviders_combined!W91&lt;&gt;"",DHAC_TestProviders_combined!W91,"")</f>
        <v/>
      </c>
      <c r="N104" s="66"/>
      <c r="O104" s="66" t="s">
        <v>247</v>
      </c>
      <c r="P104" s="9" t="str">
        <f>DHAC_TestProviders_combined!I91</f>
        <v>CHAMBERS</v>
      </c>
      <c r="Q104" s="66" t="str">
        <f>DHAC_TestProviders_combined!J91</f>
        <v>Greg</v>
      </c>
      <c r="R104" s="66"/>
      <c r="S104" s="66"/>
      <c r="U104" s="7" t="s">
        <v>252</v>
      </c>
      <c r="V104" s="32" t="str">
        <f>DHAC_TestProviders_combined!Q91</f>
        <v>0370100833</v>
      </c>
      <c r="W104" s="66" t="s">
        <v>1321</v>
      </c>
      <c r="X104" s="66" t="s">
        <v>282</v>
      </c>
      <c r="Y104" s="65" t="str">
        <f>DHAC_TestProviders_combined!S91</f>
        <v>greg.chambers@wannonph.example.net</v>
      </c>
      <c r="Z104" s="66"/>
      <c r="AA104" s="66"/>
      <c r="AB104" s="32" t="str">
        <f>DHAC_TestProviders_combined!M91</f>
        <v>171 Dean Pnt</v>
      </c>
      <c r="AC104" s="32" t="str">
        <f>DHAC_TestProviders_combined!N91</f>
        <v>Wannon</v>
      </c>
      <c r="AD104" s="32" t="str">
        <f>DHAC_TestProviders_combined!O91</f>
        <v>VIC</v>
      </c>
      <c r="AE104" s="7">
        <f>DHAC_TestProviders_combined!P91</f>
        <v>3301</v>
      </c>
      <c r="AF104" s="66"/>
      <c r="AG104" s="66"/>
      <c r="AH104" s="65" t="str">
        <f>_xlfn.XLOOKUP(DHAC_TestProviders_combined!K91,CodeMaps!$A$15:$A$18,CodeMaps!$B$15:$B$18)</f>
        <v>unknown</v>
      </c>
      <c r="AI104" s="65" t="str">
        <f>DHAC_TestProviders_combined!D91</f>
        <v>Registered Nurses</v>
      </c>
      <c r="AJ104" s="7" t="s">
        <v>1525</v>
      </c>
      <c r="AK104" s="66" t="s">
        <v>1526</v>
      </c>
      <c r="AL104" s="66" t="s">
        <v>1527</v>
      </c>
      <c r="AM104" s="7" t="s">
        <v>1528</v>
      </c>
      <c r="AN104" s="32" t="str">
        <f>DHAC_TestProviders_combined!T91</f>
        <v>HAC0000000090</v>
      </c>
      <c r="AO104" s="9" t="s">
        <v>1530</v>
      </c>
      <c r="AP104" s="9" t="s">
        <v>1531</v>
      </c>
      <c r="AQ104" s="9" t="s">
        <v>1585</v>
      </c>
    </row>
    <row r="105" spans="1:43" x14ac:dyDescent="0.25">
      <c r="A105" s="65" t="str">
        <f>LOWER(_xlfn.CONCAT(SUBSTITUTE(DHAC_TestProviders_combined!I92,"'",""),"-",DHAC_TestProviders_combined!J92))</f>
        <v>shea-ingrid</v>
      </c>
      <c r="B105" s="65"/>
      <c r="C105" s="35" t="s">
        <v>1518</v>
      </c>
      <c r="D105" s="66" t="s">
        <v>1519</v>
      </c>
      <c r="E105" s="66" t="s">
        <v>1520</v>
      </c>
      <c r="F105" s="66" t="s">
        <v>1521</v>
      </c>
      <c r="G105" s="66" t="str">
        <f>DHAC_TestProviders_combined!B92</f>
        <v xml:space="preserve">8003613233384924 </v>
      </c>
      <c r="H105" s="66"/>
      <c r="I105" s="65" t="str">
        <f>IF(DHAC_TestProviders_combined!W92&lt;&gt;"","PRES","")</f>
        <v/>
      </c>
      <c r="J105" s="65" t="str">
        <f>IF(DHAC_TestProviders_combined!W92&lt;&gt;"","Prescriber Number","")</f>
        <v/>
      </c>
      <c r="K105" s="66"/>
      <c r="L105" s="65" t="str">
        <f>IF(DHAC_TestProviders_combined!W92&lt;&gt;"","http://ns.electronichealth.net.au/id/medicare-prescriber-number","")</f>
        <v/>
      </c>
      <c r="M105" s="65" t="str">
        <f>IF(DHAC_TestProviders_combined!W92&lt;&gt;"",DHAC_TestProviders_combined!W92,"")</f>
        <v/>
      </c>
      <c r="N105" s="66"/>
      <c r="O105" s="66" t="s">
        <v>247</v>
      </c>
      <c r="P105" s="9" t="str">
        <f>DHAC_TestProviders_combined!I92</f>
        <v>SHEA</v>
      </c>
      <c r="Q105" s="66" t="str">
        <f>DHAC_TestProviders_combined!J92</f>
        <v>Ingrid</v>
      </c>
      <c r="R105" s="66"/>
      <c r="S105" s="66"/>
      <c r="U105" s="7" t="s">
        <v>252</v>
      </c>
      <c r="V105" s="32" t="str">
        <f>DHAC_TestProviders_combined!Q92</f>
        <v>0370106969</v>
      </c>
      <c r="W105" s="66" t="s">
        <v>1321</v>
      </c>
      <c r="X105" s="66" t="s">
        <v>282</v>
      </c>
      <c r="Y105" s="65" t="str">
        <f>DHAC_TestProviders_combined!S92</f>
        <v>ingrid.shea@milnesbridgemc.example.com.au</v>
      </c>
      <c r="Z105" s="66"/>
      <c r="AA105" s="66"/>
      <c r="AB105" s="32" t="str">
        <f>DHAC_TestProviders_combined!M92</f>
        <v>171 Belby Rvr</v>
      </c>
      <c r="AC105" s="32" t="str">
        <f>DHAC_TestProviders_combined!N92</f>
        <v>Milnes Bridge</v>
      </c>
      <c r="AD105" s="32" t="str">
        <f>DHAC_TestProviders_combined!O92</f>
        <v>VIC</v>
      </c>
      <c r="AE105" s="7">
        <f>DHAC_TestProviders_combined!P92</f>
        <v>3579</v>
      </c>
      <c r="AF105" s="66"/>
      <c r="AG105" s="66"/>
      <c r="AH105" s="65" t="str">
        <f>_xlfn.XLOOKUP(DHAC_TestProviders_combined!K92,CodeMaps!$A$15:$A$18,CodeMaps!$B$15:$B$18)</f>
        <v>other</v>
      </c>
      <c r="AI105" s="65" t="str">
        <f>DHAC_TestProviders_combined!D92</f>
        <v>Registered Nurses</v>
      </c>
      <c r="AJ105" s="7" t="s">
        <v>1525</v>
      </c>
      <c r="AK105" s="66" t="s">
        <v>1526</v>
      </c>
      <c r="AL105" s="66" t="s">
        <v>1527</v>
      </c>
      <c r="AM105" s="7" t="s">
        <v>1528</v>
      </c>
      <c r="AN105" s="32" t="str">
        <f>DHAC_TestProviders_combined!T92</f>
        <v>HAC0000000091</v>
      </c>
      <c r="AO105" s="9" t="s">
        <v>1530</v>
      </c>
      <c r="AP105" s="9" t="s">
        <v>1531</v>
      </c>
      <c r="AQ105" s="9" t="s">
        <v>1585</v>
      </c>
    </row>
    <row r="106" spans="1:43" x14ac:dyDescent="0.25">
      <c r="A106" s="65" t="str">
        <f>LOWER(_xlfn.CONCAT(SUBSTITUTE(DHAC_TestProviders_combined!I93,"'",""),"-",DHAC_TestProviders_combined!J93))</f>
        <v>gidley-dee</v>
      </c>
      <c r="B106" s="65"/>
      <c r="C106" s="35" t="s">
        <v>1518</v>
      </c>
      <c r="D106" s="66" t="s">
        <v>1519</v>
      </c>
      <c r="E106" s="66" t="s">
        <v>1520</v>
      </c>
      <c r="F106" s="66" t="s">
        <v>1521</v>
      </c>
      <c r="G106" s="66" t="str">
        <f>DHAC_TestProviders_combined!B93</f>
        <v xml:space="preserve">8003611566718650 </v>
      </c>
      <c r="H106" s="66"/>
      <c r="I106" s="65" t="str">
        <f>IF(DHAC_TestProviders_combined!W93&lt;&gt;"","PRES","")</f>
        <v/>
      </c>
      <c r="J106" s="65" t="str">
        <f>IF(DHAC_TestProviders_combined!W93&lt;&gt;"","Prescriber Number","")</f>
        <v/>
      </c>
      <c r="K106" s="66"/>
      <c r="L106" s="65" t="str">
        <f>IF(DHAC_TestProviders_combined!W93&lt;&gt;"","http://ns.electronichealth.net.au/id/medicare-prescriber-number","")</f>
        <v/>
      </c>
      <c r="M106" s="65" t="str">
        <f>IF(DHAC_TestProviders_combined!W93&lt;&gt;"",DHAC_TestProviders_combined!W93,"")</f>
        <v/>
      </c>
      <c r="N106" s="66"/>
      <c r="O106" s="66" t="s">
        <v>247</v>
      </c>
      <c r="P106" s="9" t="str">
        <f>DHAC_TestProviders_combined!I93</f>
        <v>GIDLEY</v>
      </c>
      <c r="Q106" s="66" t="str">
        <f>DHAC_TestProviders_combined!J93</f>
        <v>Dee</v>
      </c>
      <c r="R106" s="66"/>
      <c r="S106" s="66"/>
      <c r="U106" s="7" t="s">
        <v>252</v>
      </c>
      <c r="V106" s="32" t="str">
        <f>DHAC_TestProviders_combined!Q93</f>
        <v>0370105357</v>
      </c>
      <c r="W106" s="66" t="s">
        <v>1321</v>
      </c>
      <c r="X106" s="66" t="s">
        <v>282</v>
      </c>
      <c r="Y106" s="65" t="str">
        <f>DHAC_TestProviders_combined!S93</f>
        <v>dee.gidley@joycescreekmc.example.net</v>
      </c>
      <c r="Z106" s="66"/>
      <c r="AA106" s="66"/>
      <c r="AB106" s="32" t="str">
        <f>DHAC_TestProviders_combined!M93</f>
        <v>136 Silver Cnr</v>
      </c>
      <c r="AC106" s="32" t="str">
        <f>DHAC_TestProviders_combined!N93</f>
        <v>Joyces Creek</v>
      </c>
      <c r="AD106" s="32" t="str">
        <f>DHAC_TestProviders_combined!O93</f>
        <v>VIC</v>
      </c>
      <c r="AE106" s="7">
        <f>DHAC_TestProviders_combined!P93</f>
        <v>3462</v>
      </c>
      <c r="AF106" s="66"/>
      <c r="AG106" s="66"/>
      <c r="AH106" s="65" t="str">
        <f>_xlfn.XLOOKUP(DHAC_TestProviders_combined!K93,CodeMaps!$A$15:$A$18,CodeMaps!$B$15:$B$18)</f>
        <v>female</v>
      </c>
      <c r="AI106" s="65" t="str">
        <f>DHAC_TestProviders_combined!D93</f>
        <v>Registered Nurses</v>
      </c>
      <c r="AJ106" s="7" t="s">
        <v>1525</v>
      </c>
      <c r="AK106" s="66" t="s">
        <v>1526</v>
      </c>
      <c r="AL106" s="66" t="s">
        <v>1527</v>
      </c>
      <c r="AM106" s="7" t="s">
        <v>1528</v>
      </c>
      <c r="AN106" s="32" t="str">
        <f>DHAC_TestProviders_combined!T93</f>
        <v>HAC0000000092</v>
      </c>
      <c r="AO106" s="9" t="s">
        <v>1530</v>
      </c>
      <c r="AP106" s="9" t="s">
        <v>1531</v>
      </c>
      <c r="AQ106" s="9" t="s">
        <v>1585</v>
      </c>
    </row>
    <row r="107" spans="1:43" x14ac:dyDescent="0.25">
      <c r="A107" s="65" t="str">
        <f>LOWER(_xlfn.CONCAT(SUBSTITUTE(DHAC_TestProviders_combined!I94,"'",""),"-",DHAC_TestProviders_combined!J94))</f>
        <v>short-miranda</v>
      </c>
      <c r="B107" s="65"/>
      <c r="C107" s="35" t="s">
        <v>1518</v>
      </c>
      <c r="D107" s="66" t="s">
        <v>1519</v>
      </c>
      <c r="E107" s="66" t="s">
        <v>1520</v>
      </c>
      <c r="F107" s="66" t="s">
        <v>1521</v>
      </c>
      <c r="G107" s="66" t="str">
        <f>DHAC_TestProviders_combined!B94</f>
        <v xml:space="preserve">8003616566718998 </v>
      </c>
      <c r="H107" s="66"/>
      <c r="I107" s="65" t="str">
        <f>IF(DHAC_TestProviders_combined!W94&lt;&gt;"","PRES","")</f>
        <v/>
      </c>
      <c r="J107" s="65" t="str">
        <f>IF(DHAC_TestProviders_combined!W94&lt;&gt;"","Prescriber Number","")</f>
        <v/>
      </c>
      <c r="K107" s="66"/>
      <c r="L107" s="65" t="str">
        <f>IF(DHAC_TestProviders_combined!W94&lt;&gt;"","http://ns.electronichealth.net.au/id/medicare-prescriber-number","")</f>
        <v/>
      </c>
      <c r="M107" s="65" t="str">
        <f>IF(DHAC_TestProviders_combined!W94&lt;&gt;"",DHAC_TestProviders_combined!W94,"")</f>
        <v/>
      </c>
      <c r="N107" s="66"/>
      <c r="O107" s="66" t="s">
        <v>247</v>
      </c>
      <c r="P107" s="9" t="str">
        <f>DHAC_TestProviders_combined!I94</f>
        <v>SHORT</v>
      </c>
      <c r="Q107" s="66" t="str">
        <f>DHAC_TestProviders_combined!J94</f>
        <v>Miranda</v>
      </c>
      <c r="R107" s="66"/>
      <c r="S107" s="66"/>
      <c r="U107" s="7" t="s">
        <v>252</v>
      </c>
      <c r="V107" s="32" t="str">
        <f>DHAC_TestProviders_combined!Q94</f>
        <v>0370101194</v>
      </c>
      <c r="W107" s="66" t="s">
        <v>1321</v>
      </c>
      <c r="X107" s="66" t="s">
        <v>282</v>
      </c>
      <c r="Y107" s="65" t="str">
        <f>DHAC_TestProviders_combined!S94</f>
        <v>miranda.short@example.com.au</v>
      </c>
      <c r="Z107" s="66"/>
      <c r="AA107" s="66"/>
      <c r="AB107" s="32" t="str">
        <f>DHAC_TestProviders_combined!M94</f>
        <v>134 King Ave</v>
      </c>
      <c r="AC107" s="32" t="str">
        <f>DHAC_TestProviders_combined!N94</f>
        <v>Mckenzie Creek</v>
      </c>
      <c r="AD107" s="32" t="str">
        <f>DHAC_TestProviders_combined!O94</f>
        <v>VIC</v>
      </c>
      <c r="AE107" s="7">
        <f>DHAC_TestProviders_combined!P94</f>
        <v>3401</v>
      </c>
      <c r="AF107" s="66"/>
      <c r="AG107" s="66"/>
      <c r="AH107" s="65" t="str">
        <f>_xlfn.XLOOKUP(DHAC_TestProviders_combined!K94,CodeMaps!$A$15:$A$18,CodeMaps!$B$15:$B$18)</f>
        <v>other</v>
      </c>
      <c r="AI107" s="65" t="str">
        <f>DHAC_TestProviders_combined!D94</f>
        <v>Medical Imaging Professionals</v>
      </c>
      <c r="AJ107" s="7" t="s">
        <v>1525</v>
      </c>
      <c r="AK107" s="66" t="s">
        <v>1526</v>
      </c>
      <c r="AL107" s="66" t="s">
        <v>1527</v>
      </c>
      <c r="AM107" s="7" t="s">
        <v>1528</v>
      </c>
      <c r="AN107" s="32" t="str">
        <f>DHAC_TestProviders_combined!T94</f>
        <v>HAC0000000093</v>
      </c>
      <c r="AO107" s="9" t="s">
        <v>1530</v>
      </c>
      <c r="AP107" s="9" t="s">
        <v>1531</v>
      </c>
      <c r="AQ107" s="9" t="s">
        <v>1585</v>
      </c>
    </row>
    <row r="108" spans="1:43" x14ac:dyDescent="0.25">
      <c r="A108" s="65" t="str">
        <f>LOWER(_xlfn.CONCAT(SUBSTITUTE(DHAC_TestProviders_combined!I95,"'",""),"-",DHAC_TestProviders_combined!J95))</f>
        <v>burdett-palmer</v>
      </c>
      <c r="B108" s="65"/>
      <c r="C108" s="35" t="s">
        <v>1518</v>
      </c>
      <c r="D108" s="66" t="s">
        <v>1519</v>
      </c>
      <c r="E108" s="66" t="s">
        <v>1520</v>
      </c>
      <c r="F108" s="66" t="s">
        <v>1521</v>
      </c>
      <c r="G108" s="66" t="str">
        <f>DHAC_TestProviders_combined!B95</f>
        <v xml:space="preserve">8003616566719012 </v>
      </c>
      <c r="H108" s="66"/>
      <c r="I108" s="65" t="str">
        <f>IF(DHAC_TestProviders_combined!W95&lt;&gt;"","PRES","")</f>
        <v/>
      </c>
      <c r="J108" s="65" t="str">
        <f>IF(DHAC_TestProviders_combined!W95&lt;&gt;"","Prescriber Number","")</f>
        <v/>
      </c>
      <c r="K108" s="66"/>
      <c r="L108" s="65" t="str">
        <f>IF(DHAC_TestProviders_combined!W95&lt;&gt;"","http://ns.electronichealth.net.au/id/medicare-prescriber-number","")</f>
        <v/>
      </c>
      <c r="M108" s="65" t="str">
        <f>IF(DHAC_TestProviders_combined!W95&lt;&gt;"",DHAC_TestProviders_combined!W95,"")</f>
        <v/>
      </c>
      <c r="N108" s="66"/>
      <c r="O108" s="66" t="s">
        <v>247</v>
      </c>
      <c r="P108" s="9" t="str">
        <f>DHAC_TestProviders_combined!I95</f>
        <v>BURDETT</v>
      </c>
      <c r="Q108" s="66" t="str">
        <f>DHAC_TestProviders_combined!J95</f>
        <v>Palmer</v>
      </c>
      <c r="R108" s="66"/>
      <c r="S108" s="66"/>
      <c r="U108" s="7" t="s">
        <v>252</v>
      </c>
      <c r="V108" s="32" t="str">
        <f>DHAC_TestProviders_combined!Q95</f>
        <v>0370101180</v>
      </c>
      <c r="W108" s="66" t="s">
        <v>1321</v>
      </c>
      <c r="X108" s="66" t="s">
        <v>282</v>
      </c>
      <c r="Y108" s="65" t="str">
        <f>DHAC_TestProviders_combined!S95</f>
        <v>palmer.burdett@douglasradiology.example.com.au</v>
      </c>
      <c r="Z108" s="66"/>
      <c r="AA108" s="66"/>
      <c r="AB108" s="32" t="str">
        <f>DHAC_TestProviders_combined!M95</f>
        <v>31 Museum Pde</v>
      </c>
      <c r="AC108" s="32" t="str">
        <f>DHAC_TestProviders_combined!N95</f>
        <v>Douglas</v>
      </c>
      <c r="AD108" s="32" t="str">
        <f>DHAC_TestProviders_combined!O95</f>
        <v>VIC</v>
      </c>
      <c r="AE108" s="7">
        <f>DHAC_TestProviders_combined!P95</f>
        <v>3401</v>
      </c>
      <c r="AF108" s="66"/>
      <c r="AG108" s="66"/>
      <c r="AH108" s="65" t="str">
        <f>_xlfn.XLOOKUP(DHAC_TestProviders_combined!K95,CodeMaps!$A$15:$A$18,CodeMaps!$B$15:$B$18)</f>
        <v>unknown</v>
      </c>
      <c r="AI108" s="65" t="str">
        <f>DHAC_TestProviders_combined!D95</f>
        <v>Other Medical Practitioners</v>
      </c>
      <c r="AJ108" s="7" t="s">
        <v>1525</v>
      </c>
      <c r="AK108" s="66" t="s">
        <v>1526</v>
      </c>
      <c r="AL108" s="66" t="s">
        <v>1527</v>
      </c>
      <c r="AM108" s="7" t="s">
        <v>1528</v>
      </c>
      <c r="AN108" s="32" t="str">
        <f>DHAC_TestProviders_combined!T95</f>
        <v>HAC0000000094</v>
      </c>
      <c r="AO108" s="9" t="s">
        <v>1530</v>
      </c>
      <c r="AP108" s="9" t="s">
        <v>1531</v>
      </c>
      <c r="AQ108" s="9" t="s">
        <v>1585</v>
      </c>
    </row>
    <row r="109" spans="1:43" x14ac:dyDescent="0.25">
      <c r="A109" s="65" t="str">
        <f>LOWER(_xlfn.CONCAT(SUBSTITUTE(DHAC_TestProviders_combined!I96,"'",""),"-",DHAC_TestProviders_combined!J96))</f>
        <v>mccarthy-kate</v>
      </c>
      <c r="B109" s="65"/>
      <c r="C109" s="35" t="s">
        <v>1518</v>
      </c>
      <c r="D109" s="66" t="s">
        <v>1519</v>
      </c>
      <c r="E109" s="66" t="s">
        <v>1520</v>
      </c>
      <c r="F109" s="66" t="s">
        <v>1521</v>
      </c>
      <c r="G109" s="66" t="str">
        <f>DHAC_TestProviders_combined!B96</f>
        <v xml:space="preserve">8003613233384932 </v>
      </c>
      <c r="H109" s="66"/>
      <c r="I109" s="65" t="str">
        <f>IF(DHAC_TestProviders_combined!W96&lt;&gt;"","PRES","")</f>
        <v/>
      </c>
      <c r="J109" s="65" t="str">
        <f>IF(DHAC_TestProviders_combined!W96&lt;&gt;"","Prescriber Number","")</f>
        <v/>
      </c>
      <c r="K109" s="66"/>
      <c r="L109" s="65" t="str">
        <f>IF(DHAC_TestProviders_combined!W96&lt;&gt;"","http://ns.electronichealth.net.au/id/medicare-prescriber-number","")</f>
        <v/>
      </c>
      <c r="M109" s="65" t="str">
        <f>IF(DHAC_TestProviders_combined!W96&lt;&gt;"",DHAC_TestProviders_combined!W96,"")</f>
        <v/>
      </c>
      <c r="N109" s="66"/>
      <c r="O109" s="66" t="s">
        <v>247</v>
      </c>
      <c r="P109" s="9" t="str">
        <f>DHAC_TestProviders_combined!I96</f>
        <v>MCCARTHY</v>
      </c>
      <c r="Q109" s="66" t="str">
        <f>DHAC_TestProviders_combined!J96</f>
        <v>Kate</v>
      </c>
      <c r="R109" s="66"/>
      <c r="S109" s="66"/>
      <c r="U109" s="7" t="s">
        <v>252</v>
      </c>
      <c r="V109" s="32" t="str">
        <f>DHAC_TestProviders_combined!Q96</f>
        <v>0370108107</v>
      </c>
      <c r="W109" s="66" t="s">
        <v>1321</v>
      </c>
      <c r="X109" s="66" t="s">
        <v>282</v>
      </c>
      <c r="Y109" s="65" t="str">
        <f>DHAC_TestProviders_combined!S96</f>
        <v>kate.mccarthy@mckenziecreekradiology.example.com.au</v>
      </c>
      <c r="Z109" s="66"/>
      <c r="AA109" s="66"/>
      <c r="AB109" s="32" t="str">
        <f>DHAC_TestProviders_combined!M96</f>
        <v>183 Victoria Pl</v>
      </c>
      <c r="AC109" s="32" t="str">
        <f>DHAC_TestProviders_combined!N96</f>
        <v>Mckenzie Creek</v>
      </c>
      <c r="AD109" s="32" t="str">
        <f>DHAC_TestProviders_combined!O96</f>
        <v>VIC</v>
      </c>
      <c r="AE109" s="7">
        <f>DHAC_TestProviders_combined!P96</f>
        <v>3401</v>
      </c>
      <c r="AF109" s="66"/>
      <c r="AG109" s="66"/>
      <c r="AH109" s="65" t="str">
        <f>_xlfn.XLOOKUP(DHAC_TestProviders_combined!K96,CodeMaps!$A$15:$A$18,CodeMaps!$B$15:$B$18)</f>
        <v>other</v>
      </c>
      <c r="AI109" s="65" t="str">
        <f>DHAC_TestProviders_combined!D96</f>
        <v>Other Medical Practitioners</v>
      </c>
      <c r="AJ109" s="7" t="s">
        <v>1525</v>
      </c>
      <c r="AK109" s="66" t="s">
        <v>1526</v>
      </c>
      <c r="AL109" s="66" t="s">
        <v>1527</v>
      </c>
      <c r="AM109" s="7" t="s">
        <v>1528</v>
      </c>
      <c r="AN109" s="32" t="str">
        <f>DHAC_TestProviders_combined!T96</f>
        <v>HAC0000000095</v>
      </c>
      <c r="AO109" s="9" t="s">
        <v>1530</v>
      </c>
      <c r="AP109" s="9" t="s">
        <v>1531</v>
      </c>
      <c r="AQ109" s="9" t="s">
        <v>1585</v>
      </c>
    </row>
    <row r="110" spans="1:43" x14ac:dyDescent="0.25">
      <c r="A110" s="101" t="str">
        <f>LOWER(_xlfn.CONCAT(SUBSTITUTE(DHAC_TestProviders_combined!I97,"'",""),"-",DHAC_TestProviders_combined!J97))</f>
        <v>fryer-chau</v>
      </c>
      <c r="B110" s="65"/>
      <c r="C110" s="35" t="s">
        <v>1518</v>
      </c>
      <c r="D110" s="66" t="s">
        <v>1519</v>
      </c>
      <c r="E110" s="66" t="s">
        <v>1520</v>
      </c>
      <c r="F110" s="66" t="s">
        <v>1521</v>
      </c>
      <c r="G110" s="66" t="str">
        <f>DHAC_TestProviders_combined!B97</f>
        <v xml:space="preserve">8003616566719020 </v>
      </c>
      <c r="H110" s="66"/>
      <c r="I110" s="65" t="str">
        <f>IF(DHAC_TestProviders_combined!W97&lt;&gt;"","PRES","")</f>
        <v/>
      </c>
      <c r="J110" s="65" t="str">
        <f>IF(DHAC_TestProviders_combined!W97&lt;&gt;"","Prescriber Number","")</f>
        <v/>
      </c>
      <c r="K110" s="66"/>
      <c r="L110" s="65" t="str">
        <f>IF(DHAC_TestProviders_combined!W97&lt;&gt;"","http://ns.electronichealth.net.au/id/medicare-prescriber-number","")</f>
        <v/>
      </c>
      <c r="M110" s="65" t="str">
        <f>IF(DHAC_TestProviders_combined!W97&lt;&gt;"",DHAC_TestProviders_combined!W97,"")</f>
        <v/>
      </c>
      <c r="N110" s="66"/>
      <c r="O110" s="66" t="s">
        <v>247</v>
      </c>
      <c r="P110" s="9" t="str">
        <f>DHAC_TestProviders_combined!I97</f>
        <v>FRYER</v>
      </c>
      <c r="Q110" s="66" t="str">
        <f>DHAC_TestProviders_combined!J97</f>
        <v>Chau</v>
      </c>
      <c r="R110" s="66"/>
      <c r="S110" s="66"/>
      <c r="U110" s="7" t="s">
        <v>252</v>
      </c>
      <c r="V110" s="32" t="str">
        <f>DHAC_TestProviders_combined!Q97</f>
        <v>0370108625</v>
      </c>
      <c r="W110" s="66" t="s">
        <v>1321</v>
      </c>
      <c r="X110" s="66" t="s">
        <v>282</v>
      </c>
      <c r="Y110" s="65" t="str">
        <f>DHAC_TestProviders_combined!S97</f>
        <v>chau.fryer@murrabitph.example.com.au</v>
      </c>
      <c r="Z110" s="66"/>
      <c r="AA110" s="66"/>
      <c r="AB110" s="32" t="str">
        <f>DHAC_TestProviders_combined!M97</f>
        <v>107 West Cr</v>
      </c>
      <c r="AC110" s="32" t="str">
        <f>DHAC_TestProviders_combined!N97</f>
        <v>Murrabit</v>
      </c>
      <c r="AD110" s="32" t="str">
        <f>DHAC_TestProviders_combined!O97</f>
        <v>VIC</v>
      </c>
      <c r="AE110" s="7">
        <f>DHAC_TestProviders_combined!P97</f>
        <v>3579</v>
      </c>
      <c r="AF110" s="66"/>
      <c r="AG110" s="66"/>
      <c r="AH110" s="65" t="str">
        <f>_xlfn.XLOOKUP(DHAC_TestProviders_combined!K97,CodeMaps!$A$15:$A$18,CodeMaps!$B$15:$B$18)</f>
        <v>female</v>
      </c>
      <c r="AI110" s="65" t="str">
        <f>DHAC_TestProviders_combined!D97</f>
        <v>Surgeons</v>
      </c>
      <c r="AJ110" s="7" t="s">
        <v>1525</v>
      </c>
      <c r="AK110" s="66" t="s">
        <v>1526</v>
      </c>
      <c r="AL110" s="66" t="s">
        <v>1527</v>
      </c>
      <c r="AM110" s="7" t="s">
        <v>1528</v>
      </c>
      <c r="AN110" s="32" t="str">
        <f>DHAC_TestProviders_combined!T97</f>
        <v>HAC0000000096</v>
      </c>
      <c r="AO110" s="9" t="s">
        <v>1530</v>
      </c>
      <c r="AP110" s="9" t="s">
        <v>1531</v>
      </c>
      <c r="AQ110" s="9" t="s">
        <v>1585</v>
      </c>
    </row>
    <row r="111" spans="1:43" x14ac:dyDescent="0.25">
      <c r="A111" s="65" t="str">
        <f>LOWER(_xlfn.CONCAT(SUBSTITUTE(DHAC_TestProviders_combined!I98,"'",""),"-",DHAC_TestProviders_combined!J98))</f>
        <v>lamerton-betsy</v>
      </c>
      <c r="B111" s="65"/>
      <c r="C111" s="35" t="s">
        <v>1518</v>
      </c>
      <c r="D111" s="66" t="s">
        <v>1519</v>
      </c>
      <c r="E111" s="66" t="s">
        <v>1520</v>
      </c>
      <c r="F111" s="66" t="s">
        <v>1521</v>
      </c>
      <c r="G111" s="66" t="str">
        <f>DHAC_TestProviders_combined!B98</f>
        <v xml:space="preserve">8003614900051531 </v>
      </c>
      <c r="H111" s="66"/>
      <c r="I111" s="65" t="str">
        <f>IF(DHAC_TestProviders_combined!W98&lt;&gt;"","PRES","")</f>
        <v/>
      </c>
      <c r="J111" s="65" t="str">
        <f>IF(DHAC_TestProviders_combined!W98&lt;&gt;"","Prescriber Number","")</f>
        <v/>
      </c>
      <c r="K111" s="66"/>
      <c r="L111" s="65" t="str">
        <f>IF(DHAC_TestProviders_combined!W98&lt;&gt;"","http://ns.electronichealth.net.au/id/medicare-prescriber-number","")</f>
        <v/>
      </c>
      <c r="M111" s="65" t="str">
        <f>IF(DHAC_TestProviders_combined!W98&lt;&gt;"",DHAC_TestProviders_combined!W98,"")</f>
        <v/>
      </c>
      <c r="N111" s="66"/>
      <c r="O111" s="66" t="s">
        <v>247</v>
      </c>
      <c r="P111" s="9" t="str">
        <f>DHAC_TestProviders_combined!I98</f>
        <v>LAMERTON</v>
      </c>
      <c r="Q111" s="66" t="str">
        <f>DHAC_TestProviders_combined!J98</f>
        <v>Betsy</v>
      </c>
      <c r="R111" s="66"/>
      <c r="S111" s="66"/>
      <c r="U111" s="7" t="s">
        <v>252</v>
      </c>
      <c r="V111" s="32" t="str">
        <f>DHAC_TestProviders_combined!Q98</f>
        <v>0370109715</v>
      </c>
      <c r="W111" s="66" t="s">
        <v>1321</v>
      </c>
      <c r="X111" s="66" t="s">
        <v>282</v>
      </c>
      <c r="Y111" s="65" t="str">
        <f>DHAC_TestProviders_combined!S98</f>
        <v>betsy.lamerton@wannonph.example.net</v>
      </c>
      <c r="Z111" s="66"/>
      <c r="AA111" s="66"/>
      <c r="AB111" s="32" t="str">
        <f>DHAC_TestProviders_combined!M98</f>
        <v>98 Rail Hts</v>
      </c>
      <c r="AC111" s="32" t="str">
        <f>DHAC_TestProviders_combined!N98</f>
        <v>Wannon</v>
      </c>
      <c r="AD111" s="32" t="str">
        <f>DHAC_TestProviders_combined!O98</f>
        <v>VIC</v>
      </c>
      <c r="AE111" s="7">
        <f>DHAC_TestProviders_combined!P98</f>
        <v>3301</v>
      </c>
      <c r="AF111" s="66"/>
      <c r="AG111" s="66"/>
      <c r="AH111" s="65" t="str">
        <f>_xlfn.XLOOKUP(DHAC_TestProviders_combined!K98,CodeMaps!$A$15:$A$18,CodeMaps!$B$15:$B$18)</f>
        <v>other</v>
      </c>
      <c r="AI111" s="65" t="str">
        <f>DHAC_TestProviders_combined!D98</f>
        <v>Surgeons</v>
      </c>
      <c r="AJ111" s="7" t="s">
        <v>1525</v>
      </c>
      <c r="AK111" s="66" t="s">
        <v>1526</v>
      </c>
      <c r="AL111" s="66" t="s">
        <v>1527</v>
      </c>
      <c r="AM111" s="7" t="s">
        <v>1528</v>
      </c>
      <c r="AN111" s="32" t="str">
        <f>DHAC_TestProviders_combined!T98</f>
        <v>HAC0000000097</v>
      </c>
      <c r="AO111" s="9" t="s">
        <v>1530</v>
      </c>
      <c r="AP111" s="9" t="s">
        <v>1531</v>
      </c>
      <c r="AQ111" s="9" t="s">
        <v>1585</v>
      </c>
    </row>
    <row r="112" spans="1:43" x14ac:dyDescent="0.25">
      <c r="A112" s="65" t="str">
        <f>LOWER(_xlfn.CONCAT(SUBSTITUTE(DHAC_TestProviders_combined!I99,"'",""),"-",DHAC_TestProviders_combined!J99))</f>
        <v>quinn-aisha</v>
      </c>
      <c r="B112" s="65"/>
      <c r="C112" s="35" t="s">
        <v>1518</v>
      </c>
      <c r="D112" s="66" t="s">
        <v>1519</v>
      </c>
      <c r="E112" s="66" t="s">
        <v>1520</v>
      </c>
      <c r="F112" s="66" t="s">
        <v>1521</v>
      </c>
      <c r="G112" s="66" t="str">
        <f>DHAC_TestProviders_combined!B99</f>
        <v xml:space="preserve">8003619900052272 </v>
      </c>
      <c r="H112" s="66"/>
      <c r="I112" s="65" t="str">
        <f>IF(DHAC_TestProviders_combined!W99&lt;&gt;"","PRES","")</f>
        <v>PRES</v>
      </c>
      <c r="J112" s="65" t="str">
        <f>IF(DHAC_TestProviders_combined!W99&lt;&gt;"","Prescriber Number","")</f>
        <v>Prescriber Number</v>
      </c>
      <c r="K112" s="66"/>
      <c r="L112" s="65" t="str">
        <f>IF(DHAC_TestProviders_combined!W99&lt;&gt;"","http://ns.electronichealth.net.au/id/medicare-prescriber-number","")</f>
        <v>http://ns.electronichealth.net.au/id/medicare-prescriber-number</v>
      </c>
      <c r="M112" s="65">
        <f>IF(DHAC_TestProviders_combined!W99&lt;&gt;"",DHAC_TestProviders_combined!W99,"")</f>
        <v>8017170</v>
      </c>
      <c r="N112" s="66"/>
      <c r="O112" s="66" t="s">
        <v>247</v>
      </c>
      <c r="P112" s="9" t="str">
        <f>DHAC_TestProviders_combined!I99</f>
        <v>QUINN</v>
      </c>
      <c r="Q112" s="66" t="str">
        <f>DHAC_TestProviders_combined!J99</f>
        <v>Aisha</v>
      </c>
      <c r="R112" s="66"/>
      <c r="S112" s="66"/>
      <c r="U112" s="7" t="s">
        <v>252</v>
      </c>
      <c r="V112" s="32" t="str">
        <f>DHAC_TestProviders_combined!Q99</f>
        <v>0370103567</v>
      </c>
      <c r="W112" s="66" t="s">
        <v>1321</v>
      </c>
      <c r="X112" s="66" t="s">
        <v>282</v>
      </c>
      <c r="Y112" s="65" t="str">
        <f>DHAC_TestProviders_combined!S99</f>
        <v>aisha.quinn@example.com</v>
      </c>
      <c r="Z112" s="66"/>
      <c r="AA112" s="66"/>
      <c r="AB112" s="32" t="str">
        <f>DHAC_TestProviders_combined!M99</f>
        <v>84 Barrack Way</v>
      </c>
      <c r="AC112" s="32" t="str">
        <f>DHAC_TestProviders_combined!N99</f>
        <v>Blackburn South</v>
      </c>
      <c r="AD112" s="32" t="str">
        <f>DHAC_TestProviders_combined!O99</f>
        <v>VIC</v>
      </c>
      <c r="AE112" s="7">
        <f>DHAC_TestProviders_combined!P99</f>
        <v>3130</v>
      </c>
      <c r="AF112" s="66"/>
      <c r="AG112" s="66"/>
      <c r="AH112" s="65" t="str">
        <f>_xlfn.XLOOKUP(DHAC_TestProviders_combined!K99,CodeMaps!$A$15:$A$18,CodeMaps!$B$15:$B$18)</f>
        <v>female</v>
      </c>
      <c r="AI112" s="65" t="str">
        <f>DHAC_TestProviders_combined!D99</f>
        <v>Dental Practitioners</v>
      </c>
      <c r="AJ112" s="7" t="s">
        <v>1525</v>
      </c>
      <c r="AK112" s="66" t="s">
        <v>1526</v>
      </c>
      <c r="AL112" s="66" t="s">
        <v>1527</v>
      </c>
      <c r="AM112" s="7" t="s">
        <v>1528</v>
      </c>
      <c r="AN112" s="32" t="str">
        <f>DHAC_TestProviders_combined!T99</f>
        <v>HAC0000000098</v>
      </c>
      <c r="AO112" s="9" t="s">
        <v>1530</v>
      </c>
      <c r="AP112" s="9" t="s">
        <v>1531</v>
      </c>
      <c r="AQ112" s="9" t="s">
        <v>1585</v>
      </c>
    </row>
    <row r="113" spans="1:43" x14ac:dyDescent="0.25">
      <c r="A113" s="65" t="str">
        <f>LOWER(_xlfn.CONCAT(SUBSTITUTE(DHAC_TestProviders_combined!I100,"'",""),"-",DHAC_TestProviders_combined!J100))</f>
        <v>roche-louis</v>
      </c>
      <c r="B113" s="65"/>
      <c r="C113" s="35" t="s">
        <v>1518</v>
      </c>
      <c r="D113" s="66" t="s">
        <v>1519</v>
      </c>
      <c r="E113" s="66" t="s">
        <v>1520</v>
      </c>
      <c r="F113" s="66" t="s">
        <v>1521</v>
      </c>
      <c r="G113" s="66" t="str">
        <f>DHAC_TestProviders_combined!B100</f>
        <v xml:space="preserve">8003616566719038 </v>
      </c>
      <c r="H113" s="66"/>
      <c r="I113" s="65" t="str">
        <f>IF(DHAC_TestProviders_combined!W100&lt;&gt;"","PRES","")</f>
        <v/>
      </c>
      <c r="J113" s="65" t="str">
        <f>IF(DHAC_TestProviders_combined!W100&lt;&gt;"","Prescriber Number","")</f>
        <v/>
      </c>
      <c r="K113" s="66"/>
      <c r="L113" s="65" t="str">
        <f>IF(DHAC_TestProviders_combined!W100&lt;&gt;"","http://ns.electronichealth.net.au/id/medicare-prescriber-number","")</f>
        <v/>
      </c>
      <c r="M113" s="65" t="str">
        <f>IF(DHAC_TestProviders_combined!W100&lt;&gt;"",DHAC_TestProviders_combined!W100,"")</f>
        <v/>
      </c>
      <c r="N113" s="66"/>
      <c r="O113" s="66" t="s">
        <v>247</v>
      </c>
      <c r="P113" s="9" t="str">
        <f>DHAC_TestProviders_combined!I100</f>
        <v>ROCHE</v>
      </c>
      <c r="Q113" s="66" t="str">
        <f>DHAC_TestProviders_combined!J100</f>
        <v>Louis</v>
      </c>
      <c r="R113" s="66"/>
      <c r="S113" s="66"/>
      <c r="U113" s="7" t="s">
        <v>252</v>
      </c>
      <c r="V113" s="32" t="str">
        <f>DHAC_TestProviders_combined!Q100</f>
        <v>0370107957</v>
      </c>
      <c r="W113" s="66" t="s">
        <v>1321</v>
      </c>
      <c r="X113" s="66" t="s">
        <v>282</v>
      </c>
      <c r="Y113" s="65" t="str">
        <f>DHAC_TestProviders_combined!S100</f>
        <v>louis.roche@example.com.au</v>
      </c>
      <c r="Z113" s="66"/>
      <c r="AA113" s="66"/>
      <c r="AB113" s="32" t="str">
        <f>DHAC_TestProviders_combined!M100</f>
        <v>90 Gold Ave</v>
      </c>
      <c r="AC113" s="32" t="str">
        <f>DHAC_TestProviders_combined!N100</f>
        <v>Piavella</v>
      </c>
      <c r="AD113" s="32" t="str">
        <f>DHAC_TestProviders_combined!O100</f>
        <v>VIC</v>
      </c>
      <c r="AE113" s="7">
        <f>DHAC_TestProviders_combined!P100</f>
        <v>3572</v>
      </c>
      <c r="AF113" s="66"/>
      <c r="AG113" s="66"/>
      <c r="AH113" s="65" t="str">
        <f>_xlfn.XLOOKUP(DHAC_TestProviders_combined!K100,CodeMaps!$A$15:$A$18,CodeMaps!$B$15:$B$18)</f>
        <v>male</v>
      </c>
      <c r="AI113" s="65" t="str">
        <f>DHAC_TestProviders_combined!D100</f>
        <v>Specialist Medical Practitioners</v>
      </c>
      <c r="AJ113" s="7" t="s">
        <v>1525</v>
      </c>
      <c r="AK113" s="66" t="s">
        <v>1526</v>
      </c>
      <c r="AL113" s="66" t="s">
        <v>1527</v>
      </c>
      <c r="AM113" s="7" t="s">
        <v>1528</v>
      </c>
      <c r="AN113" s="32" t="str">
        <f>DHAC_TestProviders_combined!T100</f>
        <v>HAC0000000099</v>
      </c>
      <c r="AO113" s="9" t="s">
        <v>1530</v>
      </c>
      <c r="AP113" s="9" t="s">
        <v>1531</v>
      </c>
      <c r="AQ113" s="9" t="s">
        <v>1585</v>
      </c>
    </row>
    <row r="114" spans="1:43" x14ac:dyDescent="0.25">
      <c r="A114" s="65" t="str">
        <f>LOWER(_xlfn.CONCAT(SUBSTITUTE(DHAC_TestProviders_combined!I101,"'",""),"-",DHAC_TestProviders_combined!J101))</f>
        <v>-chi</v>
      </c>
      <c r="B114" s="65"/>
      <c r="C114" s="35" t="s">
        <v>1518</v>
      </c>
      <c r="D114" s="66" t="s">
        <v>1519</v>
      </c>
      <c r="E114" s="66" t="s">
        <v>1520</v>
      </c>
      <c r="F114" s="66" t="s">
        <v>1521</v>
      </c>
      <c r="G114" s="66" t="str">
        <f>DHAC_TestProviders_combined!B101</f>
        <v xml:space="preserve">8003616566719046 </v>
      </c>
      <c r="H114" s="66"/>
      <c r="I114" s="65" t="str">
        <f>IF(DHAC_TestProviders_combined!W101&lt;&gt;"","PRES","")</f>
        <v/>
      </c>
      <c r="J114" s="65" t="str">
        <f>IF(DHAC_TestProviders_combined!W101&lt;&gt;"","Prescriber Number","")</f>
        <v/>
      </c>
      <c r="K114" s="66"/>
      <c r="L114" s="65" t="str">
        <f>IF(DHAC_TestProviders_combined!W101&lt;&gt;"","http://ns.electronichealth.net.au/id/medicare-prescriber-number","")</f>
        <v/>
      </c>
      <c r="M114" s="65" t="str">
        <f>IF(DHAC_TestProviders_combined!W101&lt;&gt;"",DHAC_TestProviders_combined!W101,"")</f>
        <v/>
      </c>
      <c r="N114" s="66"/>
      <c r="O114" s="66" t="s">
        <v>247</v>
      </c>
      <c r="P114" s="9">
        <f>DHAC_TestProviders_combined!I101</f>
        <v>0</v>
      </c>
      <c r="Q114" s="66" t="str">
        <f>DHAC_TestProviders_combined!J101</f>
        <v>Chi</v>
      </c>
      <c r="R114" s="66"/>
      <c r="S114" s="66"/>
      <c r="U114" s="7" t="s">
        <v>252</v>
      </c>
      <c r="V114" s="32" t="str">
        <f>DHAC_TestProviders_combined!Q101</f>
        <v>0370108366</v>
      </c>
      <c r="W114" s="66" t="s">
        <v>1321</v>
      </c>
      <c r="X114" s="66" t="s">
        <v>282</v>
      </c>
      <c r="Y114" s="65" t="str">
        <f>DHAC_TestProviders_combined!S101</f>
        <v>chi.baldwin@example.net</v>
      </c>
      <c r="Z114" s="66"/>
      <c r="AA114" s="66"/>
      <c r="AB114" s="32" t="str">
        <f>DHAC_TestProviders_combined!M101</f>
        <v>142 State Ave</v>
      </c>
      <c r="AC114" s="32" t="str">
        <f>DHAC_TestProviders_combined!N101</f>
        <v>Areegra</v>
      </c>
      <c r="AD114" s="32" t="str">
        <f>DHAC_TestProviders_combined!O101</f>
        <v>VIC</v>
      </c>
      <c r="AE114" s="7">
        <f>DHAC_TestProviders_combined!P101</f>
        <v>3480</v>
      </c>
      <c r="AF114" s="66"/>
      <c r="AG114" s="66"/>
      <c r="AH114" s="65" t="str">
        <f>_xlfn.XLOOKUP(DHAC_TestProviders_combined!K101,CodeMaps!$A$15:$A$18,CodeMaps!$B$15:$B$18)</f>
        <v>unknown</v>
      </c>
      <c r="AI114" s="65" t="str">
        <f>DHAC_TestProviders_combined!D101</f>
        <v>Other Medical Practitioners</v>
      </c>
      <c r="AJ114" s="7" t="s">
        <v>1525</v>
      </c>
      <c r="AK114" s="66" t="s">
        <v>1526</v>
      </c>
      <c r="AL114" s="66" t="s">
        <v>1527</v>
      </c>
      <c r="AM114" s="7" t="s">
        <v>1528</v>
      </c>
      <c r="AN114" s="32" t="str">
        <f>DHAC_TestProviders_combined!T101</f>
        <v>HAC00000000100</v>
      </c>
      <c r="AO114" s="9" t="s">
        <v>1530</v>
      </c>
      <c r="AP114" s="9" t="s">
        <v>1531</v>
      </c>
      <c r="AQ114" s="9" t="s">
        <v>1585</v>
      </c>
    </row>
    <row r="115" spans="1:43" x14ac:dyDescent="0.25">
      <c r="A115" s="65" t="str">
        <f>LOWER(_xlfn.CONCAT(SUBSTITUTE(DHAC_TestProviders_combined!I102,"'",""),"-",DHAC_TestProviders_combined!J102))</f>
        <v>lavender-lavelle</v>
      </c>
      <c r="B115" s="65"/>
      <c r="C115" s="35" t="s">
        <v>1518</v>
      </c>
      <c r="D115" s="66" t="s">
        <v>1519</v>
      </c>
      <c r="E115" s="66" t="s">
        <v>1520</v>
      </c>
      <c r="F115" s="66" t="s">
        <v>1521</v>
      </c>
      <c r="G115" s="66" t="str">
        <f>DHAC_TestProviders_combined!B102</f>
        <v xml:space="preserve">8003613233384957 </v>
      </c>
      <c r="H115" s="66"/>
      <c r="I115" s="65" t="str">
        <f>IF(DHAC_TestProviders_combined!W102&lt;&gt;"","PRES","")</f>
        <v/>
      </c>
      <c r="J115" s="65" t="str">
        <f>IF(DHAC_TestProviders_combined!W102&lt;&gt;"","Prescriber Number","")</f>
        <v/>
      </c>
      <c r="K115" s="66"/>
      <c r="L115" s="65" t="str">
        <f>IF(DHAC_TestProviders_combined!W102&lt;&gt;"","http://ns.electronichealth.net.au/id/medicare-prescriber-number","")</f>
        <v/>
      </c>
      <c r="M115" s="65" t="str">
        <f>IF(DHAC_TestProviders_combined!W102&lt;&gt;"",DHAC_TestProviders_combined!W102,"")</f>
        <v/>
      </c>
      <c r="N115" s="66"/>
      <c r="O115" s="66" t="s">
        <v>247</v>
      </c>
      <c r="P115" s="9" t="str">
        <f>DHAC_TestProviders_combined!I102</f>
        <v>LAVENDER</v>
      </c>
      <c r="Q115" s="66" t="str">
        <f>DHAC_TestProviders_combined!J102</f>
        <v>Lavelle</v>
      </c>
      <c r="R115" s="66"/>
      <c r="S115" s="66"/>
      <c r="U115" s="7" t="s">
        <v>252</v>
      </c>
      <c r="V115" s="32" t="str">
        <f>DHAC_TestProviders_combined!Q102</f>
        <v>0370105723</v>
      </c>
      <c r="W115" s="66" t="s">
        <v>1321</v>
      </c>
      <c r="X115" s="66" t="s">
        <v>282</v>
      </c>
      <c r="Y115" s="65" t="str">
        <f>DHAC_TestProviders_combined!S102</f>
        <v>lavelle.lavender@example.com</v>
      </c>
      <c r="Z115" s="66"/>
      <c r="AA115" s="66"/>
      <c r="AB115" s="32" t="str">
        <f>DHAC_TestProviders_combined!M102</f>
        <v>174 Princess Pde</v>
      </c>
      <c r="AC115" s="32" t="str">
        <f>DHAC_TestProviders_combined!N102</f>
        <v>Mandurang South</v>
      </c>
      <c r="AD115" s="32" t="str">
        <f>DHAC_TestProviders_combined!O102</f>
        <v>VIC</v>
      </c>
      <c r="AE115" s="7">
        <f>DHAC_TestProviders_combined!P102</f>
        <v>3551</v>
      </c>
      <c r="AF115" s="66"/>
      <c r="AG115" s="66"/>
      <c r="AH115" s="65" t="str">
        <f>_xlfn.XLOOKUP(DHAC_TestProviders_combined!K102,CodeMaps!$A$15:$A$18,CodeMaps!$B$15:$B$18)</f>
        <v>female</v>
      </c>
      <c r="AI115" s="65" t="str">
        <f>DHAC_TestProviders_combined!D102</f>
        <v>Podiatrists</v>
      </c>
      <c r="AJ115" s="7" t="s">
        <v>1525</v>
      </c>
      <c r="AK115" s="66" t="s">
        <v>1526</v>
      </c>
      <c r="AL115" s="66" t="s">
        <v>1527</v>
      </c>
      <c r="AM115" s="7" t="s">
        <v>1528</v>
      </c>
      <c r="AN115" s="32" t="str">
        <f>DHAC_TestProviders_combined!T102</f>
        <v>HAC00000000101</v>
      </c>
      <c r="AO115" s="9" t="s">
        <v>1530</v>
      </c>
      <c r="AP115" s="9" t="s">
        <v>1531</v>
      </c>
      <c r="AQ115" s="9" t="s">
        <v>1585</v>
      </c>
    </row>
    <row r="116" spans="1:43" x14ac:dyDescent="0.25">
      <c r="A116" s="65" t="str">
        <f>LOWER(_xlfn.CONCAT(SUBSTITUTE(DHAC_TestProviders_combined!I103,"'",""),"-",DHAC_TestProviders_combined!J103))</f>
        <v>thompson-karly</v>
      </c>
      <c r="B116" s="65"/>
      <c r="C116" s="35" t="s">
        <v>1518</v>
      </c>
      <c r="D116" s="66" t="s">
        <v>1519</v>
      </c>
      <c r="E116" s="66" t="s">
        <v>1520</v>
      </c>
      <c r="F116" s="66" t="s">
        <v>1521</v>
      </c>
      <c r="G116" s="66" t="str">
        <f>DHAC_TestProviders_combined!B103</f>
        <v xml:space="preserve">8003619900052280 </v>
      </c>
      <c r="H116" s="66"/>
      <c r="I116" s="65" t="str">
        <f>IF(DHAC_TestProviders_combined!W103&lt;&gt;"","PRES","")</f>
        <v/>
      </c>
      <c r="J116" s="65" t="str">
        <f>IF(DHAC_TestProviders_combined!W103&lt;&gt;"","Prescriber Number","")</f>
        <v/>
      </c>
      <c r="K116" s="66"/>
      <c r="L116" s="65" t="str">
        <f>IF(DHAC_TestProviders_combined!W103&lt;&gt;"","http://ns.electronichealth.net.au/id/medicare-prescriber-number","")</f>
        <v/>
      </c>
      <c r="M116" s="65" t="str">
        <f>IF(DHAC_TestProviders_combined!W103&lt;&gt;"",DHAC_TestProviders_combined!W103,"")</f>
        <v/>
      </c>
      <c r="N116" s="66"/>
      <c r="O116" s="66" t="s">
        <v>247</v>
      </c>
      <c r="P116" s="9" t="str">
        <f>DHAC_TestProviders_combined!I103</f>
        <v>THOMPSON</v>
      </c>
      <c r="Q116" s="66" t="str">
        <f>DHAC_TestProviders_combined!J103</f>
        <v>Karly</v>
      </c>
      <c r="R116" s="66"/>
      <c r="S116" s="66"/>
      <c r="U116" s="7" t="s">
        <v>252</v>
      </c>
      <c r="V116" s="32" t="str">
        <f>DHAC_TestProviders_combined!Q103</f>
        <v>0370105543</v>
      </c>
      <c r="W116" s="66" t="s">
        <v>1321</v>
      </c>
      <c r="X116" s="66" t="s">
        <v>282</v>
      </c>
      <c r="Y116" s="65" t="str">
        <f>DHAC_TestProviders_combined!S103</f>
        <v>karly.thompson@example.com.au</v>
      </c>
      <c r="Z116" s="66"/>
      <c r="AA116" s="66"/>
      <c r="AB116" s="32" t="str">
        <f>DHAC_TestProviders_combined!M103</f>
        <v>106 Glendon Cr</v>
      </c>
      <c r="AC116" s="32" t="str">
        <f>DHAC_TestProviders_combined!N103</f>
        <v>Dederang</v>
      </c>
      <c r="AD116" s="32" t="str">
        <f>DHAC_TestProviders_combined!O103</f>
        <v>VIC</v>
      </c>
      <c r="AE116" s="7">
        <f>DHAC_TestProviders_combined!P103</f>
        <v>3691</v>
      </c>
      <c r="AF116" s="66"/>
      <c r="AG116" s="66"/>
      <c r="AH116" s="65" t="str">
        <f>_xlfn.XLOOKUP(DHAC_TestProviders_combined!K103,CodeMaps!$A$15:$A$18,CodeMaps!$B$15:$B$18)</f>
        <v>other</v>
      </c>
      <c r="AI116" s="65" t="str">
        <f>DHAC_TestProviders_combined!D103</f>
        <v>Chiropractors and Osteopaths</v>
      </c>
      <c r="AJ116" s="7" t="s">
        <v>1525</v>
      </c>
      <c r="AK116" s="66" t="s">
        <v>1526</v>
      </c>
      <c r="AL116" s="66" t="s">
        <v>1527</v>
      </c>
      <c r="AM116" s="7" t="s">
        <v>1528</v>
      </c>
      <c r="AN116" s="32" t="str">
        <f>DHAC_TestProviders_combined!T103</f>
        <v>HAC00000000102</v>
      </c>
      <c r="AO116" s="9" t="s">
        <v>1530</v>
      </c>
      <c r="AP116" s="9" t="s">
        <v>1531</v>
      </c>
      <c r="AQ116" s="9" t="s">
        <v>1585</v>
      </c>
    </row>
    <row r="117" spans="1:43" x14ac:dyDescent="0.25">
      <c r="A117" s="65" t="str">
        <f>LOWER(_xlfn.CONCAT(SUBSTITUTE(DHAC_TestProviders_combined!I104,"'",""),"-",DHAC_TestProviders_combined!J104))</f>
        <v>sheehan-ginger</v>
      </c>
      <c r="B117" s="65"/>
      <c r="C117" s="35" t="s">
        <v>1518</v>
      </c>
      <c r="D117" s="66" t="s">
        <v>1519</v>
      </c>
      <c r="E117" s="66" t="s">
        <v>1520</v>
      </c>
      <c r="F117" s="66" t="s">
        <v>1521</v>
      </c>
      <c r="G117" s="66" t="str">
        <f>DHAC_TestProviders_combined!B104</f>
        <v xml:space="preserve">8003611566718676 </v>
      </c>
      <c r="H117" s="66"/>
      <c r="I117" s="65" t="str">
        <f>IF(DHAC_TestProviders_combined!W104&lt;&gt;"","PRES","")</f>
        <v/>
      </c>
      <c r="J117" s="65" t="str">
        <f>IF(DHAC_TestProviders_combined!W104&lt;&gt;"","Prescriber Number","")</f>
        <v/>
      </c>
      <c r="K117" s="66"/>
      <c r="L117" s="65" t="str">
        <f>IF(DHAC_TestProviders_combined!W104&lt;&gt;"","http://ns.electronichealth.net.au/id/medicare-prescriber-number","")</f>
        <v/>
      </c>
      <c r="M117" s="65" t="str">
        <f>IF(DHAC_TestProviders_combined!W104&lt;&gt;"",DHAC_TestProviders_combined!W104,"")</f>
        <v/>
      </c>
      <c r="N117" s="66"/>
      <c r="O117" s="66" t="s">
        <v>247</v>
      </c>
      <c r="P117" s="9" t="str">
        <f>DHAC_TestProviders_combined!I104</f>
        <v>SHEEHAN</v>
      </c>
      <c r="Q117" s="66" t="str">
        <f>DHAC_TestProviders_combined!J104</f>
        <v>Ginger</v>
      </c>
      <c r="R117" s="66"/>
      <c r="S117" s="66"/>
      <c r="U117" s="7" t="s">
        <v>252</v>
      </c>
      <c r="V117" s="32" t="str">
        <f>DHAC_TestProviders_combined!Q104</f>
        <v>0370105022</v>
      </c>
      <c r="W117" s="66" t="s">
        <v>1321</v>
      </c>
      <c r="X117" s="66" t="s">
        <v>282</v>
      </c>
      <c r="Y117" s="65" t="str">
        <f>DHAC_TestProviders_combined!S104</f>
        <v>ginger.sheehan@example.net</v>
      </c>
      <c r="Z117" s="66"/>
      <c r="AA117" s="66"/>
      <c r="AB117" s="32" t="str">
        <f>DHAC_TestProviders_combined!M104</f>
        <v>45 Hendrix Ct</v>
      </c>
      <c r="AC117" s="32" t="str">
        <f>DHAC_TestProviders_combined!N104</f>
        <v>Swanwater West</v>
      </c>
      <c r="AD117" s="32" t="str">
        <f>DHAC_TestProviders_combined!O104</f>
        <v>VIC</v>
      </c>
      <c r="AE117" s="7">
        <f>DHAC_TestProviders_combined!P104</f>
        <v>3480</v>
      </c>
      <c r="AF117" s="66"/>
      <c r="AG117" s="66"/>
      <c r="AH117" s="65" t="str">
        <f>_xlfn.XLOOKUP(DHAC_TestProviders_combined!K104,CodeMaps!$A$15:$A$18,CodeMaps!$B$15:$B$18)</f>
        <v>female</v>
      </c>
      <c r="AI117" s="65" t="str">
        <f>DHAC_TestProviders_combined!D104</f>
        <v>Complementary Health Therapists</v>
      </c>
      <c r="AJ117" s="7" t="s">
        <v>1525</v>
      </c>
      <c r="AK117" s="66" t="s">
        <v>1526</v>
      </c>
      <c r="AL117" s="66" t="s">
        <v>1527</v>
      </c>
      <c r="AM117" s="7" t="s">
        <v>1528</v>
      </c>
      <c r="AN117" s="32" t="str">
        <f>DHAC_TestProviders_combined!T104</f>
        <v>HAC00000000103</v>
      </c>
      <c r="AO117" s="9" t="s">
        <v>1530</v>
      </c>
      <c r="AP117" s="9" t="s">
        <v>1531</v>
      </c>
      <c r="AQ117" s="9" t="s">
        <v>1585</v>
      </c>
    </row>
    <row r="118" spans="1:43" x14ac:dyDescent="0.25">
      <c r="A118" s="65" t="str">
        <f>LOWER(_xlfn.CONCAT(SUBSTITUTE(DHAC_TestProviders_combined!I105,"'",""),"-",DHAC_TestProviders_combined!J105))</f>
        <v>darcy-stella</v>
      </c>
      <c r="B118" s="65"/>
      <c r="C118" s="35" t="s">
        <v>1518</v>
      </c>
      <c r="D118" s="66" t="s">
        <v>1519</v>
      </c>
      <c r="E118" s="66" t="s">
        <v>1520</v>
      </c>
      <c r="F118" s="66" t="s">
        <v>1521</v>
      </c>
      <c r="G118" s="66" t="str">
        <f>DHAC_TestProviders_combined!B105</f>
        <v xml:space="preserve">8003619900052298 </v>
      </c>
      <c r="H118" s="66"/>
      <c r="I118" s="65" t="str">
        <f>IF(DHAC_TestProviders_combined!W105&lt;&gt;"","PRES","")</f>
        <v/>
      </c>
      <c r="J118" s="65" t="str">
        <f>IF(DHAC_TestProviders_combined!W105&lt;&gt;"","Prescriber Number","")</f>
        <v/>
      </c>
      <c r="K118" s="66"/>
      <c r="L118" s="65" t="str">
        <f>IF(DHAC_TestProviders_combined!W105&lt;&gt;"","http://ns.electronichealth.net.au/id/medicare-prescriber-number","")</f>
        <v/>
      </c>
      <c r="M118" s="65" t="str">
        <f>IF(DHAC_TestProviders_combined!W105&lt;&gt;"",DHAC_TestProviders_combined!W105,"")</f>
        <v/>
      </c>
      <c r="N118" s="66"/>
      <c r="O118" s="66" t="s">
        <v>247</v>
      </c>
      <c r="P118" s="9" t="str">
        <f>DHAC_TestProviders_combined!I105</f>
        <v>D'ARCY</v>
      </c>
      <c r="Q118" s="66" t="str">
        <f>DHAC_TestProviders_combined!J105</f>
        <v>Stella</v>
      </c>
      <c r="R118" s="66"/>
      <c r="S118" s="66"/>
      <c r="U118" s="7" t="s">
        <v>252</v>
      </c>
      <c r="V118" s="32" t="str">
        <f>DHAC_TestProviders_combined!Q105</f>
        <v>0870104566</v>
      </c>
      <c r="W118" s="66" t="s">
        <v>1321</v>
      </c>
      <c r="X118" s="66" t="s">
        <v>282</v>
      </c>
      <c r="Y118" s="65" t="str">
        <f>DHAC_TestProviders_combined!S105</f>
        <v>stella.d'arcy@balbarruppractice.example.net</v>
      </c>
      <c r="Z118" s="66"/>
      <c r="AA118" s="66"/>
      <c r="AB118" s="32" t="str">
        <f>DHAC_TestProviders_combined!M105</f>
        <v>143 Gateway Esp</v>
      </c>
      <c r="AC118" s="32" t="str">
        <f>DHAC_TestProviders_combined!N105</f>
        <v>Balbarrup</v>
      </c>
      <c r="AD118" s="32" t="str">
        <f>DHAC_TestProviders_combined!O105</f>
        <v>WA</v>
      </c>
      <c r="AE118" s="7">
        <f>DHAC_TestProviders_combined!P105</f>
        <v>6258</v>
      </c>
      <c r="AF118" s="66"/>
      <c r="AG118" s="66"/>
      <c r="AH118" s="65" t="str">
        <f>_xlfn.XLOOKUP(DHAC_TestProviders_combined!K105,CodeMaps!$A$15:$A$18,CodeMaps!$B$15:$B$18)</f>
        <v>female</v>
      </c>
      <c r="AI118" s="65" t="str">
        <f>DHAC_TestProviders_combined!D105</f>
        <v>Indigenous Health Worker</v>
      </c>
      <c r="AJ118" s="7" t="s">
        <v>1525</v>
      </c>
      <c r="AK118" s="66" t="s">
        <v>1526</v>
      </c>
      <c r="AL118" s="66" t="s">
        <v>1527</v>
      </c>
      <c r="AM118" s="7" t="s">
        <v>1528</v>
      </c>
      <c r="AN118" s="32" t="str">
        <f>DHAC_TestProviders_combined!T105</f>
        <v>HAC00000000104</v>
      </c>
      <c r="AO118" s="9" t="s">
        <v>1530</v>
      </c>
      <c r="AP118" s="9" t="s">
        <v>1531</v>
      </c>
      <c r="AQ118" s="9" t="s">
        <v>1585</v>
      </c>
    </row>
    <row r="119" spans="1:43" x14ac:dyDescent="0.25">
      <c r="A119" s="65" t="str">
        <f>LOWER(_xlfn.CONCAT(SUBSTITUTE(DHAC_TestProviders_combined!I106,"'",""),"-",DHAC_TestProviders_combined!J106))</f>
        <v>harding-diana</v>
      </c>
      <c r="B119" s="65"/>
      <c r="C119" s="35" t="s">
        <v>1518</v>
      </c>
      <c r="D119" s="66" t="s">
        <v>1519</v>
      </c>
      <c r="E119" s="66" t="s">
        <v>1520</v>
      </c>
      <c r="F119" s="66" t="s">
        <v>1521</v>
      </c>
      <c r="G119" s="66" t="str">
        <f>DHAC_TestProviders_combined!B106</f>
        <v xml:space="preserve">8003614900051556 </v>
      </c>
      <c r="H119" s="66"/>
      <c r="I119" s="65" t="str">
        <f>IF(DHAC_TestProviders_combined!W106&lt;&gt;"","PRES","")</f>
        <v/>
      </c>
      <c r="J119" s="65" t="str">
        <f>IF(DHAC_TestProviders_combined!W106&lt;&gt;"","Prescriber Number","")</f>
        <v/>
      </c>
      <c r="K119" s="66"/>
      <c r="L119" s="65" t="str">
        <f>IF(DHAC_TestProviders_combined!W106&lt;&gt;"","http://ns.electronichealth.net.au/id/medicare-prescriber-number","")</f>
        <v/>
      </c>
      <c r="M119" s="65" t="str">
        <f>IF(DHAC_TestProviders_combined!W106&lt;&gt;"",DHAC_TestProviders_combined!W106,"")</f>
        <v/>
      </c>
      <c r="N119" s="66"/>
      <c r="O119" s="66" t="s">
        <v>247</v>
      </c>
      <c r="P119" s="9" t="str">
        <f>DHAC_TestProviders_combined!I106</f>
        <v>HARDING</v>
      </c>
      <c r="Q119" s="66" t="str">
        <f>DHAC_TestProviders_combined!J106</f>
        <v>Diana</v>
      </c>
      <c r="R119" s="66"/>
      <c r="S119" s="66"/>
      <c r="U119" s="7" t="s">
        <v>252</v>
      </c>
      <c r="V119" s="32" t="str">
        <f>DHAC_TestProviders_combined!Q106</f>
        <v>0870109563</v>
      </c>
      <c r="W119" s="66" t="s">
        <v>1321</v>
      </c>
      <c r="X119" s="66" t="s">
        <v>282</v>
      </c>
      <c r="Y119" s="65" t="str">
        <f>DHAC_TestProviders_combined!S106</f>
        <v>diana.harding@lakewellsmp.example.com.au</v>
      </c>
      <c r="Z119" s="66"/>
      <c r="AA119" s="66"/>
      <c r="AB119" s="32" t="str">
        <f>DHAC_TestProviders_combined!M106</f>
        <v>90 Sebastien St</v>
      </c>
      <c r="AC119" s="32" t="str">
        <f>DHAC_TestProviders_combined!N106</f>
        <v>Lake Wells</v>
      </c>
      <c r="AD119" s="32" t="str">
        <f>DHAC_TestProviders_combined!O106</f>
        <v>WA</v>
      </c>
      <c r="AE119" s="7">
        <f>DHAC_TestProviders_combined!P106</f>
        <v>6440</v>
      </c>
      <c r="AF119" s="66"/>
      <c r="AG119" s="66"/>
      <c r="AH119" s="65" t="str">
        <f>_xlfn.XLOOKUP(DHAC_TestProviders_combined!K106,CodeMaps!$A$15:$A$18,CodeMaps!$B$15:$B$18)</f>
        <v>other</v>
      </c>
      <c r="AI119" s="65" t="str">
        <f>DHAC_TestProviders_combined!D106</f>
        <v>Medical Practitioner</v>
      </c>
      <c r="AJ119" s="7" t="s">
        <v>1525</v>
      </c>
      <c r="AK119" s="66" t="s">
        <v>1526</v>
      </c>
      <c r="AL119" s="66" t="s">
        <v>1527</v>
      </c>
      <c r="AM119" s="7" t="s">
        <v>1528</v>
      </c>
      <c r="AN119" s="32" t="str">
        <f>DHAC_TestProviders_combined!T106</f>
        <v>HAC00000000105</v>
      </c>
      <c r="AO119" s="9" t="s">
        <v>1530</v>
      </c>
      <c r="AP119" s="9" t="s">
        <v>1531</v>
      </c>
      <c r="AQ119" s="9" t="s">
        <v>1585</v>
      </c>
    </row>
    <row r="120" spans="1:43" x14ac:dyDescent="0.25">
      <c r="A120" s="65" t="str">
        <f>LOWER(_xlfn.CONCAT(SUBSTITUTE(DHAC_TestProviders_combined!I107,"'",""),"-",DHAC_TestProviders_combined!J107))</f>
        <v>jones-blanch</v>
      </c>
      <c r="B120" s="65"/>
      <c r="C120" s="35" t="s">
        <v>1518</v>
      </c>
      <c r="D120" s="66" t="s">
        <v>1519</v>
      </c>
      <c r="E120" s="66" t="s">
        <v>1520</v>
      </c>
      <c r="F120" s="66" t="s">
        <v>1521</v>
      </c>
      <c r="G120" s="66" t="str">
        <f>DHAC_TestProviders_combined!B107</f>
        <v xml:space="preserve">8003614900051564 </v>
      </c>
      <c r="H120" s="66"/>
      <c r="I120" s="65" t="str">
        <f>IF(DHAC_TestProviders_combined!W107&lt;&gt;"","PRES","")</f>
        <v/>
      </c>
      <c r="J120" s="65" t="str">
        <f>IF(DHAC_TestProviders_combined!W107&lt;&gt;"","Prescriber Number","")</f>
        <v/>
      </c>
      <c r="K120" s="66"/>
      <c r="L120" s="65" t="str">
        <f>IF(DHAC_TestProviders_combined!W107&lt;&gt;"","http://ns.electronichealth.net.au/id/medicare-prescriber-number","")</f>
        <v/>
      </c>
      <c r="M120" s="65" t="str">
        <f>IF(DHAC_TestProviders_combined!W107&lt;&gt;"",DHAC_TestProviders_combined!W107,"")</f>
        <v/>
      </c>
      <c r="N120" s="66"/>
      <c r="O120" s="66" t="s">
        <v>247</v>
      </c>
      <c r="P120" s="9" t="str">
        <f>DHAC_TestProviders_combined!I107</f>
        <v>JONES</v>
      </c>
      <c r="Q120" s="66" t="str">
        <f>DHAC_TestProviders_combined!J107</f>
        <v>Blanch</v>
      </c>
      <c r="R120" s="66"/>
      <c r="S120" s="66"/>
      <c r="U120" s="7" t="s">
        <v>252</v>
      </c>
      <c r="V120" s="32" t="str">
        <f>DHAC_TestProviders_combined!Q107</f>
        <v>0870109248</v>
      </c>
      <c r="W120" s="66" t="s">
        <v>1321</v>
      </c>
      <c r="X120" s="66" t="s">
        <v>282</v>
      </c>
      <c r="Y120" s="65" t="str">
        <f>DHAC_TestProviders_combined!S107</f>
        <v>blanch.jones@quinninupmc.example.net</v>
      </c>
      <c r="Z120" s="66"/>
      <c r="AA120" s="66"/>
      <c r="AB120" s="32" t="str">
        <f>DHAC_TestProviders_combined!M107</f>
        <v>84 Desleigh Cnr</v>
      </c>
      <c r="AC120" s="32" t="str">
        <f>DHAC_TestProviders_combined!N107</f>
        <v>Quinninup</v>
      </c>
      <c r="AD120" s="32" t="str">
        <f>DHAC_TestProviders_combined!O107</f>
        <v>WA</v>
      </c>
      <c r="AE120" s="7">
        <f>DHAC_TestProviders_combined!P107</f>
        <v>6258</v>
      </c>
      <c r="AF120" s="66"/>
      <c r="AG120" s="66"/>
      <c r="AH120" s="65" t="str">
        <f>_xlfn.XLOOKUP(DHAC_TestProviders_combined!K107,CodeMaps!$A$15:$A$18,CodeMaps!$B$15:$B$18)</f>
        <v>other</v>
      </c>
      <c r="AI120" s="65" t="str">
        <f>DHAC_TestProviders_combined!D107</f>
        <v>Medical Practitioner</v>
      </c>
      <c r="AJ120" s="7" t="s">
        <v>1525</v>
      </c>
      <c r="AK120" s="66" t="s">
        <v>1526</v>
      </c>
      <c r="AL120" s="66" t="s">
        <v>1527</v>
      </c>
      <c r="AM120" s="7" t="s">
        <v>1528</v>
      </c>
      <c r="AN120" s="32" t="str">
        <f>DHAC_TestProviders_combined!T107</f>
        <v>HAC00000000106</v>
      </c>
      <c r="AO120" s="9" t="s">
        <v>1530</v>
      </c>
      <c r="AP120" s="9" t="s">
        <v>1531</v>
      </c>
      <c r="AQ120" s="9" t="s">
        <v>1585</v>
      </c>
    </row>
    <row r="121" spans="1:43" x14ac:dyDescent="0.25">
      <c r="A121" s="65" t="str">
        <f>LOWER(_xlfn.CONCAT(SUBSTITUTE(DHAC_TestProviders_combined!I108,"'",""),"-",DHAC_TestProviders_combined!J108))</f>
        <v>markell-luke</v>
      </c>
      <c r="B121" s="65"/>
      <c r="C121" s="35" t="s">
        <v>1518</v>
      </c>
      <c r="D121" s="66" t="s">
        <v>1519</v>
      </c>
      <c r="E121" s="66" t="s">
        <v>1520</v>
      </c>
      <c r="F121" s="66" t="s">
        <v>1521</v>
      </c>
      <c r="G121" s="66" t="str">
        <f>DHAC_TestProviders_combined!B108</f>
        <v xml:space="preserve">8003616566719061 </v>
      </c>
      <c r="H121" s="66"/>
      <c r="I121" s="65" t="str">
        <f>IF(DHAC_TestProviders_combined!W108&lt;&gt;"","PRES","")</f>
        <v/>
      </c>
      <c r="J121" s="65" t="str">
        <f>IF(DHAC_TestProviders_combined!W108&lt;&gt;"","Prescriber Number","")</f>
        <v/>
      </c>
      <c r="K121" s="66"/>
      <c r="L121" s="65" t="str">
        <f>IF(DHAC_TestProviders_combined!W108&lt;&gt;"","http://ns.electronichealth.net.au/id/medicare-prescriber-number","")</f>
        <v/>
      </c>
      <c r="M121" s="65" t="str">
        <f>IF(DHAC_TestProviders_combined!W108&lt;&gt;"",DHAC_TestProviders_combined!W108,"")</f>
        <v/>
      </c>
      <c r="N121" s="66"/>
      <c r="O121" s="66" t="s">
        <v>247</v>
      </c>
      <c r="P121" s="9" t="str">
        <f>DHAC_TestProviders_combined!I108</f>
        <v>MARKELL</v>
      </c>
      <c r="Q121" s="66" t="str">
        <f>DHAC_TestProviders_combined!J108</f>
        <v>Luke</v>
      </c>
      <c r="R121" s="66"/>
      <c r="S121" s="66"/>
      <c r="U121" s="7" t="s">
        <v>252</v>
      </c>
      <c r="V121" s="32" t="str">
        <f>DHAC_TestProviders_combined!Q108</f>
        <v>0870101944</v>
      </c>
      <c r="W121" s="66" t="s">
        <v>1321</v>
      </c>
      <c r="X121" s="66" t="s">
        <v>282</v>
      </c>
      <c r="Y121" s="65" t="str">
        <f>DHAC_TestProviders_combined!S108</f>
        <v>luke.markell@example.com</v>
      </c>
      <c r="Z121" s="66"/>
      <c r="AA121" s="66"/>
      <c r="AB121" s="32" t="str">
        <f>DHAC_TestProviders_combined!M108</f>
        <v>78 Abba Pnt</v>
      </c>
      <c r="AC121" s="32" t="str">
        <f>DHAC_TestProviders_combined!N108</f>
        <v>Sandy Gully</v>
      </c>
      <c r="AD121" s="32" t="str">
        <f>DHAC_TestProviders_combined!O108</f>
        <v>WA</v>
      </c>
      <c r="AE121" s="7">
        <f>DHAC_TestProviders_combined!P108</f>
        <v>6535</v>
      </c>
      <c r="AF121" s="66"/>
      <c r="AG121" s="66"/>
      <c r="AH121" s="65" t="str">
        <f>_xlfn.XLOOKUP(DHAC_TestProviders_combined!K108,CodeMaps!$A$15:$A$18,CodeMaps!$B$15:$B$18)</f>
        <v>male</v>
      </c>
      <c r="AI121" s="65" t="str">
        <f>DHAC_TestProviders_combined!D108</f>
        <v>Midwives</v>
      </c>
      <c r="AJ121" s="7" t="s">
        <v>1525</v>
      </c>
      <c r="AK121" s="66" t="s">
        <v>1526</v>
      </c>
      <c r="AL121" s="66" t="s">
        <v>1527</v>
      </c>
      <c r="AM121" s="7" t="s">
        <v>1528</v>
      </c>
      <c r="AN121" s="32" t="str">
        <f>DHAC_TestProviders_combined!T108</f>
        <v>HAC00000000107</v>
      </c>
      <c r="AO121" s="9" t="s">
        <v>1530</v>
      </c>
      <c r="AP121" s="9" t="s">
        <v>1531</v>
      </c>
      <c r="AQ121" s="9" t="s">
        <v>1585</v>
      </c>
    </row>
    <row r="122" spans="1:43" x14ac:dyDescent="0.25">
      <c r="A122" s="65" t="str">
        <f>LOWER(_xlfn.CONCAT(SUBSTITUTE(DHAC_TestProviders_combined!I109,"'",""),"-",DHAC_TestProviders_combined!J109))</f>
        <v>osmond-deadra</v>
      </c>
      <c r="B122" s="65"/>
      <c r="C122" s="35" t="s">
        <v>1518</v>
      </c>
      <c r="D122" s="66" t="s">
        <v>1519</v>
      </c>
      <c r="E122" s="66" t="s">
        <v>1520</v>
      </c>
      <c r="F122" s="66" t="s">
        <v>1521</v>
      </c>
      <c r="G122" s="66" t="str">
        <f>DHAC_TestProviders_combined!B109</f>
        <v xml:space="preserve">8003618233385169 </v>
      </c>
      <c r="H122" s="66"/>
      <c r="I122" s="65" t="str">
        <f>IF(DHAC_TestProviders_combined!W109&lt;&gt;"","PRES","")</f>
        <v>PRES</v>
      </c>
      <c r="J122" s="65" t="str">
        <f>IF(DHAC_TestProviders_combined!W109&lt;&gt;"","Prescriber Number","")</f>
        <v>Prescriber Number</v>
      </c>
      <c r="K122" s="66"/>
      <c r="L122" s="65" t="str">
        <f>IF(DHAC_TestProviders_combined!W109&lt;&gt;"","http://ns.electronichealth.net.au/id/medicare-prescriber-number","")</f>
        <v>http://ns.electronichealth.net.au/id/medicare-prescriber-number</v>
      </c>
      <c r="M122" s="65">
        <f>IF(DHAC_TestProviders_combined!W109&lt;&gt;"",DHAC_TestProviders_combined!W109,"")</f>
        <v>8017213</v>
      </c>
      <c r="N122" s="66"/>
      <c r="O122" s="66" t="s">
        <v>247</v>
      </c>
      <c r="P122" s="9" t="str">
        <f>DHAC_TestProviders_combined!I109</f>
        <v>OSMOND</v>
      </c>
      <c r="Q122" s="66" t="str">
        <f>DHAC_TestProviders_combined!J109</f>
        <v>Deadra</v>
      </c>
      <c r="R122" s="66"/>
      <c r="S122" s="66"/>
      <c r="U122" s="7" t="s">
        <v>252</v>
      </c>
      <c r="V122" s="32" t="str">
        <f>DHAC_TestProviders_combined!Q109</f>
        <v>0870104604</v>
      </c>
      <c r="W122" s="66" t="s">
        <v>1321</v>
      </c>
      <c r="X122" s="66" t="s">
        <v>282</v>
      </c>
      <c r="Y122" s="65" t="str">
        <f>DHAC_TestProviders_combined!S109</f>
        <v>deadra.osmond@bunburyph.example.net</v>
      </c>
      <c r="Z122" s="66"/>
      <c r="AA122" s="66"/>
      <c r="AB122" s="32" t="str">
        <f>DHAC_TestProviders_combined!M109</f>
        <v>100 Newhaven Way</v>
      </c>
      <c r="AC122" s="32" t="str">
        <f>DHAC_TestProviders_combined!N109</f>
        <v>Bunbury</v>
      </c>
      <c r="AD122" s="32" t="str">
        <f>DHAC_TestProviders_combined!O109</f>
        <v>WA</v>
      </c>
      <c r="AE122" s="7">
        <f>DHAC_TestProviders_combined!P109</f>
        <v>6230</v>
      </c>
      <c r="AF122" s="66"/>
      <c r="AG122" s="66"/>
      <c r="AH122" s="65" t="str">
        <f>_xlfn.XLOOKUP(DHAC_TestProviders_combined!K109,CodeMaps!$A$15:$A$18,CodeMaps!$B$15:$B$18)</f>
        <v>female</v>
      </c>
      <c r="AI122" s="65" t="str">
        <f>DHAC_TestProviders_combined!D109</f>
        <v>Registered Nurses</v>
      </c>
      <c r="AJ122" s="7" t="s">
        <v>1525</v>
      </c>
      <c r="AK122" s="66" t="s">
        <v>1526</v>
      </c>
      <c r="AL122" s="66" t="s">
        <v>1527</v>
      </c>
      <c r="AM122" s="7" t="s">
        <v>1528</v>
      </c>
      <c r="AN122" s="32" t="str">
        <f>DHAC_TestProviders_combined!T109</f>
        <v>HAC00000000108</v>
      </c>
      <c r="AO122" s="9" t="s">
        <v>1530</v>
      </c>
      <c r="AP122" s="9" t="s">
        <v>1531</v>
      </c>
      <c r="AQ122" s="9" t="s">
        <v>1585</v>
      </c>
    </row>
    <row r="123" spans="1:43" x14ac:dyDescent="0.25">
      <c r="A123" s="65" t="str">
        <f>LOWER(_xlfn.CONCAT(SUBSTITUTE(DHAC_TestProviders_combined!I110,"'",""),"-",DHAC_TestProviders_combined!J110))</f>
        <v>gaynor-phil</v>
      </c>
      <c r="B123" s="65"/>
      <c r="C123" s="35" t="s">
        <v>1518</v>
      </c>
      <c r="D123" s="66" t="s">
        <v>1519</v>
      </c>
      <c r="E123" s="66" t="s">
        <v>1520</v>
      </c>
      <c r="F123" s="66" t="s">
        <v>1521</v>
      </c>
      <c r="G123" s="66" t="str">
        <f>DHAC_TestProviders_combined!B110</f>
        <v xml:space="preserve">8003613233384999 </v>
      </c>
      <c r="H123" s="66"/>
      <c r="I123" s="65" t="str">
        <f>IF(DHAC_TestProviders_combined!W110&lt;&gt;"","PRES","")</f>
        <v/>
      </c>
      <c r="J123" s="65" t="str">
        <f>IF(DHAC_TestProviders_combined!W110&lt;&gt;"","Prescriber Number","")</f>
        <v/>
      </c>
      <c r="K123" s="66"/>
      <c r="L123" s="65" t="str">
        <f>IF(DHAC_TestProviders_combined!W110&lt;&gt;"","http://ns.electronichealth.net.au/id/medicare-prescriber-number","")</f>
        <v/>
      </c>
      <c r="M123" s="65" t="str">
        <f>IF(DHAC_TestProviders_combined!W110&lt;&gt;"",DHAC_TestProviders_combined!W110,"")</f>
        <v/>
      </c>
      <c r="N123" s="66"/>
      <c r="O123" s="66" t="s">
        <v>247</v>
      </c>
      <c r="P123" s="9" t="str">
        <f>DHAC_TestProviders_combined!I110</f>
        <v>GAYNOR</v>
      </c>
      <c r="Q123" s="66" t="str">
        <f>DHAC_TestProviders_combined!J110</f>
        <v>Phil</v>
      </c>
      <c r="R123" s="66"/>
      <c r="S123" s="66"/>
      <c r="U123" s="7" t="s">
        <v>252</v>
      </c>
      <c r="V123" s="32" t="str">
        <f>DHAC_TestProviders_combined!Q110</f>
        <v>0870100972</v>
      </c>
      <c r="W123" s="66" t="s">
        <v>1321</v>
      </c>
      <c r="X123" s="66" t="s">
        <v>282</v>
      </c>
      <c r="Y123" s="65" t="str">
        <f>DHAC_TestProviders_combined!S110</f>
        <v>phil.gaynor@morgantownph.example.com.au</v>
      </c>
      <c r="Z123" s="66"/>
      <c r="AA123" s="66"/>
      <c r="AB123" s="32" t="str">
        <f>DHAC_TestProviders_combined!M110</f>
        <v>185 Constitution Cr</v>
      </c>
      <c r="AC123" s="32" t="str">
        <f>DHAC_TestProviders_combined!N110</f>
        <v>Morgantown</v>
      </c>
      <c r="AD123" s="32" t="str">
        <f>DHAC_TestProviders_combined!O110</f>
        <v>WA</v>
      </c>
      <c r="AE123" s="7">
        <f>DHAC_TestProviders_combined!P110</f>
        <v>6701</v>
      </c>
      <c r="AF123" s="66"/>
      <c r="AG123" s="66"/>
      <c r="AH123" s="65" t="str">
        <f>_xlfn.XLOOKUP(DHAC_TestProviders_combined!K110,CodeMaps!$A$15:$A$18,CodeMaps!$B$15:$B$18)</f>
        <v>unknown</v>
      </c>
      <c r="AI123" s="65" t="str">
        <f>DHAC_TestProviders_combined!D110</f>
        <v>Registered Nurses</v>
      </c>
      <c r="AJ123" s="7" t="s">
        <v>1525</v>
      </c>
      <c r="AK123" s="66" t="s">
        <v>1526</v>
      </c>
      <c r="AL123" s="66" t="s">
        <v>1527</v>
      </c>
      <c r="AM123" s="7" t="s">
        <v>1528</v>
      </c>
      <c r="AN123" s="32" t="str">
        <f>DHAC_TestProviders_combined!T110</f>
        <v>HAC00000000109</v>
      </c>
      <c r="AO123" s="9" t="s">
        <v>1530</v>
      </c>
      <c r="AP123" s="9" t="s">
        <v>1531</v>
      </c>
      <c r="AQ123" s="9" t="s">
        <v>1585</v>
      </c>
    </row>
    <row r="124" spans="1:43" x14ac:dyDescent="0.25">
      <c r="A124" s="65" t="str">
        <f>LOWER(_xlfn.CONCAT(SUBSTITUTE(DHAC_TestProviders_combined!I111,"'",""),"-",DHAC_TestProviders_combined!J111))</f>
        <v>bowden-paula</v>
      </c>
      <c r="B124" s="65"/>
      <c r="C124" s="35" t="s">
        <v>1518</v>
      </c>
      <c r="D124" s="66" t="s">
        <v>1519</v>
      </c>
      <c r="E124" s="66" t="s">
        <v>1520</v>
      </c>
      <c r="F124" s="66" t="s">
        <v>1521</v>
      </c>
      <c r="G124" s="66" t="str">
        <f>DHAC_TestProviders_combined!B111</f>
        <v xml:space="preserve">8003613233385004 </v>
      </c>
      <c r="H124" s="66"/>
      <c r="I124" s="65" t="str">
        <f>IF(DHAC_TestProviders_combined!W111&lt;&gt;"","PRES","")</f>
        <v/>
      </c>
      <c r="J124" s="65" t="str">
        <f>IF(DHAC_TestProviders_combined!W111&lt;&gt;"","Prescriber Number","")</f>
        <v/>
      </c>
      <c r="K124" s="66"/>
      <c r="L124" s="65" t="str">
        <f>IF(DHAC_TestProviders_combined!W111&lt;&gt;"","http://ns.electronichealth.net.au/id/medicare-prescriber-number","")</f>
        <v/>
      </c>
      <c r="M124" s="65" t="str">
        <f>IF(DHAC_TestProviders_combined!W111&lt;&gt;"",DHAC_TestProviders_combined!W111,"")</f>
        <v/>
      </c>
      <c r="N124" s="66"/>
      <c r="O124" s="66" t="s">
        <v>247</v>
      </c>
      <c r="P124" s="9" t="str">
        <f>DHAC_TestProviders_combined!I111</f>
        <v>BOWDEN</v>
      </c>
      <c r="Q124" s="66" t="str">
        <f>DHAC_TestProviders_combined!J111</f>
        <v>Paula</v>
      </c>
      <c r="R124" s="66"/>
      <c r="S124" s="66"/>
      <c r="U124" s="7" t="s">
        <v>252</v>
      </c>
      <c r="V124" s="32" t="str">
        <f>DHAC_TestProviders_combined!Q111</f>
        <v>0870106704</v>
      </c>
      <c r="W124" s="66" t="s">
        <v>1321</v>
      </c>
      <c r="X124" s="66" t="s">
        <v>282</v>
      </c>
      <c r="Y124" s="65" t="str">
        <f>DHAC_TestProviders_combined!S111</f>
        <v>paula.bowden@example.com</v>
      </c>
      <c r="Z124" s="66"/>
      <c r="AA124" s="66"/>
      <c r="AB124" s="32" t="str">
        <f>DHAC_TestProviders_combined!M111</f>
        <v>99 John Rvr</v>
      </c>
      <c r="AC124" s="32" t="str">
        <f>DHAC_TestProviders_combined!N111</f>
        <v>Warrenup</v>
      </c>
      <c r="AD124" s="32" t="str">
        <f>DHAC_TestProviders_combined!O111</f>
        <v>WA</v>
      </c>
      <c r="AE124" s="7">
        <f>DHAC_TestProviders_combined!P111</f>
        <v>6330</v>
      </c>
      <c r="AF124" s="66"/>
      <c r="AG124" s="66"/>
      <c r="AH124" s="65" t="str">
        <f>_xlfn.XLOOKUP(DHAC_TestProviders_combined!K111,CodeMaps!$A$15:$A$18,CodeMaps!$B$15:$B$18)</f>
        <v>female</v>
      </c>
      <c r="AI124" s="65" t="str">
        <f>DHAC_TestProviders_combined!D111</f>
        <v>Specialist Medical Practitioners</v>
      </c>
      <c r="AJ124" s="7" t="s">
        <v>1525</v>
      </c>
      <c r="AK124" s="66" t="s">
        <v>1526</v>
      </c>
      <c r="AL124" s="66" t="s">
        <v>1527</v>
      </c>
      <c r="AM124" s="7" t="s">
        <v>1528</v>
      </c>
      <c r="AN124" s="32" t="str">
        <f>DHAC_TestProviders_combined!T111</f>
        <v>HAC00000000110</v>
      </c>
      <c r="AO124" s="9" t="s">
        <v>1530</v>
      </c>
      <c r="AP124" s="9" t="s">
        <v>1531</v>
      </c>
      <c r="AQ124" s="9" t="s">
        <v>1585</v>
      </c>
    </row>
    <row r="125" spans="1:43" x14ac:dyDescent="0.25">
      <c r="A125" s="65" t="str">
        <f>LOWER(_xlfn.CONCAT(SUBSTITUTE(DHAC_TestProviders_combined!I112,"'",""),"-",DHAC_TestProviders_combined!J112))</f>
        <v>khouri-stewart</v>
      </c>
      <c r="B125" s="65"/>
      <c r="C125" s="35" t="s">
        <v>1518</v>
      </c>
      <c r="D125" s="66" t="s">
        <v>1519</v>
      </c>
      <c r="E125" s="66" t="s">
        <v>1520</v>
      </c>
      <c r="F125" s="66" t="s">
        <v>1521</v>
      </c>
      <c r="G125" s="66" t="str">
        <f>DHAC_TestProviders_combined!B112</f>
        <v xml:space="preserve">8003611566718684 </v>
      </c>
      <c r="H125" s="66"/>
      <c r="I125" s="65" t="str">
        <f>IF(DHAC_TestProviders_combined!W112&lt;&gt;"","PRES","")</f>
        <v/>
      </c>
      <c r="J125" s="65" t="str">
        <f>IF(DHAC_TestProviders_combined!W112&lt;&gt;"","Prescriber Number","")</f>
        <v/>
      </c>
      <c r="K125" s="66"/>
      <c r="L125" s="65" t="str">
        <f>IF(DHAC_TestProviders_combined!W112&lt;&gt;"","http://ns.electronichealth.net.au/id/medicare-prescriber-number","")</f>
        <v/>
      </c>
      <c r="M125" s="65" t="str">
        <f>IF(DHAC_TestProviders_combined!W112&lt;&gt;"",DHAC_TestProviders_combined!W112,"")</f>
        <v/>
      </c>
      <c r="N125" s="66"/>
      <c r="O125" s="66" t="s">
        <v>247</v>
      </c>
      <c r="P125" s="9" t="str">
        <f>DHAC_TestProviders_combined!I112</f>
        <v>KHOURI</v>
      </c>
      <c r="Q125" s="66" t="str">
        <f>DHAC_TestProviders_combined!J112</f>
        <v>Stewart</v>
      </c>
      <c r="R125" s="66"/>
      <c r="S125" s="66"/>
      <c r="U125" s="7" t="s">
        <v>252</v>
      </c>
      <c r="V125" s="32" t="str">
        <f>DHAC_TestProviders_combined!Q112</f>
        <v>0870100955</v>
      </c>
      <c r="W125" s="66" t="s">
        <v>1321</v>
      </c>
      <c r="X125" s="66" t="s">
        <v>282</v>
      </c>
      <c r="Y125" s="65" t="str">
        <f>DHAC_TestProviders_combined!S112</f>
        <v>stewart.khouri@kununurrapathology.example.com.au</v>
      </c>
      <c r="Z125" s="66"/>
      <c r="AA125" s="66"/>
      <c r="AB125" s="32" t="str">
        <f>DHAC_TestProviders_combined!M112</f>
        <v>127 Delaware Pnt</v>
      </c>
      <c r="AC125" s="32" t="str">
        <f>DHAC_TestProviders_combined!N112</f>
        <v>Kununurra</v>
      </c>
      <c r="AD125" s="32" t="str">
        <f>DHAC_TestProviders_combined!O112</f>
        <v>WA</v>
      </c>
      <c r="AE125" s="7">
        <f>DHAC_TestProviders_combined!P112</f>
        <v>6743</v>
      </c>
      <c r="AF125" s="66"/>
      <c r="AG125" s="66"/>
      <c r="AH125" s="65" t="str">
        <f>_xlfn.XLOOKUP(DHAC_TestProviders_combined!K112,CodeMaps!$A$15:$A$18,CodeMaps!$B$15:$B$18)</f>
        <v>unknown</v>
      </c>
      <c r="AI125" s="65" t="str">
        <f>DHAC_TestProviders_combined!D112</f>
        <v>Other Medical Practitioners</v>
      </c>
      <c r="AJ125" s="7" t="s">
        <v>1525</v>
      </c>
      <c r="AK125" s="66" t="s">
        <v>1526</v>
      </c>
      <c r="AL125" s="66" t="s">
        <v>1527</v>
      </c>
      <c r="AM125" s="7" t="s">
        <v>1528</v>
      </c>
      <c r="AN125" s="32" t="str">
        <f>DHAC_TestProviders_combined!T112</f>
        <v>HAC00000000111</v>
      </c>
      <c r="AO125" s="9" t="s">
        <v>1530</v>
      </c>
      <c r="AP125" s="9" t="s">
        <v>1531</v>
      </c>
      <c r="AQ125" s="9" t="s">
        <v>1585</v>
      </c>
    </row>
    <row r="126" spans="1:43" x14ac:dyDescent="0.25">
      <c r="A126" s="65" t="str">
        <f>LOWER(_xlfn.CONCAT(SUBSTITUTE(DHAC_TestProviders_combined!I113,"'",""),"-",DHAC_TestProviders_combined!J113))</f>
        <v>mclennan-miguel</v>
      </c>
      <c r="B126" s="65"/>
      <c r="C126" s="35" t="s">
        <v>1518</v>
      </c>
      <c r="D126" s="66" t="s">
        <v>1519</v>
      </c>
      <c r="E126" s="66" t="s">
        <v>1520</v>
      </c>
      <c r="F126" s="66" t="s">
        <v>1521</v>
      </c>
      <c r="G126" s="66" t="str">
        <f>DHAC_TestProviders_combined!B113</f>
        <v xml:space="preserve">8003611566718692 </v>
      </c>
      <c r="H126" s="66"/>
      <c r="I126" s="65" t="str">
        <f>IF(DHAC_TestProviders_combined!W113&lt;&gt;"","PRES","")</f>
        <v/>
      </c>
      <c r="J126" s="65" t="str">
        <f>IF(DHAC_TestProviders_combined!W113&lt;&gt;"","Prescriber Number","")</f>
        <v/>
      </c>
      <c r="K126" s="66"/>
      <c r="L126" s="65" t="str">
        <f>IF(DHAC_TestProviders_combined!W113&lt;&gt;"","http://ns.electronichealth.net.au/id/medicare-prescriber-number","")</f>
        <v/>
      </c>
      <c r="M126" s="65" t="str">
        <f>IF(DHAC_TestProviders_combined!W113&lt;&gt;"",DHAC_TestProviders_combined!W113,"")</f>
        <v/>
      </c>
      <c r="N126" s="66"/>
      <c r="O126" s="66" t="s">
        <v>247</v>
      </c>
      <c r="P126" s="9" t="str">
        <f>DHAC_TestProviders_combined!I113</f>
        <v>MCLENNAN</v>
      </c>
      <c r="Q126" s="66" t="str">
        <f>DHAC_TestProviders_combined!J113</f>
        <v>Miguel</v>
      </c>
      <c r="R126" s="66"/>
      <c r="S126" s="66"/>
      <c r="U126" s="7" t="s">
        <v>252</v>
      </c>
      <c r="V126" s="32" t="str">
        <f>DHAC_TestProviders_combined!Q113</f>
        <v>0870101653</v>
      </c>
      <c r="W126" s="66" t="s">
        <v>1321</v>
      </c>
      <c r="X126" s="66" t="s">
        <v>282</v>
      </c>
      <c r="Y126" s="65" t="str">
        <f>DHAC_TestProviders_combined!S113</f>
        <v>miguel.mclennan@mcbeathpharmacy.example.net</v>
      </c>
      <c r="Z126" s="66"/>
      <c r="AA126" s="66"/>
      <c r="AB126" s="32" t="str">
        <f>DHAC_TestProviders_combined!M113</f>
        <v>199 Hermann Est</v>
      </c>
      <c r="AC126" s="32" t="str">
        <f>DHAC_TestProviders_combined!N113</f>
        <v>Mcbeath</v>
      </c>
      <c r="AD126" s="32" t="str">
        <f>DHAC_TestProviders_combined!O113</f>
        <v>WA</v>
      </c>
      <c r="AE126" s="7">
        <f>DHAC_TestProviders_combined!P113</f>
        <v>6770</v>
      </c>
      <c r="AF126" s="66"/>
      <c r="AG126" s="66"/>
      <c r="AH126" s="65" t="str">
        <f>_xlfn.XLOOKUP(DHAC_TestProviders_combined!K113,CodeMaps!$A$15:$A$18,CodeMaps!$B$15:$B$18)</f>
        <v>unknown</v>
      </c>
      <c r="AI126" s="65" t="str">
        <f>DHAC_TestProviders_combined!D113</f>
        <v>Pharmacists</v>
      </c>
      <c r="AJ126" s="7" t="s">
        <v>1525</v>
      </c>
      <c r="AK126" s="66" t="s">
        <v>1526</v>
      </c>
      <c r="AL126" s="66" t="s">
        <v>1527</v>
      </c>
      <c r="AM126" s="7" t="s">
        <v>1528</v>
      </c>
      <c r="AN126" s="32" t="str">
        <f>DHAC_TestProviders_combined!T113</f>
        <v>HAC00000000112</v>
      </c>
      <c r="AO126" s="9" t="s">
        <v>1530</v>
      </c>
      <c r="AP126" s="9" t="s">
        <v>1531</v>
      </c>
      <c r="AQ126" s="9" t="s">
        <v>1585</v>
      </c>
    </row>
    <row r="127" spans="1:43" x14ac:dyDescent="0.25">
      <c r="A127" s="65" t="str">
        <f>LOWER(_xlfn.CONCAT(SUBSTITUTE(DHAC_TestProviders_combined!I114,"'",""),"-",DHAC_TestProviders_combined!J114))</f>
        <v>dent-aldo</v>
      </c>
      <c r="B127" s="65"/>
      <c r="C127" s="35" t="s">
        <v>1518</v>
      </c>
      <c r="D127" s="66" t="s">
        <v>1519</v>
      </c>
      <c r="E127" s="66" t="s">
        <v>1520</v>
      </c>
      <c r="F127" s="66" t="s">
        <v>1521</v>
      </c>
      <c r="G127" s="66" t="str">
        <f>DHAC_TestProviders_combined!B114</f>
        <v xml:space="preserve">8003618233385185 </v>
      </c>
      <c r="H127" s="66"/>
      <c r="I127" s="65" t="str">
        <f>IF(DHAC_TestProviders_combined!W114&lt;&gt;"","PRES","")</f>
        <v/>
      </c>
      <c r="J127" s="65" t="str">
        <f>IF(DHAC_TestProviders_combined!W114&lt;&gt;"","Prescriber Number","")</f>
        <v/>
      </c>
      <c r="K127" s="66"/>
      <c r="L127" s="65" t="str">
        <f>IF(DHAC_TestProviders_combined!W114&lt;&gt;"","http://ns.electronichealth.net.au/id/medicare-prescriber-number","")</f>
        <v/>
      </c>
      <c r="M127" s="65" t="str">
        <f>IF(DHAC_TestProviders_combined!W114&lt;&gt;"",DHAC_TestProviders_combined!W114,"")</f>
        <v/>
      </c>
      <c r="N127" s="66"/>
      <c r="O127" s="66" t="s">
        <v>247</v>
      </c>
      <c r="P127" s="9" t="str">
        <f>DHAC_TestProviders_combined!I114</f>
        <v>DENT</v>
      </c>
      <c r="Q127" s="66" t="str">
        <f>DHAC_TestProviders_combined!J114</f>
        <v>Aldo</v>
      </c>
      <c r="R127" s="66"/>
      <c r="S127" s="66"/>
      <c r="U127" s="7" t="s">
        <v>252</v>
      </c>
      <c r="V127" s="32" t="str">
        <f>DHAC_TestProviders_combined!Q114</f>
        <v>0870107077</v>
      </c>
      <c r="W127" s="66" t="s">
        <v>1321</v>
      </c>
      <c r="X127" s="66" t="s">
        <v>282</v>
      </c>
      <c r="Y127" s="65" t="str">
        <f>DHAC_TestProviders_combined!S114</f>
        <v>aldo.dent@bunburyph.example.net</v>
      </c>
      <c r="Z127" s="66"/>
      <c r="AA127" s="66"/>
      <c r="AB127" s="32" t="str">
        <f>DHAC_TestProviders_combined!M114</f>
        <v>3 Glider Gdns</v>
      </c>
      <c r="AC127" s="32" t="str">
        <f>DHAC_TestProviders_combined!N114</f>
        <v>Bunbury</v>
      </c>
      <c r="AD127" s="32" t="str">
        <f>DHAC_TestProviders_combined!O114</f>
        <v>WA</v>
      </c>
      <c r="AE127" s="7">
        <f>DHAC_TestProviders_combined!P114</f>
        <v>6230</v>
      </c>
      <c r="AF127" s="66"/>
      <c r="AG127" s="66"/>
      <c r="AH127" s="65" t="str">
        <f>_xlfn.XLOOKUP(DHAC_TestProviders_combined!K114,CodeMaps!$A$15:$A$18,CodeMaps!$B$15:$B$18)</f>
        <v>male</v>
      </c>
      <c r="AI127" s="65" t="str">
        <f>DHAC_TestProviders_combined!D114</f>
        <v>Registered Nurses</v>
      </c>
      <c r="AJ127" s="7" t="s">
        <v>1525</v>
      </c>
      <c r="AK127" s="66" t="s">
        <v>1526</v>
      </c>
      <c r="AL127" s="66" t="s">
        <v>1527</v>
      </c>
      <c r="AM127" s="7" t="s">
        <v>1528</v>
      </c>
      <c r="AN127" s="32" t="str">
        <f>DHAC_TestProviders_combined!T114</f>
        <v>HAC00000000113</v>
      </c>
      <c r="AO127" s="9" t="s">
        <v>1530</v>
      </c>
      <c r="AP127" s="9" t="s">
        <v>1531</v>
      </c>
      <c r="AQ127" s="9" t="s">
        <v>1585</v>
      </c>
    </row>
    <row r="128" spans="1:43" x14ac:dyDescent="0.25">
      <c r="A128" s="65" t="str">
        <f>LOWER(_xlfn.CONCAT(SUBSTITUTE(DHAC_TestProviders_combined!I115,"'",""),"-",DHAC_TestProviders_combined!J115))</f>
        <v>cooke-arthur</v>
      </c>
      <c r="B128" s="65"/>
      <c r="C128" s="35" t="s">
        <v>1518</v>
      </c>
      <c r="D128" s="66" t="s">
        <v>1519</v>
      </c>
      <c r="E128" s="66" t="s">
        <v>1520</v>
      </c>
      <c r="F128" s="66" t="s">
        <v>1521</v>
      </c>
      <c r="G128" s="66" t="str">
        <f>DHAC_TestProviders_combined!B115</f>
        <v xml:space="preserve">8003611566718700 </v>
      </c>
      <c r="H128" s="66"/>
      <c r="I128" s="65" t="str">
        <f>IF(DHAC_TestProviders_combined!W115&lt;&gt;"","PRES","")</f>
        <v/>
      </c>
      <c r="J128" s="65" t="str">
        <f>IF(DHAC_TestProviders_combined!W115&lt;&gt;"","Prescriber Number","")</f>
        <v/>
      </c>
      <c r="K128" s="66"/>
      <c r="L128" s="65" t="str">
        <f>IF(DHAC_TestProviders_combined!W115&lt;&gt;"","http://ns.electronichealth.net.au/id/medicare-prescriber-number","")</f>
        <v/>
      </c>
      <c r="M128" s="65" t="str">
        <f>IF(DHAC_TestProviders_combined!W115&lt;&gt;"",DHAC_TestProviders_combined!W115,"")</f>
        <v/>
      </c>
      <c r="N128" s="66"/>
      <c r="O128" s="66" t="s">
        <v>247</v>
      </c>
      <c r="P128" s="9" t="str">
        <f>DHAC_TestProviders_combined!I115</f>
        <v>COOKE</v>
      </c>
      <c r="Q128" s="66" t="str">
        <f>DHAC_TestProviders_combined!J115</f>
        <v>Arthur</v>
      </c>
      <c r="R128" s="66"/>
      <c r="S128" s="66"/>
      <c r="U128" s="7" t="s">
        <v>252</v>
      </c>
      <c r="V128" s="32" t="str">
        <f>DHAC_TestProviders_combined!Q115</f>
        <v>0870102901</v>
      </c>
      <c r="W128" s="66" t="s">
        <v>1321</v>
      </c>
      <c r="X128" s="66" t="s">
        <v>282</v>
      </c>
      <c r="Y128" s="65" t="str">
        <f>DHAC_TestProviders_combined!S115</f>
        <v>arthur.cooke@morgantownph.example.com.au</v>
      </c>
      <c r="Z128" s="66"/>
      <c r="AA128" s="66"/>
      <c r="AB128" s="32" t="str">
        <f>DHAC_TestProviders_combined!M115</f>
        <v>119 State Esp</v>
      </c>
      <c r="AC128" s="32" t="str">
        <f>DHAC_TestProviders_combined!N115</f>
        <v>Morgantown</v>
      </c>
      <c r="AD128" s="32" t="str">
        <f>DHAC_TestProviders_combined!O115</f>
        <v>WA</v>
      </c>
      <c r="AE128" s="7">
        <f>DHAC_TestProviders_combined!P115</f>
        <v>6701</v>
      </c>
      <c r="AF128" s="66"/>
      <c r="AG128" s="66"/>
      <c r="AH128" s="65" t="str">
        <f>_xlfn.XLOOKUP(DHAC_TestProviders_combined!K115,CodeMaps!$A$15:$A$18,CodeMaps!$B$15:$B$18)</f>
        <v>unknown</v>
      </c>
      <c r="AI128" s="65" t="str">
        <f>DHAC_TestProviders_combined!D115</f>
        <v>Registered Nurses</v>
      </c>
      <c r="AJ128" s="7" t="s">
        <v>1525</v>
      </c>
      <c r="AK128" s="66" t="s">
        <v>1526</v>
      </c>
      <c r="AL128" s="66" t="s">
        <v>1527</v>
      </c>
      <c r="AM128" s="7" t="s">
        <v>1528</v>
      </c>
      <c r="AN128" s="32" t="str">
        <f>DHAC_TestProviders_combined!T115</f>
        <v>HAC00000000114</v>
      </c>
      <c r="AO128" s="9" t="s">
        <v>1530</v>
      </c>
      <c r="AP128" s="9" t="s">
        <v>1531</v>
      </c>
      <c r="AQ128" s="9" t="s">
        <v>1585</v>
      </c>
    </row>
    <row r="129" spans="1:43" x14ac:dyDescent="0.25">
      <c r="A129" s="65" t="str">
        <f>LOWER(_xlfn.CONCAT(SUBSTITUTE(DHAC_TestProviders_combined!I116,"'",""),"-",DHAC_TestProviders_combined!J116))</f>
        <v>lumb-lovie</v>
      </c>
      <c r="B129" s="65"/>
      <c r="C129" s="35" t="s">
        <v>1518</v>
      </c>
      <c r="D129" s="66" t="s">
        <v>1519</v>
      </c>
      <c r="E129" s="66" t="s">
        <v>1520</v>
      </c>
      <c r="F129" s="66" t="s">
        <v>1521</v>
      </c>
      <c r="G129" s="66" t="str">
        <f>DHAC_TestProviders_combined!B116</f>
        <v xml:space="preserve">8003616566719079 </v>
      </c>
      <c r="H129" s="66"/>
      <c r="I129" s="65" t="str">
        <f>IF(DHAC_TestProviders_combined!W116&lt;&gt;"","PRES","")</f>
        <v/>
      </c>
      <c r="J129" s="65" t="str">
        <f>IF(DHAC_TestProviders_combined!W116&lt;&gt;"","Prescriber Number","")</f>
        <v/>
      </c>
      <c r="K129" s="66"/>
      <c r="L129" s="65" t="str">
        <f>IF(DHAC_TestProviders_combined!W116&lt;&gt;"","http://ns.electronichealth.net.au/id/medicare-prescriber-number","")</f>
        <v/>
      </c>
      <c r="M129" s="65" t="str">
        <f>IF(DHAC_TestProviders_combined!W116&lt;&gt;"",DHAC_TestProviders_combined!W116,"")</f>
        <v/>
      </c>
      <c r="N129" s="66"/>
      <c r="O129" s="66" t="s">
        <v>247</v>
      </c>
      <c r="P129" s="9" t="str">
        <f>DHAC_TestProviders_combined!I116</f>
        <v>LUMB</v>
      </c>
      <c r="Q129" s="66" t="str">
        <f>DHAC_TestProviders_combined!J116</f>
        <v>Lovie</v>
      </c>
      <c r="R129" s="66"/>
      <c r="S129" s="66"/>
      <c r="U129" s="7" t="s">
        <v>252</v>
      </c>
      <c r="V129" s="32" t="str">
        <f>DHAC_TestProviders_combined!Q116</f>
        <v>0870107705</v>
      </c>
      <c r="W129" s="66" t="s">
        <v>1321</v>
      </c>
      <c r="X129" s="66" t="s">
        <v>282</v>
      </c>
      <c r="Y129" s="65" t="str">
        <f>DHAC_TestProviders_combined!S116</f>
        <v>lovie.lumb@lakewellsmp.example.com.au</v>
      </c>
      <c r="Z129" s="66"/>
      <c r="AA129" s="66"/>
      <c r="AB129" s="32" t="str">
        <f>DHAC_TestProviders_combined!M116</f>
        <v>117 Shall Cct</v>
      </c>
      <c r="AC129" s="32" t="str">
        <f>DHAC_TestProviders_combined!N116</f>
        <v>Lake Wells</v>
      </c>
      <c r="AD129" s="32" t="str">
        <f>DHAC_TestProviders_combined!O116</f>
        <v>WA</v>
      </c>
      <c r="AE129" s="7">
        <f>DHAC_TestProviders_combined!P116</f>
        <v>6440</v>
      </c>
      <c r="AF129" s="66"/>
      <c r="AG129" s="66"/>
      <c r="AH129" s="65" t="str">
        <f>_xlfn.XLOOKUP(DHAC_TestProviders_combined!K116,CodeMaps!$A$15:$A$18,CodeMaps!$B$15:$B$18)</f>
        <v>other</v>
      </c>
      <c r="AI129" s="65" t="str">
        <f>DHAC_TestProviders_combined!D116</f>
        <v>Registered Nurses</v>
      </c>
      <c r="AJ129" s="7" t="s">
        <v>1525</v>
      </c>
      <c r="AK129" s="66" t="s">
        <v>1526</v>
      </c>
      <c r="AL129" s="66" t="s">
        <v>1527</v>
      </c>
      <c r="AM129" s="7" t="s">
        <v>1528</v>
      </c>
      <c r="AN129" s="32" t="str">
        <f>DHAC_TestProviders_combined!T116</f>
        <v>HAC00000000115</v>
      </c>
      <c r="AO129" s="9" t="s">
        <v>1530</v>
      </c>
      <c r="AP129" s="9" t="s">
        <v>1531</v>
      </c>
      <c r="AQ129" s="9" t="s">
        <v>1585</v>
      </c>
    </row>
    <row r="130" spans="1:43" x14ac:dyDescent="0.25">
      <c r="A130" s="65" t="str">
        <f>LOWER(_xlfn.CONCAT(SUBSTITUTE(DHAC_TestProviders_combined!I117,"'",""),"-",DHAC_TestProviders_combined!J117))</f>
        <v>clare-evonne</v>
      </c>
      <c r="B130" s="65"/>
      <c r="C130" s="35" t="s">
        <v>1518</v>
      </c>
      <c r="D130" s="66" t="s">
        <v>1519</v>
      </c>
      <c r="E130" s="66" t="s">
        <v>1520</v>
      </c>
      <c r="F130" s="66" t="s">
        <v>1521</v>
      </c>
      <c r="G130" s="66" t="str">
        <f>DHAC_TestProviders_combined!B117</f>
        <v xml:space="preserve">8003618233385193 </v>
      </c>
      <c r="H130" s="66"/>
      <c r="I130" s="65" t="str">
        <f>IF(DHAC_TestProviders_combined!W117&lt;&gt;"","PRES","")</f>
        <v/>
      </c>
      <c r="J130" s="65" t="str">
        <f>IF(DHAC_TestProviders_combined!W117&lt;&gt;"","Prescriber Number","")</f>
        <v/>
      </c>
      <c r="K130" s="66"/>
      <c r="L130" s="65" t="str">
        <f>IF(DHAC_TestProviders_combined!W117&lt;&gt;"","http://ns.electronichealth.net.au/id/medicare-prescriber-number","")</f>
        <v/>
      </c>
      <c r="M130" s="65" t="str">
        <f>IF(DHAC_TestProviders_combined!W117&lt;&gt;"",DHAC_TestProviders_combined!W117,"")</f>
        <v/>
      </c>
      <c r="N130" s="66"/>
      <c r="O130" s="66" t="s">
        <v>247</v>
      </c>
      <c r="P130" s="9" t="str">
        <f>DHAC_TestProviders_combined!I117</f>
        <v>CLARE</v>
      </c>
      <c r="Q130" s="66" t="str">
        <f>DHAC_TestProviders_combined!J117</f>
        <v>Evonne</v>
      </c>
      <c r="R130" s="66"/>
      <c r="S130" s="66"/>
      <c r="U130" s="7" t="s">
        <v>252</v>
      </c>
      <c r="V130" s="32" t="str">
        <f>DHAC_TestProviders_combined!Q117</f>
        <v>0870104737</v>
      </c>
      <c r="W130" s="66" t="s">
        <v>1321</v>
      </c>
      <c r="X130" s="66" t="s">
        <v>282</v>
      </c>
      <c r="Y130" s="65" t="str">
        <f>DHAC_TestProviders_combined!S117</f>
        <v>evonne.clare@quinninupmc.example.net</v>
      </c>
      <c r="Z130" s="66"/>
      <c r="AA130" s="66"/>
      <c r="AB130" s="32" t="str">
        <f>DHAC_TestProviders_combined!M117</f>
        <v>117 Newhaven Way</v>
      </c>
      <c r="AC130" s="32" t="str">
        <f>DHAC_TestProviders_combined!N117</f>
        <v>Quinninup</v>
      </c>
      <c r="AD130" s="32" t="str">
        <f>DHAC_TestProviders_combined!O117</f>
        <v>WA</v>
      </c>
      <c r="AE130" s="7">
        <f>DHAC_TestProviders_combined!P117</f>
        <v>6258</v>
      </c>
      <c r="AF130" s="66"/>
      <c r="AG130" s="66"/>
      <c r="AH130" s="65" t="str">
        <f>_xlfn.XLOOKUP(DHAC_TestProviders_combined!K117,CodeMaps!$A$15:$A$18,CodeMaps!$B$15:$B$18)</f>
        <v>other</v>
      </c>
      <c r="AI130" s="65" t="str">
        <f>DHAC_TestProviders_combined!D117</f>
        <v>Registered Nurses</v>
      </c>
      <c r="AJ130" s="7" t="s">
        <v>1525</v>
      </c>
      <c r="AK130" s="66" t="s">
        <v>1526</v>
      </c>
      <c r="AL130" s="66" t="s">
        <v>1527</v>
      </c>
      <c r="AM130" s="7" t="s">
        <v>1528</v>
      </c>
      <c r="AN130" s="32" t="str">
        <f>DHAC_TestProviders_combined!T117</f>
        <v>HAC00000000116</v>
      </c>
      <c r="AO130" s="9" t="s">
        <v>1530</v>
      </c>
      <c r="AP130" s="9" t="s">
        <v>1531</v>
      </c>
      <c r="AQ130" s="9" t="s">
        <v>1585</v>
      </c>
    </row>
    <row r="131" spans="1:43" x14ac:dyDescent="0.25">
      <c r="A131" s="65" t="str">
        <f>LOWER(_xlfn.CONCAT(SUBSTITUTE(DHAC_TestProviders_combined!I118,"'",""),"-",DHAC_TestProviders_combined!J118))</f>
        <v>power-linda</v>
      </c>
      <c r="B131" s="65"/>
      <c r="C131" s="35" t="s">
        <v>1518</v>
      </c>
      <c r="D131" s="66" t="s">
        <v>1519</v>
      </c>
      <c r="E131" s="66" t="s">
        <v>1520</v>
      </c>
      <c r="F131" s="66" t="s">
        <v>1521</v>
      </c>
      <c r="G131" s="66" t="str">
        <f>DHAC_TestProviders_combined!B118</f>
        <v xml:space="preserve">8003619900052314 </v>
      </c>
      <c r="H131" s="66"/>
      <c r="I131" s="65" t="str">
        <f>IF(DHAC_TestProviders_combined!W118&lt;&gt;"","PRES","")</f>
        <v/>
      </c>
      <c r="J131" s="65" t="str">
        <f>IF(DHAC_TestProviders_combined!W118&lt;&gt;"","Prescriber Number","")</f>
        <v/>
      </c>
      <c r="K131" s="66"/>
      <c r="L131" s="65" t="str">
        <f>IF(DHAC_TestProviders_combined!W118&lt;&gt;"","http://ns.electronichealth.net.au/id/medicare-prescriber-number","")</f>
        <v/>
      </c>
      <c r="M131" s="65" t="str">
        <f>IF(DHAC_TestProviders_combined!W118&lt;&gt;"",DHAC_TestProviders_combined!W118,"")</f>
        <v/>
      </c>
      <c r="N131" s="66"/>
      <c r="O131" s="66" t="s">
        <v>247</v>
      </c>
      <c r="P131" s="9" t="str">
        <f>DHAC_TestProviders_combined!I118</f>
        <v>POWER</v>
      </c>
      <c r="Q131" s="66" t="str">
        <f>DHAC_TestProviders_combined!J118</f>
        <v>Linda</v>
      </c>
      <c r="R131" s="66"/>
      <c r="S131" s="66"/>
      <c r="U131" s="7" t="s">
        <v>252</v>
      </c>
      <c r="V131" s="32" t="str">
        <f>DHAC_TestProviders_combined!Q118</f>
        <v>0870106410</v>
      </c>
      <c r="W131" s="66" t="s">
        <v>1321</v>
      </c>
      <c r="X131" s="66" t="s">
        <v>282</v>
      </c>
      <c r="Y131" s="65" t="str">
        <f>DHAC_TestProviders_combined!S118</f>
        <v>linda.power@balbarruppractice.example.net</v>
      </c>
      <c r="Z131" s="66"/>
      <c r="AA131" s="66"/>
      <c r="AB131" s="32" t="str">
        <f>DHAC_TestProviders_combined!M118</f>
        <v>49 Delaware Dr</v>
      </c>
      <c r="AC131" s="32" t="str">
        <f>DHAC_TestProviders_combined!N118</f>
        <v>Balbarrup</v>
      </c>
      <c r="AD131" s="32" t="str">
        <f>DHAC_TestProviders_combined!O118</f>
        <v>WA</v>
      </c>
      <c r="AE131" s="7">
        <f>DHAC_TestProviders_combined!P118</f>
        <v>6258</v>
      </c>
      <c r="AF131" s="66"/>
      <c r="AG131" s="66"/>
      <c r="AH131" s="65" t="str">
        <f>_xlfn.XLOOKUP(DHAC_TestProviders_combined!K118,CodeMaps!$A$15:$A$18,CodeMaps!$B$15:$B$18)</f>
        <v>female</v>
      </c>
      <c r="AI131" s="65" t="str">
        <f>DHAC_TestProviders_combined!D118</f>
        <v>Registered Nurses</v>
      </c>
      <c r="AJ131" s="7" t="s">
        <v>1525</v>
      </c>
      <c r="AK131" s="66" t="s">
        <v>1526</v>
      </c>
      <c r="AL131" s="66" t="s">
        <v>1527</v>
      </c>
      <c r="AM131" s="7" t="s">
        <v>1528</v>
      </c>
      <c r="AN131" s="32" t="str">
        <f>DHAC_TestProviders_combined!T118</f>
        <v>HAC00000000117</v>
      </c>
      <c r="AO131" s="9" t="s">
        <v>1530</v>
      </c>
      <c r="AP131" s="9" t="s">
        <v>1531</v>
      </c>
      <c r="AQ131" s="9" t="s">
        <v>1585</v>
      </c>
    </row>
    <row r="132" spans="1:43" x14ac:dyDescent="0.25">
      <c r="A132" s="65" t="str">
        <f>LOWER(_xlfn.CONCAT(SUBSTITUTE(DHAC_TestProviders_combined!I119,"'",""),"-",DHAC_TestProviders_combined!J119))</f>
        <v>gilmore-ann</v>
      </c>
      <c r="B132" s="65"/>
      <c r="C132" s="35" t="s">
        <v>1518</v>
      </c>
      <c r="D132" s="66" t="s">
        <v>1519</v>
      </c>
      <c r="E132" s="66" t="s">
        <v>1520</v>
      </c>
      <c r="F132" s="66" t="s">
        <v>1521</v>
      </c>
      <c r="G132" s="66" t="str">
        <f>DHAC_TestProviders_combined!B119</f>
        <v xml:space="preserve">8003618233385201 </v>
      </c>
      <c r="H132" s="66"/>
      <c r="I132" s="65" t="str">
        <f>IF(DHAC_TestProviders_combined!W119&lt;&gt;"","PRES","")</f>
        <v/>
      </c>
      <c r="J132" s="65" t="str">
        <f>IF(DHAC_TestProviders_combined!W119&lt;&gt;"","Prescriber Number","")</f>
        <v/>
      </c>
      <c r="K132" s="66"/>
      <c r="L132" s="65" t="str">
        <f>IF(DHAC_TestProviders_combined!W119&lt;&gt;"","http://ns.electronichealth.net.au/id/medicare-prescriber-number","")</f>
        <v/>
      </c>
      <c r="M132" s="65" t="str">
        <f>IF(DHAC_TestProviders_combined!W119&lt;&gt;"",DHAC_TestProviders_combined!W119,"")</f>
        <v/>
      </c>
      <c r="N132" s="66"/>
      <c r="O132" s="66" t="s">
        <v>247</v>
      </c>
      <c r="P132" s="9" t="str">
        <f>DHAC_TestProviders_combined!I119</f>
        <v>GILMORE</v>
      </c>
      <c r="Q132" s="66" t="str">
        <f>DHAC_TestProviders_combined!J119</f>
        <v>Ann</v>
      </c>
      <c r="R132" s="66"/>
      <c r="S132" s="66"/>
      <c r="U132" s="7" t="s">
        <v>252</v>
      </c>
      <c r="V132" s="32" t="str">
        <f>DHAC_TestProviders_combined!Q119</f>
        <v>0870106137</v>
      </c>
      <c r="W132" s="66" t="s">
        <v>1321</v>
      </c>
      <c r="X132" s="66" t="s">
        <v>282</v>
      </c>
      <c r="Y132" s="65" t="str">
        <f>DHAC_TestProviders_combined!S119</f>
        <v>ann.gilmore@example.net</v>
      </c>
      <c r="Z132" s="66"/>
      <c r="AA132" s="66"/>
      <c r="AB132" s="32" t="str">
        <f>DHAC_TestProviders_combined!M119</f>
        <v>32 Valley Rvr</v>
      </c>
      <c r="AC132" s="32" t="str">
        <f>DHAC_TestProviders_combined!N119</f>
        <v>Throssell</v>
      </c>
      <c r="AD132" s="32" t="str">
        <f>DHAC_TestProviders_combined!O119</f>
        <v>WA</v>
      </c>
      <c r="AE132" s="7">
        <f>DHAC_TestProviders_combined!P119</f>
        <v>6401</v>
      </c>
      <c r="AF132" s="66"/>
      <c r="AG132" s="66"/>
      <c r="AH132" s="65" t="str">
        <f>_xlfn.XLOOKUP(DHAC_TestProviders_combined!K119,CodeMaps!$A$15:$A$18,CodeMaps!$B$15:$B$18)</f>
        <v>other</v>
      </c>
      <c r="AI132" s="65" t="str">
        <f>DHAC_TestProviders_combined!D119</f>
        <v>Medical Imaging Professionals</v>
      </c>
      <c r="AJ132" s="7" t="s">
        <v>1525</v>
      </c>
      <c r="AK132" s="66" t="s">
        <v>1526</v>
      </c>
      <c r="AL132" s="66" t="s">
        <v>1527</v>
      </c>
      <c r="AM132" s="7" t="s">
        <v>1528</v>
      </c>
      <c r="AN132" s="32" t="str">
        <f>DHAC_TestProviders_combined!T119</f>
        <v>HAC00000000118</v>
      </c>
      <c r="AO132" s="9" t="s">
        <v>1530</v>
      </c>
      <c r="AP132" s="9" t="s">
        <v>1531</v>
      </c>
      <c r="AQ132" s="9" t="s">
        <v>1585</v>
      </c>
    </row>
    <row r="133" spans="1:43" x14ac:dyDescent="0.25">
      <c r="A133" s="65" t="str">
        <f>LOWER(_xlfn.CONCAT(SUBSTITUTE(DHAC_TestProviders_combined!I120,"'",""),"-",DHAC_TestProviders_combined!J120))</f>
        <v>gidley-aubrey</v>
      </c>
      <c r="B133" s="65"/>
      <c r="C133" s="35" t="s">
        <v>1518</v>
      </c>
      <c r="D133" s="66" t="s">
        <v>1519</v>
      </c>
      <c r="E133" s="66" t="s">
        <v>1520</v>
      </c>
      <c r="F133" s="66" t="s">
        <v>1521</v>
      </c>
      <c r="G133" s="66" t="str">
        <f>DHAC_TestProviders_combined!B120</f>
        <v xml:space="preserve">8003616566719087 </v>
      </c>
      <c r="H133" s="66"/>
      <c r="I133" s="65" t="str">
        <f>IF(DHAC_TestProviders_combined!W120&lt;&gt;"","PRES","")</f>
        <v/>
      </c>
      <c r="J133" s="65" t="str">
        <f>IF(DHAC_TestProviders_combined!W120&lt;&gt;"","Prescriber Number","")</f>
        <v/>
      </c>
      <c r="K133" s="66"/>
      <c r="L133" s="65" t="str">
        <f>IF(DHAC_TestProviders_combined!W120&lt;&gt;"","http://ns.electronichealth.net.au/id/medicare-prescriber-number","")</f>
        <v/>
      </c>
      <c r="M133" s="65" t="str">
        <f>IF(DHAC_TestProviders_combined!W120&lt;&gt;"",DHAC_TestProviders_combined!W120,"")</f>
        <v/>
      </c>
      <c r="N133" s="66"/>
      <c r="O133" s="66" t="s">
        <v>247</v>
      </c>
      <c r="P133" s="9" t="str">
        <f>DHAC_TestProviders_combined!I120</f>
        <v>GIDLEY</v>
      </c>
      <c r="Q133" s="66" t="str">
        <f>DHAC_TestProviders_combined!J120</f>
        <v>Aubrey</v>
      </c>
      <c r="R133" s="66"/>
      <c r="S133" s="66"/>
      <c r="U133" s="7" t="s">
        <v>252</v>
      </c>
      <c r="V133" s="32" t="str">
        <f>DHAC_TestProviders_combined!Q120</f>
        <v>0870100011</v>
      </c>
      <c r="W133" s="66" t="s">
        <v>1321</v>
      </c>
      <c r="X133" s="66" t="s">
        <v>282</v>
      </c>
      <c r="Y133" s="65" t="str">
        <f>DHAC_TestProviders_combined!S120</f>
        <v>aubrey.gidley@koolanookaradiology.example.net</v>
      </c>
      <c r="Z133" s="66"/>
      <c r="AA133" s="66"/>
      <c r="AB133" s="32" t="str">
        <f>DHAC_TestProviders_combined!M120</f>
        <v>196 Zorro St</v>
      </c>
      <c r="AC133" s="32" t="str">
        <f>DHAC_TestProviders_combined!N120</f>
        <v>Koolanooka</v>
      </c>
      <c r="AD133" s="32" t="str">
        <f>DHAC_TestProviders_combined!O120</f>
        <v>WA</v>
      </c>
      <c r="AE133" s="7">
        <f>DHAC_TestProviders_combined!P120</f>
        <v>6623</v>
      </c>
      <c r="AF133" s="66"/>
      <c r="AG133" s="66"/>
      <c r="AH133" s="65" t="str">
        <f>_xlfn.XLOOKUP(DHAC_TestProviders_combined!K120,CodeMaps!$A$15:$A$18,CodeMaps!$B$15:$B$18)</f>
        <v>unknown</v>
      </c>
      <c r="AI133" s="65" t="str">
        <f>DHAC_TestProviders_combined!D120</f>
        <v>Other Medical Practitioners</v>
      </c>
      <c r="AJ133" s="7" t="s">
        <v>1525</v>
      </c>
      <c r="AK133" s="66" t="s">
        <v>1526</v>
      </c>
      <c r="AL133" s="66" t="s">
        <v>1527</v>
      </c>
      <c r="AM133" s="7" t="s">
        <v>1528</v>
      </c>
      <c r="AN133" s="32" t="str">
        <f>DHAC_TestProviders_combined!T120</f>
        <v>HAC00000000119</v>
      </c>
      <c r="AO133" s="9" t="s">
        <v>1530</v>
      </c>
      <c r="AP133" s="9" t="s">
        <v>1531</v>
      </c>
      <c r="AQ133" s="9" t="s">
        <v>1585</v>
      </c>
    </row>
    <row r="134" spans="1:43" x14ac:dyDescent="0.25">
      <c r="A134" s="65" t="str">
        <f>LOWER(_xlfn.CONCAT(SUBSTITUTE(DHAC_TestProviders_combined!I121,"'",""),"-",DHAC_TestProviders_combined!J121))</f>
        <v>potter-lamar</v>
      </c>
      <c r="B134" s="65"/>
      <c r="C134" s="35" t="s">
        <v>1518</v>
      </c>
      <c r="D134" s="66" t="s">
        <v>1519</v>
      </c>
      <c r="E134" s="66" t="s">
        <v>1520</v>
      </c>
      <c r="F134" s="66" t="s">
        <v>1521</v>
      </c>
      <c r="G134" s="66" t="str">
        <f>DHAC_TestProviders_combined!B121</f>
        <v xml:space="preserve">8003613233385053 </v>
      </c>
      <c r="H134" s="66"/>
      <c r="I134" s="65" t="str">
        <f>IF(DHAC_TestProviders_combined!W121&lt;&gt;"","PRES","")</f>
        <v/>
      </c>
      <c r="J134" s="65" t="str">
        <f>IF(DHAC_TestProviders_combined!W121&lt;&gt;"","Prescriber Number","")</f>
        <v/>
      </c>
      <c r="K134" s="66"/>
      <c r="L134" s="65" t="str">
        <f>IF(DHAC_TestProviders_combined!W121&lt;&gt;"","http://ns.electronichealth.net.au/id/medicare-prescriber-number","")</f>
        <v/>
      </c>
      <c r="M134" s="65" t="str">
        <f>IF(DHAC_TestProviders_combined!W121&lt;&gt;"",DHAC_TestProviders_combined!W121,"")</f>
        <v/>
      </c>
      <c r="N134" s="66"/>
      <c r="O134" s="66" t="s">
        <v>247</v>
      </c>
      <c r="P134" s="9" t="str">
        <f>DHAC_TestProviders_combined!I121</f>
        <v>POTTER</v>
      </c>
      <c r="Q134" s="66" t="str">
        <f>DHAC_TestProviders_combined!J121</f>
        <v>Lamar</v>
      </c>
      <c r="R134" s="66"/>
      <c r="S134" s="66"/>
      <c r="U134" s="7" t="s">
        <v>252</v>
      </c>
      <c r="V134" s="32" t="str">
        <f>DHAC_TestProviders_combined!Q121</f>
        <v>0870108363</v>
      </c>
      <c r="W134" s="66" t="s">
        <v>1321</v>
      </c>
      <c r="X134" s="66" t="s">
        <v>282</v>
      </c>
      <c r="Y134" s="65" t="str">
        <f>DHAC_TestProviders_combined!S121</f>
        <v>lamar.potter@bunburyph.example.net</v>
      </c>
      <c r="Z134" s="66"/>
      <c r="AA134" s="66"/>
      <c r="AB134" s="32" t="str">
        <f>DHAC_TestProviders_combined!M121</f>
        <v>58 Copper Rdge</v>
      </c>
      <c r="AC134" s="32" t="str">
        <f>DHAC_TestProviders_combined!N121</f>
        <v>Bunbury</v>
      </c>
      <c r="AD134" s="32" t="str">
        <f>DHAC_TestProviders_combined!O121</f>
        <v>WA</v>
      </c>
      <c r="AE134" s="7">
        <f>DHAC_TestProviders_combined!P121</f>
        <v>6230</v>
      </c>
      <c r="AF134" s="66"/>
      <c r="AG134" s="66"/>
      <c r="AH134" s="65" t="str">
        <f>_xlfn.XLOOKUP(DHAC_TestProviders_combined!K121,CodeMaps!$A$15:$A$18,CodeMaps!$B$15:$B$18)</f>
        <v>unknown</v>
      </c>
      <c r="AI134" s="65" t="str">
        <f>DHAC_TestProviders_combined!D121</f>
        <v>Surgeons</v>
      </c>
      <c r="AJ134" s="7" t="s">
        <v>1525</v>
      </c>
      <c r="AK134" s="66" t="s">
        <v>1526</v>
      </c>
      <c r="AL134" s="66" t="s">
        <v>1527</v>
      </c>
      <c r="AM134" s="7" t="s">
        <v>1528</v>
      </c>
      <c r="AN134" s="32" t="str">
        <f>DHAC_TestProviders_combined!T121</f>
        <v>HAC00000000120</v>
      </c>
      <c r="AO134" s="9" t="s">
        <v>1530</v>
      </c>
      <c r="AP134" s="9" t="s">
        <v>1531</v>
      </c>
      <c r="AQ134" s="9" t="s">
        <v>1585</v>
      </c>
    </row>
    <row r="135" spans="1:43" x14ac:dyDescent="0.25">
      <c r="A135" s="65" t="str">
        <f>LOWER(_xlfn.CONCAT(SUBSTITUTE(DHAC_TestProviders_combined!I122,"'",""),"-",DHAC_TestProviders_combined!J122))</f>
        <v>brooksby-caterina</v>
      </c>
      <c r="B135" s="65"/>
      <c r="C135" s="35" t="s">
        <v>1518</v>
      </c>
      <c r="D135" s="66" t="s">
        <v>1519</v>
      </c>
      <c r="E135" s="66" t="s">
        <v>1520</v>
      </c>
      <c r="F135" s="66" t="s">
        <v>1521</v>
      </c>
      <c r="G135" s="66" t="str">
        <f>DHAC_TestProviders_combined!B122</f>
        <v xml:space="preserve">8003614900051622 </v>
      </c>
      <c r="H135" s="66"/>
      <c r="I135" s="65" t="str">
        <f>IF(DHAC_TestProviders_combined!W122&lt;&gt;"","PRES","")</f>
        <v/>
      </c>
      <c r="J135" s="65" t="str">
        <f>IF(DHAC_TestProviders_combined!W122&lt;&gt;"","Prescriber Number","")</f>
        <v/>
      </c>
      <c r="K135" s="66"/>
      <c r="L135" s="65" t="str">
        <f>IF(DHAC_TestProviders_combined!W122&lt;&gt;"","http://ns.electronichealth.net.au/id/medicare-prescriber-number","")</f>
        <v/>
      </c>
      <c r="M135" s="65" t="str">
        <f>IF(DHAC_TestProviders_combined!W122&lt;&gt;"",DHAC_TestProviders_combined!W122,"")</f>
        <v/>
      </c>
      <c r="N135" s="66"/>
      <c r="O135" s="66" t="s">
        <v>247</v>
      </c>
      <c r="P135" s="9" t="str">
        <f>DHAC_TestProviders_combined!I122</f>
        <v>BROOKSBY</v>
      </c>
      <c r="Q135" s="66" t="str">
        <f>DHAC_TestProviders_combined!J122</f>
        <v>Caterina</v>
      </c>
      <c r="R135" s="66"/>
      <c r="S135" s="66"/>
      <c r="U135" s="7" t="s">
        <v>252</v>
      </c>
      <c r="V135" s="32" t="str">
        <f>DHAC_TestProviders_combined!Q122</f>
        <v>0870104899</v>
      </c>
      <c r="W135" s="66" t="s">
        <v>1321</v>
      </c>
      <c r="X135" s="66" t="s">
        <v>282</v>
      </c>
      <c r="Y135" s="65" t="str">
        <f>DHAC_TestProviders_combined!S122</f>
        <v>caterina.brooksby@morgantownph.example.com.au</v>
      </c>
      <c r="Z135" s="66"/>
      <c r="AA135" s="66"/>
      <c r="AB135" s="32" t="str">
        <f>DHAC_TestProviders_combined!M122</f>
        <v>50 Elgin Qy</v>
      </c>
      <c r="AC135" s="32" t="str">
        <f>DHAC_TestProviders_combined!N122</f>
        <v>Morgantown</v>
      </c>
      <c r="AD135" s="32" t="str">
        <f>DHAC_TestProviders_combined!O122</f>
        <v>WA</v>
      </c>
      <c r="AE135" s="7">
        <f>DHAC_TestProviders_combined!P122</f>
        <v>6701</v>
      </c>
      <c r="AF135" s="66"/>
      <c r="AG135" s="66"/>
      <c r="AH135" s="65" t="str">
        <f>_xlfn.XLOOKUP(DHAC_TestProviders_combined!K122,CodeMaps!$A$15:$A$18,CodeMaps!$B$15:$B$18)</f>
        <v>female</v>
      </c>
      <c r="AI135" s="65" t="str">
        <f>DHAC_TestProviders_combined!D122</f>
        <v>Surgeons</v>
      </c>
      <c r="AJ135" s="7" t="s">
        <v>1525</v>
      </c>
      <c r="AK135" s="66" t="s">
        <v>1526</v>
      </c>
      <c r="AL135" s="66" t="s">
        <v>1527</v>
      </c>
      <c r="AM135" s="7" t="s">
        <v>1528</v>
      </c>
      <c r="AN135" s="32" t="str">
        <f>DHAC_TestProviders_combined!T122</f>
        <v>HAC00000000121</v>
      </c>
      <c r="AO135" s="9" t="s">
        <v>1530</v>
      </c>
      <c r="AP135" s="9" t="s">
        <v>1531</v>
      </c>
      <c r="AQ135" s="9" t="s">
        <v>1585</v>
      </c>
    </row>
    <row r="136" spans="1:43" x14ac:dyDescent="0.25">
      <c r="A136" s="65" t="str">
        <f>LOWER(_xlfn.CONCAT(SUBSTITUTE(DHAC_TestProviders_combined!I123,"'",""),"-",DHAC_TestProviders_combined!J123))</f>
        <v>delaney-ned</v>
      </c>
      <c r="B136" s="65"/>
      <c r="C136" s="35" t="s">
        <v>1518</v>
      </c>
      <c r="D136" s="66" t="s">
        <v>1519</v>
      </c>
      <c r="E136" s="66" t="s">
        <v>1520</v>
      </c>
      <c r="F136" s="66" t="s">
        <v>1521</v>
      </c>
      <c r="G136" s="66" t="str">
        <f>DHAC_TestProviders_combined!B123</f>
        <v xml:space="preserve">8003616566719103 </v>
      </c>
      <c r="H136" s="66"/>
      <c r="I136" s="65" t="str">
        <f>IF(DHAC_TestProviders_combined!W123&lt;&gt;"","PRES","")</f>
        <v/>
      </c>
      <c r="J136" s="65" t="str">
        <f>IF(DHAC_TestProviders_combined!W123&lt;&gt;"","Prescriber Number","")</f>
        <v/>
      </c>
      <c r="K136" s="66"/>
      <c r="L136" s="65" t="str">
        <f>IF(DHAC_TestProviders_combined!W123&lt;&gt;"","http://ns.electronichealth.net.au/id/medicare-prescriber-number","")</f>
        <v/>
      </c>
      <c r="M136" s="65" t="str">
        <f>IF(DHAC_TestProviders_combined!W123&lt;&gt;"",DHAC_TestProviders_combined!W123,"")</f>
        <v/>
      </c>
      <c r="N136" s="66"/>
      <c r="O136" s="66" t="s">
        <v>247</v>
      </c>
      <c r="P136" s="9" t="str">
        <f>DHAC_TestProviders_combined!I123</f>
        <v>DELANEY</v>
      </c>
      <c r="Q136" s="66" t="str">
        <f>DHAC_TestProviders_combined!J123</f>
        <v>Ned</v>
      </c>
      <c r="R136" s="66"/>
      <c r="S136" s="66"/>
      <c r="U136" s="7" t="s">
        <v>252</v>
      </c>
      <c r="V136" s="32" t="str">
        <f>DHAC_TestProviders_combined!Q123</f>
        <v>0870106521</v>
      </c>
      <c r="W136" s="66" t="s">
        <v>1321</v>
      </c>
      <c r="X136" s="66" t="s">
        <v>282</v>
      </c>
      <c r="Y136" s="65" t="str">
        <f>DHAC_TestProviders_combined!S123</f>
        <v>ned.delaney@example.com</v>
      </c>
      <c r="Z136" s="66"/>
      <c r="AA136" s="66"/>
      <c r="AB136" s="32" t="str">
        <f>DHAC_TestProviders_combined!M123</f>
        <v>65 Versace Esp</v>
      </c>
      <c r="AC136" s="32" t="str">
        <f>DHAC_TestProviders_combined!N123</f>
        <v>The Lakes</v>
      </c>
      <c r="AD136" s="32" t="str">
        <f>DHAC_TestProviders_combined!O123</f>
        <v>WA</v>
      </c>
      <c r="AE136" s="7">
        <f>DHAC_TestProviders_combined!P123</f>
        <v>6556</v>
      </c>
      <c r="AF136" s="66"/>
      <c r="AG136" s="66"/>
      <c r="AH136" s="65" t="str">
        <f>_xlfn.XLOOKUP(DHAC_TestProviders_combined!K123,CodeMaps!$A$15:$A$18,CodeMaps!$B$15:$B$18)</f>
        <v>unknown</v>
      </c>
      <c r="AI136" s="65" t="str">
        <f>DHAC_TestProviders_combined!D123</f>
        <v>Other Medical Practitioners</v>
      </c>
      <c r="AJ136" s="7" t="s">
        <v>1525</v>
      </c>
      <c r="AK136" s="66" t="s">
        <v>1526</v>
      </c>
      <c r="AL136" s="66" t="s">
        <v>1527</v>
      </c>
      <c r="AM136" s="7" t="s">
        <v>1528</v>
      </c>
      <c r="AN136" s="32" t="str">
        <f>DHAC_TestProviders_combined!T123</f>
        <v>HAC00000000122</v>
      </c>
      <c r="AO136" s="9" t="s">
        <v>1530</v>
      </c>
      <c r="AP136" s="9" t="s">
        <v>1531</v>
      </c>
      <c r="AQ136" s="9" t="s">
        <v>1585</v>
      </c>
    </row>
    <row r="137" spans="1:43" x14ac:dyDescent="0.25">
      <c r="A137" s="65" t="str">
        <f>LOWER(_xlfn.CONCAT(SUBSTITUTE(DHAC_TestProviders_combined!I124,"'",""),"-",DHAC_TestProviders_combined!J124))</f>
        <v>oritz-abbie</v>
      </c>
      <c r="B137" s="65"/>
      <c r="C137" s="35" t="s">
        <v>1518</v>
      </c>
      <c r="D137" s="66" t="s">
        <v>1519</v>
      </c>
      <c r="E137" s="66" t="s">
        <v>1520</v>
      </c>
      <c r="F137" s="66" t="s">
        <v>1521</v>
      </c>
      <c r="G137" s="66" t="str">
        <f>DHAC_TestProviders_combined!B124</f>
        <v xml:space="preserve">8003613233385079 </v>
      </c>
      <c r="H137" s="66"/>
      <c r="I137" s="65" t="str">
        <f>IF(DHAC_TestProviders_combined!W124&lt;&gt;"","PRES","")</f>
        <v/>
      </c>
      <c r="J137" s="65" t="str">
        <f>IF(DHAC_TestProviders_combined!W124&lt;&gt;"","Prescriber Number","")</f>
        <v/>
      </c>
      <c r="K137" s="66"/>
      <c r="L137" s="65" t="str">
        <f>IF(DHAC_TestProviders_combined!W124&lt;&gt;"","http://ns.electronichealth.net.au/id/medicare-prescriber-number","")</f>
        <v/>
      </c>
      <c r="M137" s="65" t="str">
        <f>IF(DHAC_TestProviders_combined!W124&lt;&gt;"",DHAC_TestProviders_combined!W124,"")</f>
        <v/>
      </c>
      <c r="N137" s="66"/>
      <c r="O137" s="66" t="s">
        <v>247</v>
      </c>
      <c r="P137" s="9" t="str">
        <f>DHAC_TestProviders_combined!I124</f>
        <v>ORITZ</v>
      </c>
      <c r="Q137" s="66" t="str">
        <f>DHAC_TestProviders_combined!J124</f>
        <v>Abbie</v>
      </c>
      <c r="R137" s="66"/>
      <c r="S137" s="66"/>
      <c r="U137" s="7" t="s">
        <v>252</v>
      </c>
      <c r="V137" s="32" t="str">
        <f>DHAC_TestProviders_combined!Q124</f>
        <v>0870107732</v>
      </c>
      <c r="W137" s="66" t="s">
        <v>1321</v>
      </c>
      <c r="X137" s="66" t="s">
        <v>282</v>
      </c>
      <c r="Y137" s="65" t="str">
        <f>DHAC_TestProviders_combined!S124</f>
        <v>abbie.oritz@example.com.au</v>
      </c>
      <c r="Z137" s="66"/>
      <c r="AA137" s="66"/>
      <c r="AB137" s="32" t="str">
        <f>DHAC_TestProviders_combined!M124</f>
        <v>72 Rail Pnt</v>
      </c>
      <c r="AC137" s="32" t="str">
        <f>DHAC_TestProviders_combined!N124</f>
        <v>Bruce Rock</v>
      </c>
      <c r="AD137" s="32" t="str">
        <f>DHAC_TestProviders_combined!O124</f>
        <v>WA</v>
      </c>
      <c r="AE137" s="7">
        <f>DHAC_TestProviders_combined!P124</f>
        <v>6418</v>
      </c>
      <c r="AF137" s="66"/>
      <c r="AG137" s="66"/>
      <c r="AH137" s="65" t="str">
        <f>_xlfn.XLOOKUP(DHAC_TestProviders_combined!K124,CodeMaps!$A$15:$A$18,CodeMaps!$B$15:$B$18)</f>
        <v>other</v>
      </c>
      <c r="AI137" s="65" t="str">
        <f>DHAC_TestProviders_combined!D124</f>
        <v>Medical Imaging Professionals</v>
      </c>
      <c r="AJ137" s="7" t="s">
        <v>1525</v>
      </c>
      <c r="AK137" s="66" t="s">
        <v>1526</v>
      </c>
      <c r="AL137" s="66" t="s">
        <v>1527</v>
      </c>
      <c r="AM137" s="7" t="s">
        <v>1528</v>
      </c>
      <c r="AN137" s="32" t="str">
        <f>DHAC_TestProviders_combined!T124</f>
        <v>HAC00000000123</v>
      </c>
      <c r="AO137" s="9" t="s">
        <v>1530</v>
      </c>
      <c r="AP137" s="9" t="s">
        <v>1531</v>
      </c>
      <c r="AQ137" s="9" t="s">
        <v>1585</v>
      </c>
    </row>
    <row r="138" spans="1:43" x14ac:dyDescent="0.25">
      <c r="A138" s="65" t="str">
        <f>LOWER(_xlfn.CONCAT(SUBSTITUTE(DHAC_TestProviders_combined!I125,"'",""),"-",DHAC_TestProviders_combined!J125))</f>
        <v>miller-kittie</v>
      </c>
      <c r="B138" s="65"/>
      <c r="C138" s="35" t="s">
        <v>1518</v>
      </c>
      <c r="D138" s="66" t="s">
        <v>1519</v>
      </c>
      <c r="E138" s="66" t="s">
        <v>1520</v>
      </c>
      <c r="F138" s="66" t="s">
        <v>1521</v>
      </c>
      <c r="G138" s="66" t="str">
        <f>DHAC_TestProviders_combined!B125</f>
        <v xml:space="preserve">8003614900051648 </v>
      </c>
      <c r="H138" s="66"/>
      <c r="I138" s="65" t="str">
        <f>IF(DHAC_TestProviders_combined!W125&lt;&gt;"","PRES","")</f>
        <v/>
      </c>
      <c r="J138" s="65" t="str">
        <f>IF(DHAC_TestProviders_combined!W125&lt;&gt;"","Prescriber Number","")</f>
        <v/>
      </c>
      <c r="K138" s="66"/>
      <c r="L138" s="65" t="str">
        <f>IF(DHAC_TestProviders_combined!W125&lt;&gt;"","http://ns.electronichealth.net.au/id/medicare-prescriber-number","")</f>
        <v/>
      </c>
      <c r="M138" s="65" t="str">
        <f>IF(DHAC_TestProviders_combined!W125&lt;&gt;"",DHAC_TestProviders_combined!W125,"")</f>
        <v/>
      </c>
      <c r="N138" s="66"/>
      <c r="O138" s="66" t="s">
        <v>247</v>
      </c>
      <c r="P138" s="9" t="str">
        <f>DHAC_TestProviders_combined!I125</f>
        <v>MILLER</v>
      </c>
      <c r="Q138" s="66" t="str">
        <f>DHAC_TestProviders_combined!J125</f>
        <v>Kittie</v>
      </c>
      <c r="R138" s="66"/>
      <c r="S138" s="66"/>
      <c r="U138" s="7" t="s">
        <v>252</v>
      </c>
      <c r="V138" s="32" t="str">
        <f>DHAC_TestProviders_combined!Q125</f>
        <v>0870103863</v>
      </c>
      <c r="W138" s="66" t="s">
        <v>1321</v>
      </c>
      <c r="X138" s="66" t="s">
        <v>282</v>
      </c>
      <c r="Y138" s="65" t="str">
        <f>DHAC_TestProviders_combined!S125</f>
        <v>kittie.miller@example.net</v>
      </c>
      <c r="Z138" s="66"/>
      <c r="AA138" s="66"/>
      <c r="AB138" s="32" t="str">
        <f>DHAC_TestProviders_combined!M125</f>
        <v>147 Forrest Ave</v>
      </c>
      <c r="AC138" s="32" t="str">
        <f>DHAC_TestProviders_combined!N125</f>
        <v>Wooramel</v>
      </c>
      <c r="AD138" s="32" t="str">
        <f>DHAC_TestProviders_combined!O125</f>
        <v>WA</v>
      </c>
      <c r="AE138" s="7">
        <f>DHAC_TestProviders_combined!P125</f>
        <v>6701</v>
      </c>
      <c r="AF138" s="66"/>
      <c r="AG138" s="66"/>
      <c r="AH138" s="65" t="str">
        <f>_xlfn.XLOOKUP(DHAC_TestProviders_combined!K125,CodeMaps!$A$15:$A$18,CodeMaps!$B$15:$B$18)</f>
        <v>other</v>
      </c>
      <c r="AI138" s="65" t="str">
        <f>DHAC_TestProviders_combined!D125</f>
        <v>Specialist Medical Practitioners</v>
      </c>
      <c r="AJ138" s="7" t="s">
        <v>1525</v>
      </c>
      <c r="AK138" s="66" t="s">
        <v>1526</v>
      </c>
      <c r="AL138" s="66" t="s">
        <v>1527</v>
      </c>
      <c r="AM138" s="7" t="s">
        <v>1528</v>
      </c>
      <c r="AN138" s="32" t="str">
        <f>DHAC_TestProviders_combined!T125</f>
        <v>HAC00000000124</v>
      </c>
      <c r="AO138" s="9" t="s">
        <v>1530</v>
      </c>
      <c r="AP138" s="9" t="s">
        <v>1531</v>
      </c>
      <c r="AQ138" s="9" t="s">
        <v>1585</v>
      </c>
    </row>
    <row r="139" spans="1:43" x14ac:dyDescent="0.25">
      <c r="A139" s="65" t="str">
        <f>LOWER(_xlfn.CONCAT(SUBSTITUTE(DHAC_TestProviders_combined!I126,"'",""),"-",DHAC_TestProviders_combined!J126))</f>
        <v>leeds-roger</v>
      </c>
      <c r="B139" s="65"/>
      <c r="C139" s="35" t="s">
        <v>1518</v>
      </c>
      <c r="D139" s="66" t="s">
        <v>1519</v>
      </c>
      <c r="E139" s="66" t="s">
        <v>1520</v>
      </c>
      <c r="F139" s="66" t="s">
        <v>1521</v>
      </c>
      <c r="G139" s="66" t="str">
        <f>DHAC_TestProviders_combined!B126</f>
        <v xml:space="preserve">8003613233385087 </v>
      </c>
      <c r="H139" s="66"/>
      <c r="I139" s="65" t="str">
        <f>IF(DHAC_TestProviders_combined!W126&lt;&gt;"","PRES","")</f>
        <v/>
      </c>
      <c r="J139" s="65" t="str">
        <f>IF(DHAC_TestProviders_combined!W126&lt;&gt;"","Prescriber Number","")</f>
        <v/>
      </c>
      <c r="K139" s="66"/>
      <c r="L139" s="65" t="str">
        <f>IF(DHAC_TestProviders_combined!W126&lt;&gt;"","http://ns.electronichealth.net.au/id/medicare-prescriber-number","")</f>
        <v/>
      </c>
      <c r="M139" s="65" t="str">
        <f>IF(DHAC_TestProviders_combined!W126&lt;&gt;"",DHAC_TestProviders_combined!W126,"")</f>
        <v/>
      </c>
      <c r="N139" s="66"/>
      <c r="O139" s="66" t="s">
        <v>247</v>
      </c>
      <c r="P139" s="9" t="str">
        <f>DHAC_TestProviders_combined!I126</f>
        <v>LEEDS</v>
      </c>
      <c r="Q139" s="66" t="str">
        <f>DHAC_TestProviders_combined!J126</f>
        <v>Roger</v>
      </c>
      <c r="R139" s="66"/>
      <c r="S139" s="66"/>
      <c r="U139" s="7" t="s">
        <v>252</v>
      </c>
      <c r="V139" s="32" t="str">
        <f>DHAC_TestProviders_combined!Q126</f>
        <v>0870102607</v>
      </c>
      <c r="W139" s="66" t="s">
        <v>1321</v>
      </c>
      <c r="X139" s="66" t="s">
        <v>282</v>
      </c>
      <c r="Y139" s="65" t="str">
        <f>DHAC_TestProviders_combined!S126</f>
        <v>roger.leeds@example.com</v>
      </c>
      <c r="Z139" s="66"/>
      <c r="AA139" s="66"/>
      <c r="AB139" s="32" t="str">
        <f>DHAC_TestProviders_combined!M126</f>
        <v>140 Toby Rdge</v>
      </c>
      <c r="AC139" s="32" t="str">
        <f>DHAC_TestProviders_combined!N126</f>
        <v>Jerdacuttup</v>
      </c>
      <c r="AD139" s="32" t="str">
        <f>DHAC_TestProviders_combined!O126</f>
        <v>WA</v>
      </c>
      <c r="AE139" s="7">
        <f>DHAC_TestProviders_combined!P126</f>
        <v>6346</v>
      </c>
      <c r="AF139" s="66"/>
      <c r="AG139" s="66"/>
      <c r="AH139" s="65" t="str">
        <f>_xlfn.XLOOKUP(DHAC_TestProviders_combined!K126,CodeMaps!$A$15:$A$18,CodeMaps!$B$15:$B$18)</f>
        <v>unknown</v>
      </c>
      <c r="AI139" s="65" t="str">
        <f>DHAC_TestProviders_combined!D126</f>
        <v>Medical Imaging Professionals</v>
      </c>
      <c r="AJ139" s="7" t="s">
        <v>1525</v>
      </c>
      <c r="AK139" s="66" t="s">
        <v>1526</v>
      </c>
      <c r="AL139" s="66" t="s">
        <v>1527</v>
      </c>
      <c r="AM139" s="7" t="s">
        <v>1528</v>
      </c>
      <c r="AN139" s="32" t="str">
        <f>DHAC_TestProviders_combined!T126</f>
        <v>HAC00000000125</v>
      </c>
      <c r="AO139" s="9" t="s">
        <v>1530</v>
      </c>
      <c r="AP139" s="9" t="s">
        <v>1531</v>
      </c>
      <c r="AQ139" s="9" t="s">
        <v>1585</v>
      </c>
    </row>
    <row r="140" spans="1:43" x14ac:dyDescent="0.25">
      <c r="A140" s="65" t="str">
        <f>LOWER(_xlfn.CONCAT(SUBSTITUTE(DHAC_TestProviders_combined!I127,"'",""),"-",DHAC_TestProviders_combined!J127))</f>
        <v>mcnaughton-chante</v>
      </c>
      <c r="B140" s="65"/>
      <c r="C140" s="35" t="s">
        <v>1518</v>
      </c>
      <c r="D140" s="66" t="s">
        <v>1519</v>
      </c>
      <c r="E140" s="66" t="s">
        <v>1520</v>
      </c>
      <c r="F140" s="66" t="s">
        <v>1521</v>
      </c>
      <c r="G140" s="66" t="str">
        <f>DHAC_TestProviders_combined!B127</f>
        <v xml:space="preserve">8003613233385095 </v>
      </c>
      <c r="H140" s="66"/>
      <c r="I140" s="65" t="str">
        <f>IF(DHAC_TestProviders_combined!W127&lt;&gt;"","PRES","")</f>
        <v/>
      </c>
      <c r="J140" s="65" t="str">
        <f>IF(DHAC_TestProviders_combined!W127&lt;&gt;"","Prescriber Number","")</f>
        <v/>
      </c>
      <c r="K140" s="66"/>
      <c r="L140" s="65" t="str">
        <f>IF(DHAC_TestProviders_combined!W127&lt;&gt;"","http://ns.electronichealth.net.au/id/medicare-prescriber-number","")</f>
        <v/>
      </c>
      <c r="M140" s="65" t="str">
        <f>IF(DHAC_TestProviders_combined!W127&lt;&gt;"",DHAC_TestProviders_combined!W127,"")</f>
        <v/>
      </c>
      <c r="N140" s="66"/>
      <c r="O140" s="66" t="s">
        <v>247</v>
      </c>
      <c r="P140" s="9" t="str">
        <f>DHAC_TestProviders_combined!I127</f>
        <v>MCNAUGHTON</v>
      </c>
      <c r="Q140" s="66" t="str">
        <f>DHAC_TestProviders_combined!J127</f>
        <v>Chante</v>
      </c>
      <c r="R140" s="66"/>
      <c r="S140" s="66"/>
      <c r="U140" s="7" t="s">
        <v>252</v>
      </c>
      <c r="V140" s="32" t="str">
        <f>DHAC_TestProviders_combined!Q127</f>
        <v>0870105668</v>
      </c>
      <c r="W140" s="66" t="s">
        <v>1321</v>
      </c>
      <c r="X140" s="66" t="s">
        <v>282</v>
      </c>
      <c r="Y140" s="65" t="str">
        <f>DHAC_TestProviders_combined!S127</f>
        <v>chante.mcnaughton@example.com.au</v>
      </c>
      <c r="Z140" s="66"/>
      <c r="AA140" s="66"/>
      <c r="AB140" s="32" t="str">
        <f>DHAC_TestProviders_combined!M127</f>
        <v>94 Hermann Est</v>
      </c>
      <c r="AC140" s="32" t="str">
        <f>DHAC_TestProviders_combined!N127</f>
        <v>Henderson</v>
      </c>
      <c r="AD140" s="32" t="str">
        <f>DHAC_TestProviders_combined!O127</f>
        <v>WA</v>
      </c>
      <c r="AE140" s="7">
        <f>DHAC_TestProviders_combined!P127</f>
        <v>6166</v>
      </c>
      <c r="AF140" s="66"/>
      <c r="AG140" s="66"/>
      <c r="AH140" s="65" t="str">
        <f>_xlfn.XLOOKUP(DHAC_TestProviders_combined!K127,CodeMaps!$A$15:$A$18,CodeMaps!$B$15:$B$18)</f>
        <v>female</v>
      </c>
      <c r="AI140" s="65" t="str">
        <f>DHAC_TestProviders_combined!D127</f>
        <v>Psychologists</v>
      </c>
      <c r="AJ140" s="7" t="s">
        <v>1525</v>
      </c>
      <c r="AK140" s="66" t="s">
        <v>1526</v>
      </c>
      <c r="AL140" s="66" t="s">
        <v>1527</v>
      </c>
      <c r="AM140" s="7" t="s">
        <v>1528</v>
      </c>
      <c r="AN140" s="32" t="str">
        <f>DHAC_TestProviders_combined!T127</f>
        <v>HAC00000000126</v>
      </c>
      <c r="AO140" s="9" t="s">
        <v>1530</v>
      </c>
      <c r="AP140" s="9" t="s">
        <v>1531</v>
      </c>
      <c r="AQ140" s="9" t="s">
        <v>1585</v>
      </c>
    </row>
    <row r="141" spans="1:43" x14ac:dyDescent="0.25">
      <c r="A141" s="65" t="str">
        <f>LOWER(_xlfn.CONCAT(SUBSTITUTE(DHAC_TestProviders_combined!I128,"'",""),"-",DHAC_TestProviders_combined!J128))</f>
        <v>coulter-rosalina</v>
      </c>
      <c r="B141" s="65"/>
      <c r="C141" s="35" t="s">
        <v>1518</v>
      </c>
      <c r="D141" s="66" t="s">
        <v>1519</v>
      </c>
      <c r="E141" s="66" t="s">
        <v>1520</v>
      </c>
      <c r="F141" s="66" t="s">
        <v>1521</v>
      </c>
      <c r="G141" s="66" t="str">
        <f>DHAC_TestProviders_combined!B128</f>
        <v xml:space="preserve">8003619900052330 </v>
      </c>
      <c r="H141" s="66"/>
      <c r="I141" s="65" t="str">
        <f>IF(DHAC_TestProviders_combined!W128&lt;&gt;"","PRES","")</f>
        <v>PRES</v>
      </c>
      <c r="J141" s="65" t="str">
        <f>IF(DHAC_TestProviders_combined!W128&lt;&gt;"","Prescriber Number","")</f>
        <v>Prescriber Number</v>
      </c>
      <c r="K141" s="66"/>
      <c r="L141" s="65" t="str">
        <f>IF(DHAC_TestProviders_combined!W128&lt;&gt;"","http://ns.electronichealth.net.au/id/medicare-prescriber-number","")</f>
        <v>http://ns.electronichealth.net.au/id/medicare-prescriber-number</v>
      </c>
      <c r="M141" s="65">
        <f>IF(DHAC_TestProviders_combined!W128&lt;&gt;"",DHAC_TestProviders_combined!W128,"")</f>
        <v>8017255</v>
      </c>
      <c r="N141" s="66"/>
      <c r="O141" s="66" t="s">
        <v>247</v>
      </c>
      <c r="P141" s="9" t="str">
        <f>DHAC_TestProviders_combined!I128</f>
        <v>COULTER</v>
      </c>
      <c r="Q141" s="66" t="str">
        <f>DHAC_TestProviders_combined!J128</f>
        <v>Rosalina</v>
      </c>
      <c r="R141" s="66"/>
      <c r="S141" s="66"/>
      <c r="U141" s="7" t="s">
        <v>252</v>
      </c>
      <c r="V141" s="32" t="str">
        <f>DHAC_TestProviders_combined!Q128</f>
        <v>0870100576</v>
      </c>
      <c r="W141" s="66" t="s">
        <v>1321</v>
      </c>
      <c r="X141" s="66" t="s">
        <v>282</v>
      </c>
      <c r="Y141" s="65" t="str">
        <f>DHAC_TestProviders_combined!S128</f>
        <v>rosalina.coulter@example.net</v>
      </c>
      <c r="Z141" s="66"/>
      <c r="AA141" s="66"/>
      <c r="AB141" s="32" t="str">
        <f>DHAC_TestProviders_combined!M128</f>
        <v>146 Central Cl</v>
      </c>
      <c r="AC141" s="32" t="str">
        <f>DHAC_TestProviders_combined!N128</f>
        <v>Broomehill</v>
      </c>
      <c r="AD141" s="32" t="str">
        <f>DHAC_TestProviders_combined!O128</f>
        <v>WA</v>
      </c>
      <c r="AE141" s="7">
        <f>DHAC_TestProviders_combined!P128</f>
        <v>6318</v>
      </c>
      <c r="AF141" s="66"/>
      <c r="AG141" s="66"/>
      <c r="AH141" s="65" t="str">
        <f>_xlfn.XLOOKUP(DHAC_TestProviders_combined!K128,CodeMaps!$A$15:$A$18,CodeMaps!$B$15:$B$18)</f>
        <v>female</v>
      </c>
      <c r="AI141" s="65" t="str">
        <f>DHAC_TestProviders_combined!D128</f>
        <v>Optometrists and Orthoptists</v>
      </c>
      <c r="AJ141" s="7" t="s">
        <v>1525</v>
      </c>
      <c r="AK141" s="66" t="s">
        <v>1526</v>
      </c>
      <c r="AL141" s="66" t="s">
        <v>1527</v>
      </c>
      <c r="AM141" s="7" t="s">
        <v>1528</v>
      </c>
      <c r="AN141" s="32" t="str">
        <f>DHAC_TestProviders_combined!T128</f>
        <v>HAC00000000127</v>
      </c>
      <c r="AO141" s="9" t="s">
        <v>1530</v>
      </c>
      <c r="AP141" s="9" t="s">
        <v>1531</v>
      </c>
      <c r="AQ141" s="9" t="s">
        <v>1585</v>
      </c>
    </row>
    <row r="142" spans="1:43" x14ac:dyDescent="0.25">
      <c r="A142" s="65" t="str">
        <f>LOWER(_xlfn.CONCAT(SUBSTITUTE(DHAC_TestProviders_combined!I129,"'",""),"-",DHAC_TestProviders_combined!J129))</f>
        <v>hickman-sally</v>
      </c>
      <c r="B142" s="65"/>
      <c r="C142" s="35" t="s">
        <v>1518</v>
      </c>
      <c r="D142" s="66" t="s">
        <v>1519</v>
      </c>
      <c r="E142" s="66" t="s">
        <v>1520</v>
      </c>
      <c r="F142" s="66" t="s">
        <v>1521</v>
      </c>
      <c r="G142" s="66" t="str">
        <f>DHAC_TestProviders_combined!B129</f>
        <v xml:space="preserve">8003616566719129 </v>
      </c>
      <c r="H142" s="66"/>
      <c r="I142" s="65" t="str">
        <f>IF(DHAC_TestProviders_combined!W129&lt;&gt;"","PRES","")</f>
        <v/>
      </c>
      <c r="J142" s="65" t="str">
        <f>IF(DHAC_TestProviders_combined!W129&lt;&gt;"","Prescriber Number","")</f>
        <v/>
      </c>
      <c r="K142" s="66"/>
      <c r="L142" s="65" t="str">
        <f>IF(DHAC_TestProviders_combined!W129&lt;&gt;"","http://ns.electronichealth.net.au/id/medicare-prescriber-number","")</f>
        <v/>
      </c>
      <c r="M142" s="65" t="str">
        <f>IF(DHAC_TestProviders_combined!W129&lt;&gt;"",DHAC_TestProviders_combined!W129,"")</f>
        <v/>
      </c>
      <c r="N142" s="66"/>
      <c r="O142" s="66" t="s">
        <v>247</v>
      </c>
      <c r="P142" s="9" t="str">
        <f>DHAC_TestProviders_combined!I129</f>
        <v>HICKMAN</v>
      </c>
      <c r="Q142" s="66" t="str">
        <f>DHAC_TestProviders_combined!J129</f>
        <v>Sally</v>
      </c>
      <c r="R142" s="66"/>
      <c r="S142" s="66"/>
      <c r="U142" s="7" t="s">
        <v>252</v>
      </c>
      <c r="V142" s="32" t="str">
        <f>DHAC_TestProviders_combined!Q129</f>
        <v>0870109819</v>
      </c>
      <c r="W142" s="66" t="s">
        <v>1321</v>
      </c>
      <c r="X142" s="66" t="s">
        <v>282</v>
      </c>
      <c r="Y142" s="65" t="str">
        <f>DHAC_TestProviders_combined!S129</f>
        <v>sally.hickman@example.com</v>
      </c>
      <c r="Z142" s="66"/>
      <c r="AA142" s="66"/>
      <c r="AB142" s="32" t="str">
        <f>DHAC_TestProviders_combined!M129</f>
        <v>67 Verdanna Esp</v>
      </c>
      <c r="AC142" s="32" t="str">
        <f>DHAC_TestProviders_combined!N129</f>
        <v>Bunjil</v>
      </c>
      <c r="AD142" s="32" t="str">
        <f>DHAC_TestProviders_combined!O129</f>
        <v>WA</v>
      </c>
      <c r="AE142" s="7">
        <f>DHAC_TestProviders_combined!P129</f>
        <v>6623</v>
      </c>
      <c r="AF142" s="66"/>
      <c r="AG142" s="66"/>
      <c r="AH142" s="65" t="str">
        <f>_xlfn.XLOOKUP(DHAC_TestProviders_combined!K129,CodeMaps!$A$15:$A$18,CodeMaps!$B$15:$B$18)</f>
        <v>other</v>
      </c>
      <c r="AI142" s="65" t="str">
        <f>DHAC_TestProviders_combined!D129</f>
        <v>Specialist Medical Practitioners</v>
      </c>
      <c r="AJ142" s="7" t="s">
        <v>1525</v>
      </c>
      <c r="AK142" s="66" t="s">
        <v>1526</v>
      </c>
      <c r="AL142" s="66" t="s">
        <v>1527</v>
      </c>
      <c r="AM142" s="7" t="s">
        <v>1528</v>
      </c>
      <c r="AN142" s="32" t="str">
        <f>DHAC_TestProviders_combined!T129</f>
        <v>HAC00000000128</v>
      </c>
      <c r="AO142" s="9" t="s">
        <v>1530</v>
      </c>
      <c r="AP142" s="9" t="s">
        <v>1531</v>
      </c>
      <c r="AQ142" s="9" t="s">
        <v>1585</v>
      </c>
    </row>
    <row r="143" spans="1:43" x14ac:dyDescent="0.25">
      <c r="A143" s="65" t="str">
        <f>LOWER(_xlfn.CONCAT(SUBSTITUTE(DHAC_TestProviders_combined!I130,"'",""),"-",DHAC_TestProviders_combined!J130))</f>
        <v>gillies-han</v>
      </c>
      <c r="B143" s="65"/>
      <c r="C143" s="35" t="s">
        <v>1518</v>
      </c>
      <c r="D143" s="66" t="s">
        <v>1519</v>
      </c>
      <c r="E143" s="66" t="s">
        <v>1520</v>
      </c>
      <c r="F143" s="66" t="s">
        <v>1521</v>
      </c>
      <c r="G143" s="66" t="str">
        <f>DHAC_TestProviders_combined!B130</f>
        <v xml:space="preserve">8003619900052348 </v>
      </c>
      <c r="H143" s="66"/>
      <c r="I143" s="65" t="str">
        <f>IF(DHAC_TestProviders_combined!W130&lt;&gt;"","PRES","")</f>
        <v/>
      </c>
      <c r="J143" s="65" t="str">
        <f>IF(DHAC_TestProviders_combined!W130&lt;&gt;"","Prescriber Number","")</f>
        <v/>
      </c>
      <c r="K143" s="66"/>
      <c r="L143" s="65" t="str">
        <f>IF(DHAC_TestProviders_combined!W130&lt;&gt;"","http://ns.electronichealth.net.au/id/medicare-prescriber-number","")</f>
        <v/>
      </c>
      <c r="M143" s="65" t="str">
        <f>IF(DHAC_TestProviders_combined!W130&lt;&gt;"",DHAC_TestProviders_combined!W130,"")</f>
        <v/>
      </c>
      <c r="N143" s="66"/>
      <c r="O143" s="66" t="s">
        <v>247</v>
      </c>
      <c r="P143" s="9" t="str">
        <f>DHAC_TestProviders_combined!I130</f>
        <v>GILLIES</v>
      </c>
      <c r="Q143" s="66" t="str">
        <f>DHAC_TestProviders_combined!J130</f>
        <v>Han</v>
      </c>
      <c r="R143" s="66"/>
      <c r="S143" s="66"/>
      <c r="U143" s="7" t="s">
        <v>252</v>
      </c>
      <c r="V143" s="32" t="str">
        <f>DHAC_TestProviders_combined!Q130</f>
        <v>0870102508</v>
      </c>
      <c r="W143" s="66" t="s">
        <v>1321</v>
      </c>
      <c r="X143" s="66" t="s">
        <v>282</v>
      </c>
      <c r="Y143" s="65" t="str">
        <f>DHAC_TestProviders_combined!S130</f>
        <v>han.gillies@annieriverpractice.example.com.au</v>
      </c>
      <c r="Z143" s="66"/>
      <c r="AA143" s="66"/>
      <c r="AB143" s="32" t="str">
        <f>DHAC_TestProviders_combined!M130</f>
        <v>87 Museum Tce</v>
      </c>
      <c r="AC143" s="32" t="str">
        <f>DHAC_TestProviders_combined!N130</f>
        <v>Annie River</v>
      </c>
      <c r="AD143" s="32" t="str">
        <f>DHAC_TestProviders_combined!O130</f>
        <v>NT</v>
      </c>
      <c r="AE143" s="7" t="str">
        <f>DHAC_TestProviders_combined!P130</f>
        <v>0822</v>
      </c>
      <c r="AF143" s="66"/>
      <c r="AG143" s="66"/>
      <c r="AH143" s="65" t="str">
        <f>_xlfn.XLOOKUP(DHAC_TestProviders_combined!K130,CodeMaps!$A$15:$A$18,CodeMaps!$B$15:$B$18)</f>
        <v>female</v>
      </c>
      <c r="AI143" s="65" t="str">
        <f>DHAC_TestProviders_combined!D130</f>
        <v>Indigenous Health Worker</v>
      </c>
      <c r="AJ143" s="7" t="s">
        <v>1525</v>
      </c>
      <c r="AK143" s="66" t="s">
        <v>1526</v>
      </c>
      <c r="AL143" s="66" t="s">
        <v>1527</v>
      </c>
      <c r="AM143" s="7" t="s">
        <v>1528</v>
      </c>
      <c r="AN143" s="32" t="str">
        <f>DHAC_TestProviders_combined!T130</f>
        <v>HAC00000000129</v>
      </c>
      <c r="AO143" s="9" t="s">
        <v>1530</v>
      </c>
      <c r="AP143" s="9" t="s">
        <v>1531</v>
      </c>
      <c r="AQ143" s="9" t="s">
        <v>1585</v>
      </c>
    </row>
    <row r="144" spans="1:43" x14ac:dyDescent="0.25">
      <c r="A144" s="65" t="str">
        <f>LOWER(_xlfn.CONCAT(SUBSTITUTE(DHAC_TestProviders_combined!I131,"'",""),"-",DHAC_TestProviders_combined!J131))</f>
        <v>guthrie-aaron</v>
      </c>
      <c r="B144" s="65"/>
      <c r="C144" s="35" t="s">
        <v>1518</v>
      </c>
      <c r="D144" s="66" t="s">
        <v>1519</v>
      </c>
      <c r="E144" s="66" t="s">
        <v>1520</v>
      </c>
      <c r="F144" s="66" t="s">
        <v>1521</v>
      </c>
      <c r="G144" s="66" t="str">
        <f>DHAC_TestProviders_combined!B131</f>
        <v xml:space="preserve">8003614900051655 </v>
      </c>
      <c r="H144" s="66"/>
      <c r="I144" s="65" t="str">
        <f>IF(DHAC_TestProviders_combined!W131&lt;&gt;"","PRES","")</f>
        <v/>
      </c>
      <c r="J144" s="65" t="str">
        <f>IF(DHAC_TestProviders_combined!W131&lt;&gt;"","Prescriber Number","")</f>
        <v/>
      </c>
      <c r="K144" s="66"/>
      <c r="L144" s="65" t="str">
        <f>IF(DHAC_TestProviders_combined!W131&lt;&gt;"","http://ns.electronichealth.net.au/id/medicare-prescriber-number","")</f>
        <v/>
      </c>
      <c r="M144" s="65" t="str">
        <f>IF(DHAC_TestProviders_combined!W131&lt;&gt;"",DHAC_TestProviders_combined!W131,"")</f>
        <v/>
      </c>
      <c r="N144" s="66"/>
      <c r="O144" s="66" t="s">
        <v>247</v>
      </c>
      <c r="P144" s="9" t="str">
        <f>DHAC_TestProviders_combined!I131</f>
        <v>GUTHRIE</v>
      </c>
      <c r="Q144" s="66" t="str">
        <f>DHAC_TestProviders_combined!J131</f>
        <v>Aaron</v>
      </c>
      <c r="R144" s="66"/>
      <c r="S144" s="66"/>
      <c r="U144" s="7" t="s">
        <v>252</v>
      </c>
      <c r="V144" s="32" t="str">
        <f>DHAC_TestProviders_combined!Q131</f>
        <v>0870103214</v>
      </c>
      <c r="W144" s="66" t="s">
        <v>1321</v>
      </c>
      <c r="X144" s="66" t="s">
        <v>282</v>
      </c>
      <c r="Y144" s="65" t="str">
        <f>DHAC_TestProviders_combined!S131</f>
        <v>aaron.guthrie@alicespringsmp.example.com.au</v>
      </c>
      <c r="Z144" s="66"/>
      <c r="AA144" s="66"/>
      <c r="AB144" s="32" t="str">
        <f>DHAC_TestProviders_combined!M131</f>
        <v>33 Desleigh Ave</v>
      </c>
      <c r="AC144" s="32" t="str">
        <f>DHAC_TestProviders_combined!N131</f>
        <v>Alice Springs</v>
      </c>
      <c r="AD144" s="32" t="str">
        <f>DHAC_TestProviders_combined!O131</f>
        <v>NT</v>
      </c>
      <c r="AE144" s="7" t="str">
        <f>DHAC_TestProviders_combined!P131</f>
        <v>0872</v>
      </c>
      <c r="AF144" s="66"/>
      <c r="AG144" s="66"/>
      <c r="AH144" s="65" t="str">
        <f>_xlfn.XLOOKUP(DHAC_TestProviders_combined!K131,CodeMaps!$A$15:$A$18,CodeMaps!$B$15:$B$18)</f>
        <v>unknown</v>
      </c>
      <c r="AI144" s="65" t="str">
        <f>DHAC_TestProviders_combined!D131</f>
        <v>Medical Practitioner</v>
      </c>
      <c r="AJ144" s="7" t="s">
        <v>1525</v>
      </c>
      <c r="AK144" s="66" t="s">
        <v>1526</v>
      </c>
      <c r="AL144" s="66" t="s">
        <v>1527</v>
      </c>
      <c r="AM144" s="7" t="s">
        <v>1528</v>
      </c>
      <c r="AN144" s="32" t="str">
        <f>DHAC_TestProviders_combined!T131</f>
        <v>HAC00000000130</v>
      </c>
      <c r="AO144" s="9" t="s">
        <v>1530</v>
      </c>
      <c r="AP144" s="9" t="s">
        <v>1531</v>
      </c>
      <c r="AQ144" s="9" t="s">
        <v>1585</v>
      </c>
    </row>
    <row r="145" spans="1:43" x14ac:dyDescent="0.25">
      <c r="A145" s="65" t="str">
        <f>LOWER(_xlfn.CONCAT(SUBSTITUTE(DHAC_TestProviders_combined!I132,"'",""),"-",DHAC_TestProviders_combined!J132))</f>
        <v>faint-darryl</v>
      </c>
      <c r="B145" s="65"/>
      <c r="C145" s="35" t="s">
        <v>1518</v>
      </c>
      <c r="D145" s="66" t="s">
        <v>1519</v>
      </c>
      <c r="E145" s="66" t="s">
        <v>1520</v>
      </c>
      <c r="F145" s="66" t="s">
        <v>1521</v>
      </c>
      <c r="G145" s="66" t="str">
        <f>DHAC_TestProviders_combined!B132</f>
        <v xml:space="preserve">8003611566718742 </v>
      </c>
      <c r="H145" s="66"/>
      <c r="I145" s="65" t="str">
        <f>IF(DHAC_TestProviders_combined!W132&lt;&gt;"","PRES","")</f>
        <v/>
      </c>
      <c r="J145" s="65" t="str">
        <f>IF(DHAC_TestProviders_combined!W132&lt;&gt;"","Prescriber Number","")</f>
        <v/>
      </c>
      <c r="K145" s="66"/>
      <c r="L145" s="65" t="str">
        <f>IF(DHAC_TestProviders_combined!W132&lt;&gt;"","http://ns.electronichealth.net.au/id/medicare-prescriber-number","")</f>
        <v/>
      </c>
      <c r="M145" s="65" t="str">
        <f>IF(DHAC_TestProviders_combined!W132&lt;&gt;"",DHAC_TestProviders_combined!W132,"")</f>
        <v/>
      </c>
      <c r="N145" s="66"/>
      <c r="O145" s="66" t="s">
        <v>247</v>
      </c>
      <c r="P145" s="9" t="str">
        <f>DHAC_TestProviders_combined!I132</f>
        <v>FAINT</v>
      </c>
      <c r="Q145" s="66" t="str">
        <f>DHAC_TestProviders_combined!J132</f>
        <v>Darryl</v>
      </c>
      <c r="R145" s="66"/>
      <c r="S145" s="66"/>
      <c r="U145" s="7" t="s">
        <v>252</v>
      </c>
      <c r="V145" s="32" t="str">
        <f>DHAC_TestProviders_combined!Q132</f>
        <v>0870107546</v>
      </c>
      <c r="W145" s="66" t="s">
        <v>1321</v>
      </c>
      <c r="X145" s="66" t="s">
        <v>282</v>
      </c>
      <c r="Y145" s="65" t="str">
        <f>DHAC_TestProviders_combined!S132</f>
        <v>darryl.faint@cullenbay.example.net</v>
      </c>
      <c r="Z145" s="66"/>
      <c r="AA145" s="66"/>
      <c r="AB145" s="32" t="str">
        <f>DHAC_TestProviders_combined!M132</f>
        <v>86 Greenwood Tce</v>
      </c>
      <c r="AC145" s="32" t="str">
        <f>DHAC_TestProviders_combined!N132</f>
        <v>Cullen Bay</v>
      </c>
      <c r="AD145" s="32" t="str">
        <f>DHAC_TestProviders_combined!O132</f>
        <v>NT</v>
      </c>
      <c r="AE145" s="7" t="str">
        <f>DHAC_TestProviders_combined!P132</f>
        <v>0820</v>
      </c>
      <c r="AF145" s="66"/>
      <c r="AG145" s="66"/>
      <c r="AH145" s="65" t="str">
        <f>_xlfn.XLOOKUP(DHAC_TestProviders_combined!K132,CodeMaps!$A$15:$A$18,CodeMaps!$B$15:$B$18)</f>
        <v>male</v>
      </c>
      <c r="AI145" s="65" t="str">
        <f>DHAC_TestProviders_combined!D132</f>
        <v>Medical Practitioner</v>
      </c>
      <c r="AJ145" s="7" t="s">
        <v>1525</v>
      </c>
      <c r="AK145" s="66" t="s">
        <v>1526</v>
      </c>
      <c r="AL145" s="66" t="s">
        <v>1527</v>
      </c>
      <c r="AM145" s="7" t="s">
        <v>1528</v>
      </c>
      <c r="AN145" s="32" t="str">
        <f>DHAC_TestProviders_combined!T132</f>
        <v>HAC00000000131</v>
      </c>
      <c r="AO145" s="9" t="s">
        <v>1530</v>
      </c>
      <c r="AP145" s="9" t="s">
        <v>1531</v>
      </c>
      <c r="AQ145" s="9" t="s">
        <v>1585</v>
      </c>
    </row>
    <row r="146" spans="1:43" x14ac:dyDescent="0.25">
      <c r="A146" s="65" t="str">
        <f>LOWER(_xlfn.CONCAT(SUBSTITUTE(DHAC_TestProviders_combined!I133,"'",""),"-",DHAC_TestProviders_combined!J133))</f>
        <v>bradley-lucrecia</v>
      </c>
      <c r="B146" s="65"/>
      <c r="C146" s="35" t="s">
        <v>1518</v>
      </c>
      <c r="D146" s="66" t="s">
        <v>1519</v>
      </c>
      <c r="E146" s="66" t="s">
        <v>1520</v>
      </c>
      <c r="F146" s="66" t="s">
        <v>1521</v>
      </c>
      <c r="G146" s="66" t="str">
        <f>DHAC_TestProviders_combined!B133</f>
        <v xml:space="preserve">8003614900051663 </v>
      </c>
      <c r="H146" s="66"/>
      <c r="I146" s="65" t="str">
        <f>IF(DHAC_TestProviders_combined!W133&lt;&gt;"","PRES","")</f>
        <v/>
      </c>
      <c r="J146" s="65" t="str">
        <f>IF(DHAC_TestProviders_combined!W133&lt;&gt;"","Prescriber Number","")</f>
        <v/>
      </c>
      <c r="K146" s="66"/>
      <c r="L146" s="65" t="str">
        <f>IF(DHAC_TestProviders_combined!W133&lt;&gt;"","http://ns.electronichealth.net.au/id/medicare-prescriber-number","")</f>
        <v/>
      </c>
      <c r="M146" s="65" t="str">
        <f>IF(DHAC_TestProviders_combined!W133&lt;&gt;"",DHAC_TestProviders_combined!W133,"")</f>
        <v/>
      </c>
      <c r="N146" s="66"/>
      <c r="O146" s="66" t="s">
        <v>247</v>
      </c>
      <c r="P146" s="9" t="str">
        <f>DHAC_TestProviders_combined!I133</f>
        <v>BRADLEY</v>
      </c>
      <c r="Q146" s="66" t="str">
        <f>DHAC_TestProviders_combined!J133</f>
        <v>Lucrecia</v>
      </c>
      <c r="R146" s="66"/>
      <c r="S146" s="66"/>
      <c r="U146" s="7" t="s">
        <v>252</v>
      </c>
      <c r="V146" s="32" t="str">
        <f>DHAC_TestProviders_combined!Q133</f>
        <v>0870104427</v>
      </c>
      <c r="W146" s="66" t="s">
        <v>1321</v>
      </c>
      <c r="X146" s="66" t="s">
        <v>282</v>
      </c>
      <c r="Y146" s="65" t="str">
        <f>DHAC_TestProviders_combined!S133</f>
        <v>lucrecia.bradley@example.com</v>
      </c>
      <c r="Z146" s="66"/>
      <c r="AA146" s="66"/>
      <c r="AB146" s="32" t="str">
        <f>DHAC_TestProviders_combined!M133</f>
        <v>189 Walden Rdge</v>
      </c>
      <c r="AC146" s="32" t="str">
        <f>DHAC_TestProviders_combined!N133</f>
        <v>Papunya</v>
      </c>
      <c r="AD146" s="32" t="str">
        <f>DHAC_TestProviders_combined!O133</f>
        <v>NT</v>
      </c>
      <c r="AE146" s="7" t="str">
        <f>DHAC_TestProviders_combined!P133</f>
        <v>0872</v>
      </c>
      <c r="AF146" s="66"/>
      <c r="AG146" s="66"/>
      <c r="AH146" s="65" t="str">
        <f>_xlfn.XLOOKUP(DHAC_TestProviders_combined!K133,CodeMaps!$A$15:$A$18,CodeMaps!$B$15:$B$18)</f>
        <v>other</v>
      </c>
      <c r="AI146" s="65" t="str">
        <f>DHAC_TestProviders_combined!D133</f>
        <v>Midwives</v>
      </c>
      <c r="AJ146" s="7" t="s">
        <v>1525</v>
      </c>
      <c r="AK146" s="66" t="s">
        <v>1526</v>
      </c>
      <c r="AL146" s="66" t="s">
        <v>1527</v>
      </c>
      <c r="AM146" s="7" t="s">
        <v>1528</v>
      </c>
      <c r="AN146" s="32" t="str">
        <f>DHAC_TestProviders_combined!T133</f>
        <v>HAC00000000132</v>
      </c>
      <c r="AO146" s="9" t="s">
        <v>1530</v>
      </c>
      <c r="AP146" s="9" t="s">
        <v>1531</v>
      </c>
      <c r="AQ146" s="9" t="s">
        <v>1585</v>
      </c>
    </row>
    <row r="147" spans="1:43" x14ac:dyDescent="0.25">
      <c r="A147" s="101" t="str">
        <f>LOWER(_xlfn.CONCAT(SUBSTITUTE(DHAC_TestProviders_combined!I134,"'",""),"-",DHAC_TestProviders_combined!J134))</f>
        <v>mackay-darleen</v>
      </c>
      <c r="B147" s="65"/>
      <c r="C147" s="35" t="s">
        <v>1518</v>
      </c>
      <c r="D147" s="66" t="s">
        <v>1519</v>
      </c>
      <c r="E147" s="66" t="s">
        <v>1520</v>
      </c>
      <c r="F147" s="66" t="s">
        <v>1521</v>
      </c>
      <c r="G147" s="66" t="str">
        <f>DHAC_TestProviders_combined!B134</f>
        <v xml:space="preserve">8003613233385129 </v>
      </c>
      <c r="H147" s="66"/>
      <c r="I147" s="65" t="str">
        <f>IF(DHAC_TestProviders_combined!W134&lt;&gt;"","PRES","")</f>
        <v/>
      </c>
      <c r="J147" s="65" t="str">
        <f>IF(DHAC_TestProviders_combined!W134&lt;&gt;"","Prescriber Number","")</f>
        <v/>
      </c>
      <c r="K147" s="66"/>
      <c r="L147" s="65" t="str">
        <f>IF(DHAC_TestProviders_combined!W134&lt;&gt;"","http://ns.electronichealth.net.au/id/medicare-prescriber-number","")</f>
        <v/>
      </c>
      <c r="M147" s="65" t="str">
        <f>IF(DHAC_TestProviders_combined!W134&lt;&gt;"",DHAC_TestProviders_combined!W134,"")</f>
        <v/>
      </c>
      <c r="N147" s="66"/>
      <c r="O147" s="66" t="s">
        <v>247</v>
      </c>
      <c r="P147" s="9" t="str">
        <f>DHAC_TestProviders_combined!I134</f>
        <v>MACKAY</v>
      </c>
      <c r="Q147" s="66" t="str">
        <f>DHAC_TestProviders_combined!J134</f>
        <v>Darleen</v>
      </c>
      <c r="R147" s="66"/>
      <c r="S147" s="66"/>
      <c r="U147" s="7" t="s">
        <v>252</v>
      </c>
      <c r="V147" s="32" t="str">
        <f>DHAC_TestProviders_combined!Q134</f>
        <v>0870108018</v>
      </c>
      <c r="W147" s="66" t="s">
        <v>1321</v>
      </c>
      <c r="X147" s="66" t="s">
        <v>282</v>
      </c>
      <c r="Y147" s="65" t="str">
        <f>DHAC_TestProviders_combined!S134</f>
        <v>darleen.mackay@example.com.au</v>
      </c>
      <c r="Z147" s="66"/>
      <c r="AA147" s="66"/>
      <c r="AB147" s="32" t="str">
        <f>DHAC_TestProviders_combined!M134</f>
        <v>130 Pine Jnc</v>
      </c>
      <c r="AC147" s="32" t="str">
        <f>DHAC_TestProviders_combined!N134</f>
        <v>Docker River</v>
      </c>
      <c r="AD147" s="32" t="str">
        <f>DHAC_TestProviders_combined!O134</f>
        <v>NT</v>
      </c>
      <c r="AE147" s="7" t="str">
        <f>DHAC_TestProviders_combined!P134</f>
        <v>0872</v>
      </c>
      <c r="AF147" s="66"/>
      <c r="AG147" s="66"/>
      <c r="AH147" s="65" t="str">
        <f>_xlfn.XLOOKUP(DHAC_TestProviders_combined!K134,CodeMaps!$A$15:$A$18,CodeMaps!$B$15:$B$18)</f>
        <v>other</v>
      </c>
      <c r="AI147" s="65" t="str">
        <f>DHAC_TestProviders_combined!D134</f>
        <v>Specialist Medical Practitioners</v>
      </c>
      <c r="AJ147" s="7" t="s">
        <v>1525</v>
      </c>
      <c r="AK147" s="66" t="s">
        <v>1526</v>
      </c>
      <c r="AL147" s="66" t="s">
        <v>1527</v>
      </c>
      <c r="AM147" s="7" t="s">
        <v>1528</v>
      </c>
      <c r="AN147" s="32" t="str">
        <f>DHAC_TestProviders_combined!T134</f>
        <v>HAC00000000133</v>
      </c>
      <c r="AO147" s="9" t="s">
        <v>1530</v>
      </c>
      <c r="AP147" s="9" t="s">
        <v>1531</v>
      </c>
      <c r="AQ147" s="9" t="s">
        <v>1585</v>
      </c>
    </row>
    <row r="148" spans="1:43" x14ac:dyDescent="0.25">
      <c r="A148" s="65" t="str">
        <f>LOWER(_xlfn.CONCAT(SUBSTITUTE(DHAC_TestProviders_combined!I135,"'",""),"-",DHAC_TestProviders_combined!J135))</f>
        <v>irvine-josephine</v>
      </c>
      <c r="B148" s="65"/>
      <c r="C148" s="35" t="s">
        <v>1518</v>
      </c>
      <c r="D148" s="66" t="s">
        <v>1519</v>
      </c>
      <c r="E148" s="66" t="s">
        <v>1520</v>
      </c>
      <c r="F148" s="66" t="s">
        <v>1521</v>
      </c>
      <c r="G148" s="66" t="str">
        <f>DHAC_TestProviders_combined!B135</f>
        <v xml:space="preserve">8003618233385250 </v>
      </c>
      <c r="H148" s="66"/>
      <c r="I148" s="65" t="str">
        <f>IF(DHAC_TestProviders_combined!W135&lt;&gt;"","PRES","")</f>
        <v/>
      </c>
      <c r="J148" s="65" t="str">
        <f>IF(DHAC_TestProviders_combined!W135&lt;&gt;"","Prescriber Number","")</f>
        <v/>
      </c>
      <c r="K148" s="66"/>
      <c r="L148" s="65" t="str">
        <f>IF(DHAC_TestProviders_combined!W135&lt;&gt;"","http://ns.electronichealth.net.au/id/medicare-prescriber-number","")</f>
        <v/>
      </c>
      <c r="M148" s="65" t="str">
        <f>IF(DHAC_TestProviders_combined!W135&lt;&gt;"",DHAC_TestProviders_combined!W135,"")</f>
        <v/>
      </c>
      <c r="N148" s="66"/>
      <c r="O148" s="66" t="s">
        <v>247</v>
      </c>
      <c r="P148" s="9" t="str">
        <f>DHAC_TestProviders_combined!I135</f>
        <v>IRVINE</v>
      </c>
      <c r="Q148" s="66" t="str">
        <f>DHAC_TestProviders_combined!J135</f>
        <v>Josephine</v>
      </c>
      <c r="R148" s="66"/>
      <c r="S148" s="66"/>
      <c r="U148" s="7" t="s">
        <v>252</v>
      </c>
      <c r="V148" s="32" t="str">
        <f>DHAC_TestProviders_combined!Q135</f>
        <v>0870109422</v>
      </c>
      <c r="W148" s="66" t="s">
        <v>1321</v>
      </c>
      <c r="X148" s="66" t="s">
        <v>282</v>
      </c>
      <c r="Y148" s="65" t="str">
        <f>DHAC_TestProviders_combined!S135</f>
        <v>josephine.irvine@pinecreekph.example.net</v>
      </c>
      <c r="Z148" s="66"/>
      <c r="AA148" s="66"/>
      <c r="AB148" s="32" t="str">
        <f>DHAC_TestProviders_combined!M135</f>
        <v>70 Warrego Pl</v>
      </c>
      <c r="AC148" s="32" t="str">
        <f>DHAC_TestProviders_combined!N135</f>
        <v>Pine Creek</v>
      </c>
      <c r="AD148" s="32" t="str">
        <f>DHAC_TestProviders_combined!O135</f>
        <v>NT</v>
      </c>
      <c r="AE148" s="7" t="str">
        <f>DHAC_TestProviders_combined!P135</f>
        <v>0847</v>
      </c>
      <c r="AF148" s="66"/>
      <c r="AG148" s="66"/>
      <c r="AH148" s="65" t="str">
        <f>_xlfn.XLOOKUP(DHAC_TestProviders_combined!K135,CodeMaps!$A$15:$A$18,CodeMaps!$B$15:$B$18)</f>
        <v>female</v>
      </c>
      <c r="AI148" s="65" t="str">
        <f>DHAC_TestProviders_combined!D135</f>
        <v>Registered Nurses</v>
      </c>
      <c r="AJ148" s="7" t="s">
        <v>1525</v>
      </c>
      <c r="AK148" s="66" t="s">
        <v>1526</v>
      </c>
      <c r="AL148" s="66" t="s">
        <v>1527</v>
      </c>
      <c r="AM148" s="7" t="s">
        <v>1528</v>
      </c>
      <c r="AN148" s="32" t="str">
        <f>DHAC_TestProviders_combined!T135</f>
        <v>HAC00000000134</v>
      </c>
      <c r="AO148" s="9" t="s">
        <v>1530</v>
      </c>
      <c r="AP148" s="9" t="s">
        <v>1531</v>
      </c>
      <c r="AQ148" s="9" t="s">
        <v>1585</v>
      </c>
    </row>
    <row r="149" spans="1:43" x14ac:dyDescent="0.25">
      <c r="A149" s="65" t="str">
        <f>LOWER(_xlfn.CONCAT(SUBSTITUTE(DHAC_TestProviders_combined!I136,"'",""),"-",DHAC_TestProviders_combined!J136))</f>
        <v>perry-rebekah</v>
      </c>
      <c r="B149" s="65"/>
      <c r="C149" s="35" t="s">
        <v>1518</v>
      </c>
      <c r="D149" s="66" t="s">
        <v>1519</v>
      </c>
      <c r="E149" s="66" t="s">
        <v>1520</v>
      </c>
      <c r="F149" s="66" t="s">
        <v>1521</v>
      </c>
      <c r="G149" s="66" t="str">
        <f>DHAC_TestProviders_combined!B136</f>
        <v xml:space="preserve">8003613233385137 </v>
      </c>
      <c r="H149" s="66"/>
      <c r="I149" s="65" t="str">
        <f>IF(DHAC_TestProviders_combined!W136&lt;&gt;"","PRES","")</f>
        <v/>
      </c>
      <c r="J149" s="65" t="str">
        <f>IF(DHAC_TestProviders_combined!W136&lt;&gt;"","Prescriber Number","")</f>
        <v/>
      </c>
      <c r="K149" s="66"/>
      <c r="L149" s="65" t="str">
        <f>IF(DHAC_TestProviders_combined!W136&lt;&gt;"","http://ns.electronichealth.net.au/id/medicare-prescriber-number","")</f>
        <v/>
      </c>
      <c r="M149" s="65" t="str">
        <f>IF(DHAC_TestProviders_combined!W136&lt;&gt;"",DHAC_TestProviders_combined!W136,"")</f>
        <v/>
      </c>
      <c r="N149" s="66"/>
      <c r="O149" s="66" t="s">
        <v>247</v>
      </c>
      <c r="P149" s="9" t="str">
        <f>DHAC_TestProviders_combined!I136</f>
        <v>PERRY</v>
      </c>
      <c r="Q149" s="66" t="str">
        <f>DHAC_TestProviders_combined!J136</f>
        <v>Rebekah</v>
      </c>
      <c r="R149" s="66"/>
      <c r="S149" s="66"/>
      <c r="U149" s="7" t="s">
        <v>252</v>
      </c>
      <c r="V149" s="32" t="str">
        <f>DHAC_TestProviders_combined!Q136</f>
        <v>0870100546</v>
      </c>
      <c r="W149" s="66" t="s">
        <v>1321</v>
      </c>
      <c r="X149" s="66" t="s">
        <v>282</v>
      </c>
      <c r="Y149" s="65" t="str">
        <f>DHAC_TestProviders_combined!S136</f>
        <v>rebekah.perry@beswickph.example.com.au</v>
      </c>
      <c r="Z149" s="66"/>
      <c r="AA149" s="66"/>
      <c r="AB149" s="32" t="str">
        <f>DHAC_TestProviders_combined!M136</f>
        <v>95 George Cnr</v>
      </c>
      <c r="AC149" s="32" t="str">
        <f>DHAC_TestProviders_combined!N136</f>
        <v>Beswick</v>
      </c>
      <c r="AD149" s="32" t="str">
        <f>DHAC_TestProviders_combined!O136</f>
        <v>NT</v>
      </c>
      <c r="AE149" s="7" t="str">
        <f>DHAC_TestProviders_combined!P136</f>
        <v>0852</v>
      </c>
      <c r="AF149" s="66"/>
      <c r="AG149" s="66"/>
      <c r="AH149" s="65" t="str">
        <f>_xlfn.XLOOKUP(DHAC_TestProviders_combined!K136,CodeMaps!$A$15:$A$18,CodeMaps!$B$15:$B$18)</f>
        <v>other</v>
      </c>
      <c r="AI149" s="65" t="str">
        <f>DHAC_TestProviders_combined!D136</f>
        <v>Registered Nurses</v>
      </c>
      <c r="AJ149" s="7" t="s">
        <v>1525</v>
      </c>
      <c r="AK149" s="66" t="s">
        <v>1526</v>
      </c>
      <c r="AL149" s="66" t="s">
        <v>1527</v>
      </c>
      <c r="AM149" s="7" t="s">
        <v>1528</v>
      </c>
      <c r="AN149" s="32" t="str">
        <f>DHAC_TestProviders_combined!T136</f>
        <v>HAC00000000135</v>
      </c>
      <c r="AO149" s="9" t="s">
        <v>1530</v>
      </c>
      <c r="AP149" s="9" t="s">
        <v>1531</v>
      </c>
      <c r="AQ149" s="9" t="s">
        <v>1585</v>
      </c>
    </row>
    <row r="150" spans="1:43" x14ac:dyDescent="0.25">
      <c r="A150" s="65" t="str">
        <f>LOWER(_xlfn.CONCAT(SUBSTITUTE(DHAC_TestProviders_combined!I137,"'",""),"-",DHAC_TestProviders_combined!J137))</f>
        <v>fischer-ahmed</v>
      </c>
      <c r="B150" s="65"/>
      <c r="C150" s="35" t="s">
        <v>1518</v>
      </c>
      <c r="D150" s="66" t="s">
        <v>1519</v>
      </c>
      <c r="E150" s="66" t="s">
        <v>1520</v>
      </c>
      <c r="F150" s="66" t="s">
        <v>1521</v>
      </c>
      <c r="G150" s="66" t="str">
        <f>DHAC_TestProviders_combined!B137</f>
        <v xml:space="preserve">8003619900052363 </v>
      </c>
      <c r="H150" s="66"/>
      <c r="I150" s="65" t="str">
        <f>IF(DHAC_TestProviders_combined!W137&lt;&gt;"","PRES","")</f>
        <v/>
      </c>
      <c r="J150" s="65" t="str">
        <f>IF(DHAC_TestProviders_combined!W137&lt;&gt;"","Prescriber Number","")</f>
        <v/>
      </c>
      <c r="K150" s="66"/>
      <c r="L150" s="65" t="str">
        <f>IF(DHAC_TestProviders_combined!W137&lt;&gt;"","http://ns.electronichealth.net.au/id/medicare-prescriber-number","")</f>
        <v/>
      </c>
      <c r="M150" s="65" t="str">
        <f>IF(DHAC_TestProviders_combined!W137&lt;&gt;"",DHAC_TestProviders_combined!W137,"")</f>
        <v/>
      </c>
      <c r="N150" s="66"/>
      <c r="O150" s="66" t="s">
        <v>247</v>
      </c>
      <c r="P150" s="9" t="str">
        <f>DHAC_TestProviders_combined!I137</f>
        <v>FISCHER</v>
      </c>
      <c r="Q150" s="66" t="str">
        <f>DHAC_TestProviders_combined!J137</f>
        <v>Ahmed</v>
      </c>
      <c r="R150" s="66"/>
      <c r="S150" s="66"/>
      <c r="U150" s="7" t="s">
        <v>252</v>
      </c>
      <c r="V150" s="32" t="str">
        <f>DHAC_TestProviders_combined!Q137</f>
        <v>0870103207</v>
      </c>
      <c r="W150" s="66" t="s">
        <v>1321</v>
      </c>
      <c r="X150" s="66" t="s">
        <v>282</v>
      </c>
      <c r="Y150" s="65" t="str">
        <f>DHAC_TestProviders_combined!S137</f>
        <v>ahmed.fischer@example.com.au</v>
      </c>
      <c r="Z150" s="66"/>
      <c r="AA150" s="66"/>
      <c r="AB150" s="32" t="str">
        <f>DHAC_TestProviders_combined!M137</f>
        <v>167 Council Esp</v>
      </c>
      <c r="AC150" s="32" t="str">
        <f>DHAC_TestProviders_combined!N137</f>
        <v>Umpangara</v>
      </c>
      <c r="AD150" s="32" t="str">
        <f>DHAC_TestProviders_combined!O137</f>
        <v>NT</v>
      </c>
      <c r="AE150" s="7" t="str">
        <f>DHAC_TestProviders_combined!P137</f>
        <v>0872</v>
      </c>
      <c r="AF150" s="66"/>
      <c r="AG150" s="66"/>
      <c r="AH150" s="65" t="str">
        <f>_xlfn.XLOOKUP(DHAC_TestProviders_combined!K137,CodeMaps!$A$15:$A$18,CodeMaps!$B$15:$B$18)</f>
        <v>male</v>
      </c>
      <c r="AI150" s="65" t="str">
        <f>DHAC_TestProviders_combined!D137</f>
        <v>Specialist Medical Practitioners</v>
      </c>
      <c r="AJ150" s="7" t="s">
        <v>1525</v>
      </c>
      <c r="AK150" s="66" t="s">
        <v>1526</v>
      </c>
      <c r="AL150" s="66" t="s">
        <v>1527</v>
      </c>
      <c r="AM150" s="7" t="s">
        <v>1528</v>
      </c>
      <c r="AN150" s="32" t="str">
        <f>DHAC_TestProviders_combined!T137</f>
        <v>HAC00000000136</v>
      </c>
      <c r="AO150" s="9" t="s">
        <v>1530</v>
      </c>
      <c r="AP150" s="9" t="s">
        <v>1531</v>
      </c>
      <c r="AQ150" s="9" t="s">
        <v>1585</v>
      </c>
    </row>
    <row r="151" spans="1:43" x14ac:dyDescent="0.25">
      <c r="A151" s="65" t="str">
        <f>LOWER(_xlfn.CONCAT(SUBSTITUTE(DHAC_TestProviders_combined!I138,"'",""),"-",DHAC_TestProviders_combined!J138))</f>
        <v>gifford-cassidy</v>
      </c>
      <c r="B151" s="65"/>
      <c r="C151" s="35" t="s">
        <v>1518</v>
      </c>
      <c r="D151" s="66" t="s">
        <v>1519</v>
      </c>
      <c r="E151" s="66" t="s">
        <v>1520</v>
      </c>
      <c r="F151" s="66" t="s">
        <v>1521</v>
      </c>
      <c r="G151" s="66" t="str">
        <f>DHAC_TestProviders_combined!B138</f>
        <v xml:space="preserve">8003611566718759 </v>
      </c>
      <c r="H151" s="66"/>
      <c r="I151" s="65" t="str">
        <f>IF(DHAC_TestProviders_combined!W138&lt;&gt;"","PRES","")</f>
        <v/>
      </c>
      <c r="J151" s="65" t="str">
        <f>IF(DHAC_TestProviders_combined!W138&lt;&gt;"","Prescriber Number","")</f>
        <v/>
      </c>
      <c r="K151" s="66"/>
      <c r="L151" s="65" t="str">
        <f>IF(DHAC_TestProviders_combined!W138&lt;&gt;"","http://ns.electronichealth.net.au/id/medicare-prescriber-number","")</f>
        <v/>
      </c>
      <c r="M151" s="65" t="str">
        <f>IF(DHAC_TestProviders_combined!W138&lt;&gt;"",DHAC_TestProviders_combined!W138,"")</f>
        <v/>
      </c>
      <c r="N151" s="66"/>
      <c r="O151" s="66" t="s">
        <v>247</v>
      </c>
      <c r="P151" s="9" t="str">
        <f>DHAC_TestProviders_combined!I138</f>
        <v>GIFFORD</v>
      </c>
      <c r="Q151" s="66" t="str">
        <f>DHAC_TestProviders_combined!J138</f>
        <v>Cassidy</v>
      </c>
      <c r="R151" s="66"/>
      <c r="S151" s="66"/>
      <c r="U151" s="7" t="s">
        <v>252</v>
      </c>
      <c r="V151" s="32" t="str">
        <f>DHAC_TestProviders_combined!Q138</f>
        <v>0870107360</v>
      </c>
      <c r="W151" s="66" t="s">
        <v>1321</v>
      </c>
      <c r="X151" s="66" t="s">
        <v>282</v>
      </c>
      <c r="Y151" s="65" t="str">
        <f>DHAC_TestProviders_combined!S138</f>
        <v>cassidy.gifford@bayviewpathology.example.com.au</v>
      </c>
      <c r="Z151" s="66"/>
      <c r="AA151" s="66"/>
      <c r="AB151" s="32" t="str">
        <f>DHAC_TestProviders_combined!M138</f>
        <v>98 Gold Jnc</v>
      </c>
      <c r="AC151" s="32" t="str">
        <f>DHAC_TestProviders_combined!N138</f>
        <v>Bayview</v>
      </c>
      <c r="AD151" s="32" t="str">
        <f>DHAC_TestProviders_combined!O138</f>
        <v>NT</v>
      </c>
      <c r="AE151" s="7" t="str">
        <f>DHAC_TestProviders_combined!P138</f>
        <v>0820</v>
      </c>
      <c r="AF151" s="66"/>
      <c r="AG151" s="66"/>
      <c r="AH151" s="65" t="str">
        <f>_xlfn.XLOOKUP(DHAC_TestProviders_combined!K138,CodeMaps!$A$15:$A$18,CodeMaps!$B$15:$B$18)</f>
        <v>other</v>
      </c>
      <c r="AI151" s="65" t="str">
        <f>DHAC_TestProviders_combined!D138</f>
        <v>Other Medical Practitioners</v>
      </c>
      <c r="AJ151" s="7" t="s">
        <v>1525</v>
      </c>
      <c r="AK151" s="66" t="s">
        <v>1526</v>
      </c>
      <c r="AL151" s="66" t="s">
        <v>1527</v>
      </c>
      <c r="AM151" s="7" t="s">
        <v>1528</v>
      </c>
      <c r="AN151" s="32" t="str">
        <f>DHAC_TestProviders_combined!T138</f>
        <v>HAC00000000137</v>
      </c>
      <c r="AO151" s="9" t="s">
        <v>1530</v>
      </c>
      <c r="AP151" s="9" t="s">
        <v>1531</v>
      </c>
      <c r="AQ151" s="9" t="s">
        <v>1585</v>
      </c>
    </row>
    <row r="152" spans="1:43" x14ac:dyDescent="0.25">
      <c r="A152" s="65" t="str">
        <f>LOWER(_xlfn.CONCAT(SUBSTITUTE(DHAC_TestProviders_combined!I139,"'",""),"-",DHAC_TestProviders_combined!J139))</f>
        <v>harding-clyde</v>
      </c>
      <c r="B152" s="65"/>
      <c r="C152" s="35" t="s">
        <v>1518</v>
      </c>
      <c r="D152" s="66" t="s">
        <v>1519</v>
      </c>
      <c r="E152" s="66" t="s">
        <v>1520</v>
      </c>
      <c r="F152" s="66" t="s">
        <v>1521</v>
      </c>
      <c r="G152" s="66" t="str">
        <f>DHAC_TestProviders_combined!B139</f>
        <v xml:space="preserve">8003614900051689 </v>
      </c>
      <c r="H152" s="66"/>
      <c r="I152" s="65" t="str">
        <f>IF(DHAC_TestProviders_combined!W139&lt;&gt;"","PRES","")</f>
        <v/>
      </c>
      <c r="J152" s="65" t="str">
        <f>IF(DHAC_TestProviders_combined!W139&lt;&gt;"","Prescriber Number","")</f>
        <v/>
      </c>
      <c r="K152" s="66"/>
      <c r="L152" s="65" t="str">
        <f>IF(DHAC_TestProviders_combined!W139&lt;&gt;"","http://ns.electronichealth.net.au/id/medicare-prescriber-number","")</f>
        <v/>
      </c>
      <c r="M152" s="65" t="str">
        <f>IF(DHAC_TestProviders_combined!W139&lt;&gt;"",DHAC_TestProviders_combined!W139,"")</f>
        <v/>
      </c>
      <c r="N152" s="66"/>
      <c r="O152" s="66" t="s">
        <v>247</v>
      </c>
      <c r="P152" s="9" t="str">
        <f>DHAC_TestProviders_combined!I139</f>
        <v>HARDING</v>
      </c>
      <c r="Q152" s="66" t="str">
        <f>DHAC_TestProviders_combined!J139</f>
        <v>Clyde</v>
      </c>
      <c r="R152" s="66"/>
      <c r="S152" s="66"/>
      <c r="U152" s="7" t="s">
        <v>252</v>
      </c>
      <c r="V152" s="32" t="str">
        <f>DHAC_TestProviders_combined!Q139</f>
        <v>0870100513</v>
      </c>
      <c r="W152" s="66" t="s">
        <v>1321</v>
      </c>
      <c r="X152" s="66" t="s">
        <v>282</v>
      </c>
      <c r="Y152" s="65" t="str">
        <f>DHAC_TestProviders_combined!S139</f>
        <v>clyde.harding@ludmillapharmacy.example.net</v>
      </c>
      <c r="Z152" s="66"/>
      <c r="AA152" s="66"/>
      <c r="AB152" s="32" t="str">
        <f>DHAC_TestProviders_combined!M139</f>
        <v>1 Barn Cr</v>
      </c>
      <c r="AC152" s="32" t="str">
        <f>DHAC_TestProviders_combined!N139</f>
        <v>Ludmilla</v>
      </c>
      <c r="AD152" s="32" t="str">
        <f>DHAC_TestProviders_combined!O139</f>
        <v>NT</v>
      </c>
      <c r="AE152" s="7" t="str">
        <f>DHAC_TestProviders_combined!P139</f>
        <v>0820</v>
      </c>
      <c r="AF152" s="66"/>
      <c r="AG152" s="66"/>
      <c r="AH152" s="65" t="str">
        <f>_xlfn.XLOOKUP(DHAC_TestProviders_combined!K139,CodeMaps!$A$15:$A$18,CodeMaps!$B$15:$B$18)</f>
        <v>unknown</v>
      </c>
      <c r="AI152" s="65" t="str">
        <f>DHAC_TestProviders_combined!D139</f>
        <v>Pharmacists</v>
      </c>
      <c r="AJ152" s="7" t="s">
        <v>1525</v>
      </c>
      <c r="AK152" s="66" t="s">
        <v>1526</v>
      </c>
      <c r="AL152" s="66" t="s">
        <v>1527</v>
      </c>
      <c r="AM152" s="7" t="s">
        <v>1528</v>
      </c>
      <c r="AN152" s="32" t="str">
        <f>DHAC_TestProviders_combined!T139</f>
        <v>HAC00000000138</v>
      </c>
      <c r="AO152" s="9" t="s">
        <v>1530</v>
      </c>
      <c r="AP152" s="9" t="s">
        <v>1531</v>
      </c>
      <c r="AQ152" s="9" t="s">
        <v>1585</v>
      </c>
    </row>
    <row r="153" spans="1:43" x14ac:dyDescent="0.25">
      <c r="A153" s="65" t="str">
        <f>LOWER(_xlfn.CONCAT(SUBSTITUTE(DHAC_TestProviders_combined!I140,"'",""),"-",DHAC_TestProviders_combined!J140))</f>
        <v>bennett-amanda</v>
      </c>
      <c r="B153" s="65"/>
      <c r="C153" s="35" t="s">
        <v>1518</v>
      </c>
      <c r="D153" s="66" t="s">
        <v>1519</v>
      </c>
      <c r="E153" s="66" t="s">
        <v>1520</v>
      </c>
      <c r="F153" s="66" t="s">
        <v>1521</v>
      </c>
      <c r="G153" s="66" t="str">
        <f>DHAC_TestProviders_combined!B140</f>
        <v xml:space="preserve">8003619900052389 </v>
      </c>
      <c r="H153" s="66"/>
      <c r="I153" s="65" t="str">
        <f>IF(DHAC_TestProviders_combined!W140&lt;&gt;"","PRES","")</f>
        <v/>
      </c>
      <c r="J153" s="65" t="str">
        <f>IF(DHAC_TestProviders_combined!W140&lt;&gt;"","Prescriber Number","")</f>
        <v/>
      </c>
      <c r="K153" s="66"/>
      <c r="L153" s="65" t="str">
        <f>IF(DHAC_TestProviders_combined!W140&lt;&gt;"","http://ns.electronichealth.net.au/id/medicare-prescriber-number","")</f>
        <v/>
      </c>
      <c r="M153" s="65" t="str">
        <f>IF(DHAC_TestProviders_combined!W140&lt;&gt;"",DHAC_TestProviders_combined!W140,"")</f>
        <v/>
      </c>
      <c r="N153" s="66"/>
      <c r="O153" s="66" t="s">
        <v>247</v>
      </c>
      <c r="P153" s="9" t="str">
        <f>DHAC_TestProviders_combined!I140</f>
        <v>BENNETT</v>
      </c>
      <c r="Q153" s="66" t="str">
        <f>DHAC_TestProviders_combined!J140</f>
        <v>Amanda</v>
      </c>
      <c r="R153" s="66"/>
      <c r="S153" s="66"/>
      <c r="U153" s="7" t="s">
        <v>252</v>
      </c>
      <c r="V153" s="32" t="str">
        <f>DHAC_TestProviders_combined!Q140</f>
        <v>0870103681</v>
      </c>
      <c r="W153" s="66" t="s">
        <v>1321</v>
      </c>
      <c r="X153" s="66" t="s">
        <v>282</v>
      </c>
      <c r="Y153" s="65" t="str">
        <f>DHAC_TestProviders_combined!S140</f>
        <v>amanda.bennett@pinecreekph.example.net</v>
      </c>
      <c r="Z153" s="66"/>
      <c r="AA153" s="66"/>
      <c r="AB153" s="32" t="str">
        <f>DHAC_TestProviders_combined!M140</f>
        <v>175 Silver Qy</v>
      </c>
      <c r="AC153" s="32" t="str">
        <f>DHAC_TestProviders_combined!N140</f>
        <v>Pine Creek</v>
      </c>
      <c r="AD153" s="32" t="str">
        <f>DHAC_TestProviders_combined!O140</f>
        <v>NT</v>
      </c>
      <c r="AE153" s="7" t="str">
        <f>DHAC_TestProviders_combined!P140</f>
        <v>0847</v>
      </c>
      <c r="AF153" s="66"/>
      <c r="AG153" s="66"/>
      <c r="AH153" s="65" t="str">
        <f>_xlfn.XLOOKUP(DHAC_TestProviders_combined!K140,CodeMaps!$A$15:$A$18,CodeMaps!$B$15:$B$18)</f>
        <v>female</v>
      </c>
      <c r="AI153" s="65" t="str">
        <f>DHAC_TestProviders_combined!D140</f>
        <v>Registered Nurses</v>
      </c>
      <c r="AJ153" s="7" t="s">
        <v>1525</v>
      </c>
      <c r="AK153" s="66" t="s">
        <v>1526</v>
      </c>
      <c r="AL153" s="66" t="s">
        <v>1527</v>
      </c>
      <c r="AM153" s="7" t="s">
        <v>1528</v>
      </c>
      <c r="AN153" s="32" t="str">
        <f>DHAC_TestProviders_combined!T140</f>
        <v>HAC00000000139</v>
      </c>
      <c r="AO153" s="9" t="s">
        <v>1530</v>
      </c>
      <c r="AP153" s="9" t="s">
        <v>1531</v>
      </c>
      <c r="AQ153" s="9" t="s">
        <v>1585</v>
      </c>
    </row>
    <row r="154" spans="1:43" x14ac:dyDescent="0.25">
      <c r="A154" s="65" t="str">
        <f>LOWER(_xlfn.CONCAT(SUBSTITUTE(DHAC_TestProviders_combined!I141,"'",""),"-",DHAC_TestProviders_combined!J141))</f>
        <v>felmingham-marian</v>
      </c>
      <c r="B154" s="65"/>
      <c r="C154" s="35" t="s">
        <v>1518</v>
      </c>
      <c r="D154" s="66" t="s">
        <v>1519</v>
      </c>
      <c r="E154" s="66" t="s">
        <v>1520</v>
      </c>
      <c r="F154" s="66" t="s">
        <v>1521</v>
      </c>
      <c r="G154" s="66" t="str">
        <f>DHAC_TestProviders_combined!B141</f>
        <v xml:space="preserve">8003613233385145 </v>
      </c>
      <c r="H154" s="66"/>
      <c r="I154" s="65" t="str">
        <f>IF(DHAC_TestProviders_combined!W141&lt;&gt;"","PRES","")</f>
        <v/>
      </c>
      <c r="J154" s="65" t="str">
        <f>IF(DHAC_TestProviders_combined!W141&lt;&gt;"","Prescriber Number","")</f>
        <v/>
      </c>
      <c r="K154" s="66"/>
      <c r="L154" s="65" t="str">
        <f>IF(DHAC_TestProviders_combined!W141&lt;&gt;"","http://ns.electronichealth.net.au/id/medicare-prescriber-number","")</f>
        <v/>
      </c>
      <c r="M154" s="65" t="str">
        <f>IF(DHAC_TestProviders_combined!W141&lt;&gt;"",DHAC_TestProviders_combined!W141,"")</f>
        <v/>
      </c>
      <c r="N154" s="66"/>
      <c r="O154" s="66" t="s">
        <v>247</v>
      </c>
      <c r="P154" s="9" t="str">
        <f>DHAC_TestProviders_combined!I141</f>
        <v>FELMINGHAM</v>
      </c>
      <c r="Q154" s="66" t="str">
        <f>DHAC_TestProviders_combined!J141</f>
        <v>Marian</v>
      </c>
      <c r="R154" s="66"/>
      <c r="S154" s="66"/>
      <c r="U154" s="7" t="s">
        <v>252</v>
      </c>
      <c r="V154" s="32" t="str">
        <f>DHAC_TestProviders_combined!Q141</f>
        <v>0870104595</v>
      </c>
      <c r="W154" s="66" t="s">
        <v>1321</v>
      </c>
      <c r="X154" s="66" t="s">
        <v>282</v>
      </c>
      <c r="Y154" s="65" t="str">
        <f>DHAC_TestProviders_combined!S141</f>
        <v>marian.felmingham@beswickph.example.com.au</v>
      </c>
      <c r="Z154" s="66"/>
      <c r="AA154" s="66"/>
      <c r="AB154" s="32" t="str">
        <f>DHAC_TestProviders_combined!M141</f>
        <v>199 Freedom Hts</v>
      </c>
      <c r="AC154" s="32" t="str">
        <f>DHAC_TestProviders_combined!N141</f>
        <v>Beswick</v>
      </c>
      <c r="AD154" s="32" t="str">
        <f>DHAC_TestProviders_combined!O141</f>
        <v>NT</v>
      </c>
      <c r="AE154" s="7" t="str">
        <f>DHAC_TestProviders_combined!P141</f>
        <v>0852</v>
      </c>
      <c r="AF154" s="66"/>
      <c r="AG154" s="66"/>
      <c r="AH154" s="65" t="str">
        <f>_xlfn.XLOOKUP(DHAC_TestProviders_combined!K141,CodeMaps!$A$15:$A$18,CodeMaps!$B$15:$B$18)</f>
        <v>other</v>
      </c>
      <c r="AI154" s="65" t="str">
        <f>DHAC_TestProviders_combined!D141</f>
        <v>Registered Nurses</v>
      </c>
      <c r="AJ154" s="7" t="s">
        <v>1525</v>
      </c>
      <c r="AK154" s="66" t="s">
        <v>1526</v>
      </c>
      <c r="AL154" s="66" t="s">
        <v>1527</v>
      </c>
      <c r="AM154" s="7" t="s">
        <v>1528</v>
      </c>
      <c r="AN154" s="32" t="str">
        <f>DHAC_TestProviders_combined!T141</f>
        <v>HAC00000000140</v>
      </c>
      <c r="AO154" s="9" t="s">
        <v>1530</v>
      </c>
      <c r="AP154" s="9" t="s">
        <v>1531</v>
      </c>
      <c r="AQ154" s="9" t="s">
        <v>1585</v>
      </c>
    </row>
    <row r="155" spans="1:43" x14ac:dyDescent="0.25">
      <c r="A155" s="65" t="str">
        <f>LOWER(_xlfn.CONCAT(SUBSTITUTE(DHAC_TestProviders_combined!I142,"'",""),"-",DHAC_TestProviders_combined!J142))</f>
        <v>martin-kirstie</v>
      </c>
      <c r="B155" s="65"/>
      <c r="C155" s="35" t="s">
        <v>1518</v>
      </c>
      <c r="D155" s="66" t="s">
        <v>1519</v>
      </c>
      <c r="E155" s="66" t="s">
        <v>1520</v>
      </c>
      <c r="F155" s="66" t="s">
        <v>1521</v>
      </c>
      <c r="G155" s="66" t="str">
        <f>DHAC_TestProviders_combined!B142</f>
        <v xml:space="preserve">8003619900052397 </v>
      </c>
      <c r="H155" s="66"/>
      <c r="I155" s="65" t="str">
        <f>IF(DHAC_TestProviders_combined!W142&lt;&gt;"","PRES","")</f>
        <v/>
      </c>
      <c r="J155" s="65" t="str">
        <f>IF(DHAC_TestProviders_combined!W142&lt;&gt;"","Prescriber Number","")</f>
        <v/>
      </c>
      <c r="K155" s="66"/>
      <c r="L155" s="65" t="str">
        <f>IF(DHAC_TestProviders_combined!W142&lt;&gt;"","http://ns.electronichealth.net.au/id/medicare-prescriber-number","")</f>
        <v/>
      </c>
      <c r="M155" s="65" t="str">
        <f>IF(DHAC_TestProviders_combined!W142&lt;&gt;"",DHAC_TestProviders_combined!W142,"")</f>
        <v/>
      </c>
      <c r="N155" s="66"/>
      <c r="O155" s="66" t="s">
        <v>247</v>
      </c>
      <c r="P155" s="9" t="str">
        <f>DHAC_TestProviders_combined!I142</f>
        <v>MARTIN</v>
      </c>
      <c r="Q155" s="66" t="str">
        <f>DHAC_TestProviders_combined!J142</f>
        <v>Kirstie</v>
      </c>
      <c r="R155" s="66"/>
      <c r="S155" s="66"/>
      <c r="U155" s="7" t="s">
        <v>252</v>
      </c>
      <c r="V155" s="32" t="str">
        <f>DHAC_TestProviders_combined!Q142</f>
        <v>0870101750</v>
      </c>
      <c r="W155" s="66" t="s">
        <v>1321</v>
      </c>
      <c r="X155" s="66" t="s">
        <v>282</v>
      </c>
      <c r="Y155" s="65" t="str">
        <f>DHAC_TestProviders_combined!S142</f>
        <v>kirstie.martin@alicespringsmp.example.com.au</v>
      </c>
      <c r="Z155" s="66"/>
      <c r="AA155" s="66"/>
      <c r="AB155" s="32" t="str">
        <f>DHAC_TestProviders_combined!M142</f>
        <v>153 Dalys Rdge</v>
      </c>
      <c r="AC155" s="32" t="str">
        <f>DHAC_TestProviders_combined!N142</f>
        <v>Alice Springs</v>
      </c>
      <c r="AD155" s="32" t="str">
        <f>DHAC_TestProviders_combined!O142</f>
        <v>NT</v>
      </c>
      <c r="AE155" s="7" t="str">
        <f>DHAC_TestProviders_combined!P142</f>
        <v>0872</v>
      </c>
      <c r="AF155" s="66"/>
      <c r="AG155" s="66"/>
      <c r="AH155" s="65" t="str">
        <f>_xlfn.XLOOKUP(DHAC_TestProviders_combined!K142,CodeMaps!$A$15:$A$18,CodeMaps!$B$15:$B$18)</f>
        <v>female</v>
      </c>
      <c r="AI155" s="65" t="str">
        <f>DHAC_TestProviders_combined!D142</f>
        <v>Registered Nurses</v>
      </c>
      <c r="AJ155" s="7" t="s">
        <v>1525</v>
      </c>
      <c r="AK155" s="66" t="s">
        <v>1526</v>
      </c>
      <c r="AL155" s="66" t="s">
        <v>1527</v>
      </c>
      <c r="AM155" s="7" t="s">
        <v>1528</v>
      </c>
      <c r="AN155" s="32" t="str">
        <f>DHAC_TestProviders_combined!T142</f>
        <v>HAC00000000141</v>
      </c>
      <c r="AO155" s="9" t="s">
        <v>1530</v>
      </c>
      <c r="AP155" s="9" t="s">
        <v>1531</v>
      </c>
      <c r="AQ155" s="9" t="s">
        <v>1585</v>
      </c>
    </row>
    <row r="156" spans="1:43" x14ac:dyDescent="0.25">
      <c r="A156" s="65" t="str">
        <f>LOWER(_xlfn.CONCAT(SUBSTITUTE(DHAC_TestProviders_combined!I143,"'",""),"-",DHAC_TestProviders_combined!J143))</f>
        <v>mccormack-annamaria</v>
      </c>
      <c r="B156" s="65"/>
      <c r="C156" s="35" t="s">
        <v>1518</v>
      </c>
      <c r="D156" s="66" t="s">
        <v>1519</v>
      </c>
      <c r="E156" s="66" t="s">
        <v>1520</v>
      </c>
      <c r="F156" s="66" t="s">
        <v>1521</v>
      </c>
      <c r="G156" s="66" t="str">
        <f>DHAC_TestProviders_combined!B143</f>
        <v xml:space="preserve">8003611566718775 </v>
      </c>
      <c r="H156" s="66"/>
      <c r="I156" s="65" t="str">
        <f>IF(DHAC_TestProviders_combined!W143&lt;&gt;"","PRES","")</f>
        <v/>
      </c>
      <c r="J156" s="65" t="str">
        <f>IF(DHAC_TestProviders_combined!W143&lt;&gt;"","Prescriber Number","")</f>
        <v/>
      </c>
      <c r="K156" s="66"/>
      <c r="L156" s="65" t="str">
        <f>IF(DHAC_TestProviders_combined!W143&lt;&gt;"","http://ns.electronichealth.net.au/id/medicare-prescriber-number","")</f>
        <v/>
      </c>
      <c r="M156" s="65" t="str">
        <f>IF(DHAC_TestProviders_combined!W143&lt;&gt;"",DHAC_TestProviders_combined!W143,"")</f>
        <v/>
      </c>
      <c r="N156" s="66"/>
      <c r="O156" s="66" t="s">
        <v>247</v>
      </c>
      <c r="P156" s="9" t="str">
        <f>DHAC_TestProviders_combined!I143</f>
        <v>MCCORMACK</v>
      </c>
      <c r="Q156" s="66" t="str">
        <f>DHAC_TestProviders_combined!J143</f>
        <v>Annamaria</v>
      </c>
      <c r="R156" s="66"/>
      <c r="S156" s="66"/>
      <c r="U156" s="7" t="s">
        <v>252</v>
      </c>
      <c r="V156" s="32" t="str">
        <f>DHAC_TestProviders_combined!Q143</f>
        <v>0870102156</v>
      </c>
      <c r="W156" s="66" t="s">
        <v>1321</v>
      </c>
      <c r="X156" s="66" t="s">
        <v>282</v>
      </c>
      <c r="Y156" s="65" t="str">
        <f>DHAC_TestProviders_combined!S143</f>
        <v>annamaria.mccormack@cullenbay.example.net</v>
      </c>
      <c r="Z156" s="66"/>
      <c r="AA156" s="66"/>
      <c r="AB156" s="32" t="str">
        <f>DHAC_TestProviders_combined!M143</f>
        <v>123 Elizabeth Esp</v>
      </c>
      <c r="AC156" s="32" t="str">
        <f>DHAC_TestProviders_combined!N143</f>
        <v>Cullen Bay</v>
      </c>
      <c r="AD156" s="32" t="str">
        <f>DHAC_TestProviders_combined!O143</f>
        <v>NT</v>
      </c>
      <c r="AE156" s="7" t="str">
        <f>DHAC_TestProviders_combined!P143</f>
        <v>0820</v>
      </c>
      <c r="AF156" s="66"/>
      <c r="AG156" s="66"/>
      <c r="AH156" s="65" t="str">
        <f>_xlfn.XLOOKUP(DHAC_TestProviders_combined!K143,CodeMaps!$A$15:$A$18,CodeMaps!$B$15:$B$18)</f>
        <v>female</v>
      </c>
      <c r="AI156" s="65" t="str">
        <f>DHAC_TestProviders_combined!D143</f>
        <v>Registered Nurses</v>
      </c>
      <c r="AJ156" s="7" t="s">
        <v>1525</v>
      </c>
      <c r="AK156" s="66" t="s">
        <v>1526</v>
      </c>
      <c r="AL156" s="66" t="s">
        <v>1527</v>
      </c>
      <c r="AM156" s="7" t="s">
        <v>1528</v>
      </c>
      <c r="AN156" s="32" t="str">
        <f>DHAC_TestProviders_combined!T143</f>
        <v>HAC00000000142</v>
      </c>
      <c r="AO156" s="9" t="s">
        <v>1530</v>
      </c>
      <c r="AP156" s="9" t="s">
        <v>1531</v>
      </c>
      <c r="AQ156" s="9" t="s">
        <v>1585</v>
      </c>
    </row>
    <row r="157" spans="1:43" x14ac:dyDescent="0.25">
      <c r="A157" s="65" t="str">
        <f>LOWER(_xlfn.CONCAT(SUBSTITUTE(DHAC_TestProviders_combined!I144,"'",""),"-",DHAC_TestProviders_combined!J144))</f>
        <v>craig-kenneth</v>
      </c>
      <c r="B157" s="65"/>
      <c r="C157" s="35" t="s">
        <v>1518</v>
      </c>
      <c r="D157" s="66" t="s">
        <v>1519</v>
      </c>
      <c r="E157" s="66" t="s">
        <v>1520</v>
      </c>
      <c r="F157" s="66" t="s">
        <v>1521</v>
      </c>
      <c r="G157" s="66" t="str">
        <f>DHAC_TestProviders_combined!B144</f>
        <v xml:space="preserve">8003613233385160 </v>
      </c>
      <c r="H157" s="66"/>
      <c r="I157" s="65" t="str">
        <f>IF(DHAC_TestProviders_combined!W144&lt;&gt;"","PRES","")</f>
        <v/>
      </c>
      <c r="J157" s="65" t="str">
        <f>IF(DHAC_TestProviders_combined!W144&lt;&gt;"","Prescriber Number","")</f>
        <v/>
      </c>
      <c r="K157" s="66"/>
      <c r="L157" s="65" t="str">
        <f>IF(DHAC_TestProviders_combined!W144&lt;&gt;"","http://ns.electronichealth.net.au/id/medicare-prescriber-number","")</f>
        <v/>
      </c>
      <c r="M157" s="65" t="str">
        <f>IF(DHAC_TestProviders_combined!W144&lt;&gt;"",DHAC_TestProviders_combined!W144,"")</f>
        <v/>
      </c>
      <c r="N157" s="66"/>
      <c r="O157" s="66" t="s">
        <v>247</v>
      </c>
      <c r="P157" s="9" t="str">
        <f>DHAC_TestProviders_combined!I144</f>
        <v>CRAIG</v>
      </c>
      <c r="Q157" s="66" t="str">
        <f>DHAC_TestProviders_combined!J144</f>
        <v>Kenneth</v>
      </c>
      <c r="R157" s="66"/>
      <c r="S157" s="66"/>
      <c r="U157" s="7" t="s">
        <v>252</v>
      </c>
      <c r="V157" s="32" t="str">
        <f>DHAC_TestProviders_combined!Q144</f>
        <v>0870109633</v>
      </c>
      <c r="W157" s="66" t="s">
        <v>1321</v>
      </c>
      <c r="X157" s="66" t="s">
        <v>282</v>
      </c>
      <c r="Y157" s="65" t="str">
        <f>DHAC_TestProviders_combined!S144</f>
        <v>kenneth.craig@annieriverpractice.example.com.au</v>
      </c>
      <c r="Z157" s="66"/>
      <c r="AA157" s="66"/>
      <c r="AB157" s="32" t="str">
        <f>DHAC_TestProviders_combined!M144</f>
        <v>188 Yoga Cnr</v>
      </c>
      <c r="AC157" s="32" t="str">
        <f>DHAC_TestProviders_combined!N144</f>
        <v>Annie River</v>
      </c>
      <c r="AD157" s="32" t="str">
        <f>DHAC_TestProviders_combined!O144</f>
        <v>NT</v>
      </c>
      <c r="AE157" s="7" t="str">
        <f>DHAC_TestProviders_combined!P144</f>
        <v>0822</v>
      </c>
      <c r="AF157" s="66"/>
      <c r="AG157" s="66"/>
      <c r="AH157" s="65" t="str">
        <f>_xlfn.XLOOKUP(DHAC_TestProviders_combined!K144,CodeMaps!$A$15:$A$18,CodeMaps!$B$15:$B$18)</f>
        <v>male</v>
      </c>
      <c r="AI157" s="65" t="str">
        <f>DHAC_TestProviders_combined!D144</f>
        <v>Registered Nurses</v>
      </c>
      <c r="AJ157" s="7" t="s">
        <v>1525</v>
      </c>
      <c r="AK157" s="66" t="s">
        <v>1526</v>
      </c>
      <c r="AL157" s="66" t="s">
        <v>1527</v>
      </c>
      <c r="AM157" s="7" t="s">
        <v>1528</v>
      </c>
      <c r="AN157" s="32" t="str">
        <f>DHAC_TestProviders_combined!T144</f>
        <v>HAC00000000143</v>
      </c>
      <c r="AO157" s="9" t="s">
        <v>1530</v>
      </c>
      <c r="AP157" s="9" t="s">
        <v>1531</v>
      </c>
      <c r="AQ157" s="9" t="s">
        <v>1585</v>
      </c>
    </row>
    <row r="158" spans="1:43" x14ac:dyDescent="0.25">
      <c r="A158" s="65" t="str">
        <f>LOWER(_xlfn.CONCAT(SUBSTITUTE(DHAC_TestProviders_combined!I145,"'",""),"-",DHAC_TestProviders_combined!J145))</f>
        <v>coulter-francine</v>
      </c>
      <c r="B158" s="65"/>
      <c r="C158" s="35" t="s">
        <v>1518</v>
      </c>
      <c r="D158" s="66" t="s">
        <v>1519</v>
      </c>
      <c r="E158" s="66" t="s">
        <v>1520</v>
      </c>
      <c r="F158" s="66" t="s">
        <v>1521</v>
      </c>
      <c r="G158" s="66" t="str">
        <f>DHAC_TestProviders_combined!B145</f>
        <v xml:space="preserve">8003616566719152 </v>
      </c>
      <c r="H158" s="66"/>
      <c r="I158" s="65" t="str">
        <f>IF(DHAC_TestProviders_combined!W145&lt;&gt;"","PRES","")</f>
        <v/>
      </c>
      <c r="J158" s="65" t="str">
        <f>IF(DHAC_TestProviders_combined!W145&lt;&gt;"","Prescriber Number","")</f>
        <v/>
      </c>
      <c r="K158" s="66"/>
      <c r="L158" s="65" t="str">
        <f>IF(DHAC_TestProviders_combined!W145&lt;&gt;"","http://ns.electronichealth.net.au/id/medicare-prescriber-number","")</f>
        <v/>
      </c>
      <c r="M158" s="65" t="str">
        <f>IF(DHAC_TestProviders_combined!W145&lt;&gt;"",DHAC_TestProviders_combined!W145,"")</f>
        <v/>
      </c>
      <c r="N158" s="66"/>
      <c r="O158" s="66" t="s">
        <v>247</v>
      </c>
      <c r="P158" s="9" t="str">
        <f>DHAC_TestProviders_combined!I145</f>
        <v>COULTER</v>
      </c>
      <c r="Q158" s="66" t="str">
        <f>DHAC_TestProviders_combined!J145</f>
        <v>Francine</v>
      </c>
      <c r="R158" s="66"/>
      <c r="S158" s="66"/>
      <c r="U158" s="7" t="s">
        <v>252</v>
      </c>
      <c r="V158" s="32" t="str">
        <f>DHAC_TestProviders_combined!Q145</f>
        <v>0870100086</v>
      </c>
      <c r="W158" s="66" t="s">
        <v>1321</v>
      </c>
      <c r="X158" s="66" t="s">
        <v>282</v>
      </c>
      <c r="Y158" s="65" t="str">
        <f>DHAC_TestProviders_combined!S145</f>
        <v>francine.coulter@example.com</v>
      </c>
      <c r="Z158" s="66"/>
      <c r="AA158" s="66"/>
      <c r="AB158" s="32" t="str">
        <f>DHAC_TestProviders_combined!M145</f>
        <v>127 Woodstock Cl</v>
      </c>
      <c r="AC158" s="32" t="str">
        <f>DHAC_TestProviders_combined!N145</f>
        <v>Pulumpa</v>
      </c>
      <c r="AD158" s="32" t="str">
        <f>DHAC_TestProviders_combined!O145</f>
        <v>NT</v>
      </c>
      <c r="AE158" s="7" t="str">
        <f>DHAC_TestProviders_combined!P145</f>
        <v>0822</v>
      </c>
      <c r="AF158" s="66"/>
      <c r="AG158" s="66"/>
      <c r="AH158" s="65" t="str">
        <f>_xlfn.XLOOKUP(DHAC_TestProviders_combined!K145,CodeMaps!$A$15:$A$18,CodeMaps!$B$15:$B$18)</f>
        <v>other</v>
      </c>
      <c r="AI158" s="65" t="str">
        <f>DHAC_TestProviders_combined!D145</f>
        <v>Medical Imaging Professionals</v>
      </c>
      <c r="AJ158" s="7" t="s">
        <v>1525</v>
      </c>
      <c r="AK158" s="66" t="s">
        <v>1526</v>
      </c>
      <c r="AL158" s="66" t="s">
        <v>1527</v>
      </c>
      <c r="AM158" s="7" t="s">
        <v>1528</v>
      </c>
      <c r="AN158" s="32" t="str">
        <f>DHAC_TestProviders_combined!T145</f>
        <v>HAC00000000144</v>
      </c>
      <c r="AO158" s="9" t="s">
        <v>1530</v>
      </c>
      <c r="AP158" s="9" t="s">
        <v>1531</v>
      </c>
      <c r="AQ158" s="9" t="s">
        <v>1585</v>
      </c>
    </row>
    <row r="159" spans="1:43" x14ac:dyDescent="0.25">
      <c r="A159" s="65" t="str">
        <f>LOWER(_xlfn.CONCAT(SUBSTITUTE(DHAC_TestProviders_combined!I146,"'",""),"-",DHAC_TestProviders_combined!J146))</f>
        <v>gartshore-evelyn</v>
      </c>
      <c r="B159" s="65"/>
      <c r="C159" s="35" t="s">
        <v>1518</v>
      </c>
      <c r="D159" s="66" t="s">
        <v>1519</v>
      </c>
      <c r="E159" s="66" t="s">
        <v>1520</v>
      </c>
      <c r="F159" s="66" t="s">
        <v>1521</v>
      </c>
      <c r="G159" s="66" t="str">
        <f>DHAC_TestProviders_combined!B146</f>
        <v xml:space="preserve">8003616566719160 </v>
      </c>
      <c r="H159" s="66"/>
      <c r="I159" s="65" t="str">
        <f>IF(DHAC_TestProviders_combined!W146&lt;&gt;"","PRES","")</f>
        <v/>
      </c>
      <c r="J159" s="65" t="str">
        <f>IF(DHAC_TestProviders_combined!W146&lt;&gt;"","Prescriber Number","")</f>
        <v/>
      </c>
      <c r="K159" s="66"/>
      <c r="L159" s="65" t="str">
        <f>IF(DHAC_TestProviders_combined!W146&lt;&gt;"","http://ns.electronichealth.net.au/id/medicare-prescriber-number","")</f>
        <v/>
      </c>
      <c r="M159" s="65" t="str">
        <f>IF(DHAC_TestProviders_combined!W146&lt;&gt;"",DHAC_TestProviders_combined!W146,"")</f>
        <v/>
      </c>
      <c r="N159" s="66"/>
      <c r="O159" s="66" t="s">
        <v>247</v>
      </c>
      <c r="P159" s="9" t="str">
        <f>DHAC_TestProviders_combined!I146</f>
        <v>GARTSHORE</v>
      </c>
      <c r="Q159" s="66" t="str">
        <f>DHAC_TestProviders_combined!J146</f>
        <v>Evelyn</v>
      </c>
      <c r="R159" s="66"/>
      <c r="S159" s="66"/>
      <c r="U159" s="7" t="s">
        <v>252</v>
      </c>
      <c r="V159" s="32" t="str">
        <f>DHAC_TestProviders_combined!Q146</f>
        <v>0870107521</v>
      </c>
      <c r="W159" s="66" t="s">
        <v>1321</v>
      </c>
      <c r="X159" s="66" t="s">
        <v>282</v>
      </c>
      <c r="Y159" s="65" t="str">
        <f>DHAC_TestProviders_combined!S146</f>
        <v>evelyn.gartshore@kaltukatjararadiology.example.net</v>
      </c>
      <c r="Z159" s="66"/>
      <c r="AA159" s="66"/>
      <c r="AB159" s="32" t="str">
        <f>DHAC_TestProviders_combined!M146</f>
        <v>162 Rail St</v>
      </c>
      <c r="AC159" s="32" t="str">
        <f>DHAC_TestProviders_combined!N146</f>
        <v>Kaltukatjara</v>
      </c>
      <c r="AD159" s="32" t="str">
        <f>DHAC_TestProviders_combined!O146</f>
        <v>NT</v>
      </c>
      <c r="AE159" s="7" t="str">
        <f>DHAC_TestProviders_combined!P146</f>
        <v>0872</v>
      </c>
      <c r="AF159" s="66"/>
      <c r="AG159" s="66"/>
      <c r="AH159" s="65" t="str">
        <f>_xlfn.XLOOKUP(DHAC_TestProviders_combined!K146,CodeMaps!$A$15:$A$18,CodeMaps!$B$15:$B$18)</f>
        <v>other</v>
      </c>
      <c r="AI159" s="65" t="str">
        <f>DHAC_TestProviders_combined!D146</f>
        <v>Other Medical Practitioners</v>
      </c>
      <c r="AJ159" s="7" t="s">
        <v>1525</v>
      </c>
      <c r="AK159" s="66" t="s">
        <v>1526</v>
      </c>
      <c r="AL159" s="66" t="s">
        <v>1527</v>
      </c>
      <c r="AM159" s="7" t="s">
        <v>1528</v>
      </c>
      <c r="AN159" s="32" t="str">
        <f>DHAC_TestProviders_combined!T146</f>
        <v>HAC00000000145</v>
      </c>
      <c r="AO159" s="9" t="s">
        <v>1530</v>
      </c>
      <c r="AP159" s="9" t="s">
        <v>1531</v>
      </c>
      <c r="AQ159" s="9" t="s">
        <v>1585</v>
      </c>
    </row>
    <row r="160" spans="1:43" x14ac:dyDescent="0.25">
      <c r="A160" s="65" t="str">
        <f>LOWER(_xlfn.CONCAT(SUBSTITUTE(DHAC_TestProviders_combined!I147,"'",""),"-",DHAC_TestProviders_combined!J147))</f>
        <v>jenkins-elisabeth</v>
      </c>
      <c r="B160" s="65"/>
      <c r="C160" s="35" t="s">
        <v>1518</v>
      </c>
      <c r="D160" s="66" t="s">
        <v>1519</v>
      </c>
      <c r="E160" s="66" t="s">
        <v>1520</v>
      </c>
      <c r="F160" s="66" t="s">
        <v>1521</v>
      </c>
      <c r="G160" s="66" t="str">
        <f>DHAC_TestProviders_combined!B147</f>
        <v xml:space="preserve">8003619900052421 </v>
      </c>
      <c r="H160" s="66"/>
      <c r="I160" s="65" t="str">
        <f>IF(DHAC_TestProviders_combined!W147&lt;&gt;"","PRES","")</f>
        <v/>
      </c>
      <c r="J160" s="65" t="str">
        <f>IF(DHAC_TestProviders_combined!W147&lt;&gt;"","Prescriber Number","")</f>
        <v/>
      </c>
      <c r="K160" s="66"/>
      <c r="L160" s="65" t="str">
        <f>IF(DHAC_TestProviders_combined!W147&lt;&gt;"","http://ns.electronichealth.net.au/id/medicare-prescriber-number","")</f>
        <v/>
      </c>
      <c r="M160" s="65" t="str">
        <f>IF(DHAC_TestProviders_combined!W147&lt;&gt;"",DHAC_TestProviders_combined!W147,"")</f>
        <v/>
      </c>
      <c r="N160" s="66"/>
      <c r="O160" s="66" t="s">
        <v>247</v>
      </c>
      <c r="P160" s="9" t="str">
        <f>DHAC_TestProviders_combined!I147</f>
        <v>JENKINS</v>
      </c>
      <c r="Q160" s="66" t="str">
        <f>DHAC_TestProviders_combined!J147</f>
        <v>Elisabeth</v>
      </c>
      <c r="R160" s="66"/>
      <c r="S160" s="66"/>
      <c r="U160" s="7" t="s">
        <v>252</v>
      </c>
      <c r="V160" s="32" t="str">
        <f>DHAC_TestProviders_combined!Q147</f>
        <v>0870108784</v>
      </c>
      <c r="W160" s="66" t="s">
        <v>1321</v>
      </c>
      <c r="X160" s="66" t="s">
        <v>282</v>
      </c>
      <c r="Y160" s="65" t="str">
        <f>DHAC_TestProviders_combined!S147</f>
        <v>elisabeth.jenkins@pinecreekph.example.net</v>
      </c>
      <c r="Z160" s="66"/>
      <c r="AA160" s="66"/>
      <c r="AB160" s="32" t="str">
        <f>DHAC_TestProviders_combined!M147</f>
        <v>124 Law Rvr</v>
      </c>
      <c r="AC160" s="32" t="str">
        <f>DHAC_TestProviders_combined!N147</f>
        <v>Pine Creek</v>
      </c>
      <c r="AD160" s="32" t="str">
        <f>DHAC_TestProviders_combined!O147</f>
        <v>NT</v>
      </c>
      <c r="AE160" s="7" t="str">
        <f>DHAC_TestProviders_combined!P147</f>
        <v>0847</v>
      </c>
      <c r="AF160" s="66"/>
      <c r="AG160" s="66"/>
      <c r="AH160" s="65" t="str">
        <f>_xlfn.XLOOKUP(DHAC_TestProviders_combined!K147,CodeMaps!$A$15:$A$18,CodeMaps!$B$15:$B$18)</f>
        <v>female</v>
      </c>
      <c r="AI160" s="65" t="str">
        <f>DHAC_TestProviders_combined!D147</f>
        <v>Surgeons</v>
      </c>
      <c r="AJ160" s="7" t="s">
        <v>1525</v>
      </c>
      <c r="AK160" s="66" t="s">
        <v>1526</v>
      </c>
      <c r="AL160" s="66" t="s">
        <v>1527</v>
      </c>
      <c r="AM160" s="7" t="s">
        <v>1528</v>
      </c>
      <c r="AN160" s="32" t="str">
        <f>DHAC_TestProviders_combined!T147</f>
        <v>HAC00000000146</v>
      </c>
      <c r="AO160" s="9" t="s">
        <v>1530</v>
      </c>
      <c r="AP160" s="9" t="s">
        <v>1531</v>
      </c>
      <c r="AQ160" s="9" t="s">
        <v>1585</v>
      </c>
    </row>
    <row r="161" spans="1:43" x14ac:dyDescent="0.25">
      <c r="A161" s="65" t="str">
        <f>LOWER(_xlfn.CONCAT(SUBSTITUTE(DHAC_TestProviders_combined!I148,"'",""),"-",DHAC_TestProviders_combined!J148))</f>
        <v>delaney-azzie</v>
      </c>
      <c r="B161" s="65"/>
      <c r="C161" s="35" t="s">
        <v>1518</v>
      </c>
      <c r="D161" s="66" t="s">
        <v>1519</v>
      </c>
      <c r="E161" s="66" t="s">
        <v>1520</v>
      </c>
      <c r="F161" s="66" t="s">
        <v>1521</v>
      </c>
      <c r="G161" s="66" t="str">
        <f>DHAC_TestProviders_combined!B148</f>
        <v xml:space="preserve">8003619900052439 </v>
      </c>
      <c r="H161" s="66"/>
      <c r="I161" s="65" t="str">
        <f>IF(DHAC_TestProviders_combined!W148&lt;&gt;"","PRES","")</f>
        <v/>
      </c>
      <c r="J161" s="65" t="str">
        <f>IF(DHAC_TestProviders_combined!W148&lt;&gt;"","Prescriber Number","")</f>
        <v/>
      </c>
      <c r="K161" s="66"/>
      <c r="L161" s="65" t="str">
        <f>IF(DHAC_TestProviders_combined!W148&lt;&gt;"","http://ns.electronichealth.net.au/id/medicare-prescriber-number","")</f>
        <v/>
      </c>
      <c r="M161" s="65" t="str">
        <f>IF(DHAC_TestProviders_combined!W148&lt;&gt;"",DHAC_TestProviders_combined!W148,"")</f>
        <v/>
      </c>
      <c r="N161" s="66"/>
      <c r="O161" s="66" t="s">
        <v>247</v>
      </c>
      <c r="P161" s="9" t="str">
        <f>DHAC_TestProviders_combined!I148</f>
        <v>DELANEY</v>
      </c>
      <c r="Q161" s="66" t="str">
        <f>DHAC_TestProviders_combined!J148</f>
        <v>Azzie</v>
      </c>
      <c r="R161" s="66"/>
      <c r="S161" s="66"/>
      <c r="U161" s="7" t="s">
        <v>252</v>
      </c>
      <c r="V161" s="32" t="str">
        <f>DHAC_TestProviders_combined!Q148</f>
        <v>0870103019</v>
      </c>
      <c r="W161" s="66" t="s">
        <v>1321</v>
      </c>
      <c r="X161" s="66" t="s">
        <v>282</v>
      </c>
      <c r="Y161" s="65" t="str">
        <f>DHAC_TestProviders_combined!S148</f>
        <v>azzie.delaney@beswickph.example.com.au</v>
      </c>
      <c r="Z161" s="66"/>
      <c r="AA161" s="66"/>
      <c r="AB161" s="32" t="str">
        <f>DHAC_TestProviders_combined!M148</f>
        <v>4 New Esp</v>
      </c>
      <c r="AC161" s="32" t="str">
        <f>DHAC_TestProviders_combined!N148</f>
        <v>Beswick</v>
      </c>
      <c r="AD161" s="32" t="str">
        <f>DHAC_TestProviders_combined!O148</f>
        <v>NT</v>
      </c>
      <c r="AE161" s="7" t="str">
        <f>DHAC_TestProviders_combined!P148</f>
        <v>0852</v>
      </c>
      <c r="AF161" s="66"/>
      <c r="AG161" s="66"/>
      <c r="AH161" s="65" t="str">
        <f>_xlfn.XLOOKUP(DHAC_TestProviders_combined!K148,CodeMaps!$A$15:$A$18,CodeMaps!$B$15:$B$18)</f>
        <v>other</v>
      </c>
      <c r="AI161" s="65" t="str">
        <f>DHAC_TestProviders_combined!D148</f>
        <v>Surgeons</v>
      </c>
      <c r="AJ161" s="7" t="s">
        <v>1525</v>
      </c>
      <c r="AK161" s="66" t="s">
        <v>1526</v>
      </c>
      <c r="AL161" s="66" t="s">
        <v>1527</v>
      </c>
      <c r="AM161" s="7" t="s">
        <v>1528</v>
      </c>
      <c r="AN161" s="32" t="str">
        <f>DHAC_TestProviders_combined!T148</f>
        <v>HAC00000000147</v>
      </c>
      <c r="AO161" s="9" t="s">
        <v>1530</v>
      </c>
      <c r="AP161" s="9" t="s">
        <v>1531</v>
      </c>
      <c r="AQ161" s="9" t="s">
        <v>1585</v>
      </c>
    </row>
    <row r="162" spans="1:43" x14ac:dyDescent="0.25">
      <c r="A162" s="65" t="str">
        <f>LOWER(_xlfn.CONCAT(SUBSTITUTE(DHAC_TestProviders_combined!I149,"'",""),"-",DHAC_TestProviders_combined!J149))</f>
        <v>polglase-belen</v>
      </c>
      <c r="B162" s="65"/>
      <c r="C162" s="35" t="s">
        <v>1518</v>
      </c>
      <c r="D162" s="66" t="s">
        <v>1519</v>
      </c>
      <c r="E162" s="66" t="s">
        <v>1520</v>
      </c>
      <c r="F162" s="66" t="s">
        <v>1521</v>
      </c>
      <c r="G162" s="66" t="str">
        <f>DHAC_TestProviders_combined!B149</f>
        <v xml:space="preserve">8003614900051721 </v>
      </c>
      <c r="H162" s="66"/>
      <c r="I162" s="65" t="str">
        <f>IF(DHAC_TestProviders_combined!W149&lt;&gt;"","PRES","")</f>
        <v/>
      </c>
      <c r="J162" s="65" t="str">
        <f>IF(DHAC_TestProviders_combined!W149&lt;&gt;"","Prescriber Number","")</f>
        <v/>
      </c>
      <c r="K162" s="66"/>
      <c r="L162" s="65" t="str">
        <f>IF(DHAC_TestProviders_combined!W149&lt;&gt;"","http://ns.electronichealth.net.au/id/medicare-prescriber-number","")</f>
        <v/>
      </c>
      <c r="M162" s="65" t="str">
        <f>IF(DHAC_TestProviders_combined!W149&lt;&gt;"",DHAC_TestProviders_combined!W149,"")</f>
        <v/>
      </c>
      <c r="N162" s="66"/>
      <c r="O162" s="66" t="s">
        <v>247</v>
      </c>
      <c r="P162" s="9" t="str">
        <f>DHAC_TestProviders_combined!I149</f>
        <v>POLGLASE</v>
      </c>
      <c r="Q162" s="66" t="str">
        <f>DHAC_TestProviders_combined!J149</f>
        <v>Belen</v>
      </c>
      <c r="R162" s="66"/>
      <c r="S162" s="66"/>
      <c r="U162" s="7" t="s">
        <v>252</v>
      </c>
      <c r="V162" s="32" t="str">
        <f>DHAC_TestProviders_combined!Q149</f>
        <v>0870102934</v>
      </c>
      <c r="W162" s="66" t="s">
        <v>1321</v>
      </c>
      <c r="X162" s="66" t="s">
        <v>282</v>
      </c>
      <c r="Y162" s="65" t="str">
        <f>DHAC_TestProviders_combined!S149</f>
        <v>belen.polglase@example.com.au</v>
      </c>
      <c r="Z162" s="66"/>
      <c r="AA162" s="66"/>
      <c r="AB162" s="32" t="str">
        <f>DHAC_TestProviders_combined!M149</f>
        <v>15 Centenary Cnr</v>
      </c>
      <c r="AC162" s="32" t="str">
        <f>DHAC_TestProviders_combined!N149</f>
        <v>Acacia Hills</v>
      </c>
      <c r="AD162" s="32" t="str">
        <f>DHAC_TestProviders_combined!O149</f>
        <v>NT</v>
      </c>
      <c r="AE162" s="7" t="str">
        <f>DHAC_TestProviders_combined!P149</f>
        <v>0822</v>
      </c>
      <c r="AF162" s="66"/>
      <c r="AG162" s="66"/>
      <c r="AH162" s="65" t="str">
        <f>_xlfn.XLOOKUP(DHAC_TestProviders_combined!K149,CodeMaps!$A$15:$A$18,CodeMaps!$B$15:$B$18)</f>
        <v>other</v>
      </c>
      <c r="AI162" s="65" t="str">
        <f>DHAC_TestProviders_combined!D149</f>
        <v>Counsellors</v>
      </c>
      <c r="AJ162" s="7" t="s">
        <v>1525</v>
      </c>
      <c r="AK162" s="66" t="s">
        <v>1526</v>
      </c>
      <c r="AL162" s="66" t="s">
        <v>1527</v>
      </c>
      <c r="AM162" s="7" t="s">
        <v>1528</v>
      </c>
      <c r="AN162" s="32" t="str">
        <f>DHAC_TestProviders_combined!T149</f>
        <v>HAC00000000148</v>
      </c>
      <c r="AO162" s="9" t="s">
        <v>1530</v>
      </c>
      <c r="AP162" s="9" t="s">
        <v>1531</v>
      </c>
      <c r="AQ162" s="9" t="s">
        <v>1585</v>
      </c>
    </row>
    <row r="163" spans="1:43" x14ac:dyDescent="0.25">
      <c r="A163" s="65" t="str">
        <f>LOWER(_xlfn.CONCAT(SUBSTITUTE(DHAC_TestProviders_combined!I150,"'",""),"-",DHAC_TestProviders_combined!J150))</f>
        <v>lazzarini-frank</v>
      </c>
      <c r="B163" s="65"/>
      <c r="C163" s="35" t="s">
        <v>1518</v>
      </c>
      <c r="D163" s="66" t="s">
        <v>1519</v>
      </c>
      <c r="E163" s="66" t="s">
        <v>1520</v>
      </c>
      <c r="F163" s="66" t="s">
        <v>1521</v>
      </c>
      <c r="G163" s="66" t="str">
        <f>DHAC_TestProviders_combined!B150</f>
        <v xml:space="preserve">8003614900051739 </v>
      </c>
      <c r="H163" s="66"/>
      <c r="I163" s="65" t="str">
        <f>IF(DHAC_TestProviders_combined!W150&lt;&gt;"","PRES","")</f>
        <v/>
      </c>
      <c r="J163" s="65" t="str">
        <f>IF(DHAC_TestProviders_combined!W150&lt;&gt;"","Prescriber Number","")</f>
        <v/>
      </c>
      <c r="K163" s="66"/>
      <c r="L163" s="65" t="str">
        <f>IF(DHAC_TestProviders_combined!W150&lt;&gt;"","http://ns.electronichealth.net.au/id/medicare-prescriber-number","")</f>
        <v/>
      </c>
      <c r="M163" s="65" t="str">
        <f>IF(DHAC_TestProviders_combined!W150&lt;&gt;"",DHAC_TestProviders_combined!W150,"")</f>
        <v/>
      </c>
      <c r="N163" s="66"/>
      <c r="O163" s="66" t="s">
        <v>247</v>
      </c>
      <c r="P163" s="9" t="str">
        <f>DHAC_TestProviders_combined!I150</f>
        <v>LAZZARINI</v>
      </c>
      <c r="Q163" s="66" t="str">
        <f>DHAC_TestProviders_combined!J150</f>
        <v>Frank</v>
      </c>
      <c r="R163" s="66"/>
      <c r="S163" s="66"/>
      <c r="U163" s="7" t="s">
        <v>252</v>
      </c>
      <c r="V163" s="32" t="str">
        <f>DHAC_TestProviders_combined!Q150</f>
        <v>0870101203</v>
      </c>
      <c r="W163" s="66" t="s">
        <v>1321</v>
      </c>
      <c r="X163" s="66" t="s">
        <v>282</v>
      </c>
      <c r="Y163" s="65" t="str">
        <f>DHAC_TestProviders_combined!S150</f>
        <v>frank.lazzarini@example.net</v>
      </c>
      <c r="Z163" s="66"/>
      <c r="AA163" s="66"/>
      <c r="AB163" s="32" t="str">
        <f>DHAC_TestProviders_combined!M150</f>
        <v>73 Warrego Cct</v>
      </c>
      <c r="AC163" s="32" t="str">
        <f>DHAC_TestProviders_combined!N150</f>
        <v>Batchelor</v>
      </c>
      <c r="AD163" s="32" t="str">
        <f>DHAC_TestProviders_combined!O150</f>
        <v>NT</v>
      </c>
      <c r="AE163" s="7" t="str">
        <f>DHAC_TestProviders_combined!P150</f>
        <v>0845</v>
      </c>
      <c r="AF163" s="66"/>
      <c r="AG163" s="66"/>
      <c r="AH163" s="65" t="str">
        <f>_xlfn.XLOOKUP(DHAC_TestProviders_combined!K150,CodeMaps!$A$15:$A$18,CodeMaps!$B$15:$B$18)</f>
        <v>unknown</v>
      </c>
      <c r="AI163" s="65" t="str">
        <f>DHAC_TestProviders_combined!D150</f>
        <v>Complementary Health Therapists</v>
      </c>
      <c r="AJ163" s="7" t="s">
        <v>1525</v>
      </c>
      <c r="AK163" s="66" t="s">
        <v>1526</v>
      </c>
      <c r="AL163" s="66" t="s">
        <v>1527</v>
      </c>
      <c r="AM163" s="7" t="s">
        <v>1528</v>
      </c>
      <c r="AN163" s="32" t="str">
        <f>DHAC_TestProviders_combined!T150</f>
        <v>HAC00000000149</v>
      </c>
      <c r="AO163" s="9" t="s">
        <v>1530</v>
      </c>
      <c r="AP163" s="9" t="s">
        <v>1531</v>
      </c>
      <c r="AQ163" s="9" t="s">
        <v>1585</v>
      </c>
    </row>
    <row r="164" spans="1:43" x14ac:dyDescent="0.25">
      <c r="A164" s="65" t="str">
        <f>LOWER(_xlfn.CONCAT(SUBSTITUTE(DHAC_TestProviders_combined!I151,"'",""),"-",DHAC_TestProviders_combined!J151))</f>
        <v>chalmers-shani</v>
      </c>
      <c r="B164" s="65"/>
      <c r="C164" s="35" t="s">
        <v>1518</v>
      </c>
      <c r="D164" s="66" t="s">
        <v>1519</v>
      </c>
      <c r="E164" s="66" t="s">
        <v>1520</v>
      </c>
      <c r="F164" s="66" t="s">
        <v>1521</v>
      </c>
      <c r="G164" s="66" t="str">
        <f>DHAC_TestProviders_combined!B151</f>
        <v xml:space="preserve">8003619900052447 </v>
      </c>
      <c r="H164" s="66"/>
      <c r="I164" s="65" t="str">
        <f>IF(DHAC_TestProviders_combined!W151&lt;&gt;"","PRES","")</f>
        <v/>
      </c>
      <c r="J164" s="65" t="str">
        <f>IF(DHAC_TestProviders_combined!W151&lt;&gt;"","Prescriber Number","")</f>
        <v/>
      </c>
      <c r="K164" s="66"/>
      <c r="L164" s="65" t="str">
        <f>IF(DHAC_TestProviders_combined!W151&lt;&gt;"","http://ns.electronichealth.net.au/id/medicare-prescriber-number","")</f>
        <v/>
      </c>
      <c r="M164" s="65" t="str">
        <f>IF(DHAC_TestProviders_combined!W151&lt;&gt;"",DHAC_TestProviders_combined!W151,"")</f>
        <v/>
      </c>
      <c r="N164" s="66"/>
      <c r="O164" s="66" t="s">
        <v>247</v>
      </c>
      <c r="P164" s="9" t="str">
        <f>DHAC_TestProviders_combined!I151</f>
        <v>CHALMERS</v>
      </c>
      <c r="Q164" s="66" t="str">
        <f>DHAC_TestProviders_combined!J151</f>
        <v>Shani</v>
      </c>
      <c r="R164" s="66"/>
      <c r="S164" s="66"/>
      <c r="U164" s="7" t="s">
        <v>252</v>
      </c>
      <c r="V164" s="32" t="str">
        <f>DHAC_TestProviders_combined!Q151</f>
        <v>0870109383</v>
      </c>
      <c r="W164" s="66" t="s">
        <v>1321</v>
      </c>
      <c r="X164" s="66" t="s">
        <v>282</v>
      </c>
      <c r="Y164" s="65" t="str">
        <f>DHAC_TestProviders_combined!S151</f>
        <v>shani.chalmers@example.com</v>
      </c>
      <c r="Z164" s="66"/>
      <c r="AA164" s="66"/>
      <c r="AB164" s="32" t="str">
        <f>DHAC_TestProviders_combined!M151</f>
        <v>142 River Ct</v>
      </c>
      <c r="AC164" s="32" t="str">
        <f>DHAC_TestProviders_combined!N151</f>
        <v>Erldunda</v>
      </c>
      <c r="AD164" s="32" t="str">
        <f>DHAC_TestProviders_combined!O151</f>
        <v>NT</v>
      </c>
      <c r="AE164" s="7" t="str">
        <f>DHAC_TestProviders_combined!P151</f>
        <v>0872</v>
      </c>
      <c r="AF164" s="66"/>
      <c r="AG164" s="66"/>
      <c r="AH164" s="65" t="str">
        <f>_xlfn.XLOOKUP(DHAC_TestProviders_combined!K151,CodeMaps!$A$15:$A$18,CodeMaps!$B$15:$B$18)</f>
        <v>female</v>
      </c>
      <c r="AI164" s="65" t="str">
        <f>DHAC_TestProviders_combined!D151</f>
        <v>Ambulance Officers and Paramedics</v>
      </c>
      <c r="AJ164" s="7" t="s">
        <v>1525</v>
      </c>
      <c r="AK164" s="66" t="s">
        <v>1526</v>
      </c>
      <c r="AL164" s="66" t="s">
        <v>1527</v>
      </c>
      <c r="AM164" s="7" t="s">
        <v>1528</v>
      </c>
      <c r="AN164" s="32" t="str">
        <f>DHAC_TestProviders_combined!T151</f>
        <v>HAC00000000150</v>
      </c>
      <c r="AO164" s="9" t="s">
        <v>1530</v>
      </c>
      <c r="AP164" s="9" t="s">
        <v>1531</v>
      </c>
      <c r="AQ164" s="9" t="s">
        <v>1585</v>
      </c>
    </row>
    <row r="165" spans="1:43" x14ac:dyDescent="0.25">
      <c r="A165" s="65" t="str">
        <f>LOWER(_xlfn.CONCAT(SUBSTITUTE(DHAC_TestProviders_combined!I152,"'",""),"-",DHAC_TestProviders_combined!J152))</f>
        <v>darcy-alexandra</v>
      </c>
      <c r="B165" s="65"/>
      <c r="C165" s="35" t="s">
        <v>1518</v>
      </c>
      <c r="D165" s="66" t="s">
        <v>1519</v>
      </c>
      <c r="E165" s="66" t="s">
        <v>1520</v>
      </c>
      <c r="F165" s="66" t="s">
        <v>1521</v>
      </c>
      <c r="G165" s="66" t="str">
        <f>DHAC_TestProviders_combined!B152</f>
        <v xml:space="preserve">8003619900052454 </v>
      </c>
      <c r="H165" s="66"/>
      <c r="I165" s="65" t="str">
        <f>IF(DHAC_TestProviders_combined!W152&lt;&gt;"","PRES","")</f>
        <v/>
      </c>
      <c r="J165" s="65" t="str">
        <f>IF(DHAC_TestProviders_combined!W152&lt;&gt;"","Prescriber Number","")</f>
        <v/>
      </c>
      <c r="K165" s="66"/>
      <c r="L165" s="65" t="str">
        <f>IF(DHAC_TestProviders_combined!W152&lt;&gt;"","http://ns.electronichealth.net.au/id/medicare-prescriber-number","")</f>
        <v/>
      </c>
      <c r="M165" s="65" t="str">
        <f>IF(DHAC_TestProviders_combined!W152&lt;&gt;"",DHAC_TestProviders_combined!W152,"")</f>
        <v/>
      </c>
      <c r="N165" s="66"/>
      <c r="O165" s="66" t="s">
        <v>247</v>
      </c>
      <c r="P165" s="9" t="str">
        <f>DHAC_TestProviders_combined!I152</f>
        <v>D'ARCY</v>
      </c>
      <c r="Q165" s="66" t="str">
        <f>DHAC_TestProviders_combined!J152</f>
        <v>Alexandra</v>
      </c>
      <c r="R165" s="66"/>
      <c r="S165" s="66"/>
      <c r="U165" s="7" t="s">
        <v>252</v>
      </c>
      <c r="V165" s="32" t="str">
        <f>DHAC_TestProviders_combined!Q152</f>
        <v>0870101063</v>
      </c>
      <c r="W165" s="66" t="s">
        <v>1321</v>
      </c>
      <c r="X165" s="66" t="s">
        <v>282</v>
      </c>
      <c r="Y165" s="65" t="str">
        <f>DHAC_TestProviders_combined!S152</f>
        <v>alexandra.d'arcy@example.com.au</v>
      </c>
      <c r="Z165" s="66"/>
      <c r="AA165" s="66"/>
      <c r="AB165" s="32" t="str">
        <f>DHAC_TestProviders_combined!M152</f>
        <v>62 Rome Est</v>
      </c>
      <c r="AC165" s="32" t="str">
        <f>DHAC_TestProviders_combined!N152</f>
        <v>Southport</v>
      </c>
      <c r="AD165" s="32" t="str">
        <f>DHAC_TestProviders_combined!O152</f>
        <v>NT</v>
      </c>
      <c r="AE165" s="7" t="str">
        <f>DHAC_TestProviders_combined!P152</f>
        <v>0822</v>
      </c>
      <c r="AF165" s="66"/>
      <c r="AG165" s="66"/>
      <c r="AH165" s="65" t="str">
        <f>_xlfn.XLOOKUP(DHAC_TestProviders_combined!K152,CodeMaps!$A$15:$A$18,CodeMaps!$B$15:$B$18)</f>
        <v>other</v>
      </c>
      <c r="AI165" s="65" t="str">
        <f>DHAC_TestProviders_combined!D152</f>
        <v>Physiotherapists</v>
      </c>
      <c r="AJ165" s="7" t="s">
        <v>1525</v>
      </c>
      <c r="AK165" s="66" t="s">
        <v>1526</v>
      </c>
      <c r="AL165" s="66" t="s">
        <v>1527</v>
      </c>
      <c r="AM165" s="7" t="s">
        <v>1528</v>
      </c>
      <c r="AN165" s="32" t="str">
        <f>DHAC_TestProviders_combined!T152</f>
        <v>HAC00000000151</v>
      </c>
      <c r="AO165" s="9" t="s">
        <v>1530</v>
      </c>
      <c r="AP165" s="9" t="s">
        <v>1531</v>
      </c>
      <c r="AQ165" s="9" t="s">
        <v>1585</v>
      </c>
    </row>
    <row r="166" spans="1:43" x14ac:dyDescent="0.25">
      <c r="A166" s="65" t="str">
        <f>LOWER(_xlfn.CONCAT(SUBSTITUTE(DHAC_TestProviders_combined!I153,"'",""),"-",DHAC_TestProviders_combined!J153))</f>
        <v>fleming-helga</v>
      </c>
      <c r="B166" s="65"/>
      <c r="C166" s="35" t="s">
        <v>1518</v>
      </c>
      <c r="D166" s="66" t="s">
        <v>1519</v>
      </c>
      <c r="E166" s="66" t="s">
        <v>1520</v>
      </c>
      <c r="F166" s="66" t="s">
        <v>1521</v>
      </c>
      <c r="G166" s="66" t="str">
        <f>DHAC_TestProviders_combined!B153</f>
        <v xml:space="preserve">8003618233385318 </v>
      </c>
      <c r="H166" s="66"/>
      <c r="I166" s="65" t="str">
        <f>IF(DHAC_TestProviders_combined!W153&lt;&gt;"","PRES","")</f>
        <v/>
      </c>
      <c r="J166" s="65" t="str">
        <f>IF(DHAC_TestProviders_combined!W153&lt;&gt;"","Prescriber Number","")</f>
        <v/>
      </c>
      <c r="K166" s="66"/>
      <c r="L166" s="65" t="str">
        <f>IF(DHAC_TestProviders_combined!W153&lt;&gt;"","http://ns.electronichealth.net.au/id/medicare-prescriber-number","")</f>
        <v/>
      </c>
      <c r="M166" s="65" t="str">
        <f>IF(DHAC_TestProviders_combined!W153&lt;&gt;"",DHAC_TestProviders_combined!W153,"")</f>
        <v/>
      </c>
      <c r="N166" s="66"/>
      <c r="O166" s="66" t="s">
        <v>247</v>
      </c>
      <c r="P166" s="9" t="str">
        <f>DHAC_TestProviders_combined!I153</f>
        <v>FLEMING</v>
      </c>
      <c r="Q166" s="66" t="str">
        <f>DHAC_TestProviders_combined!J153</f>
        <v>Helga</v>
      </c>
      <c r="R166" s="66"/>
      <c r="S166" s="66"/>
      <c r="U166" s="7" t="s">
        <v>252</v>
      </c>
      <c r="V166" s="32" t="str">
        <f>DHAC_TestProviders_combined!Q153</f>
        <v>0870102094</v>
      </c>
      <c r="W166" s="66" t="s">
        <v>1321</v>
      </c>
      <c r="X166" s="66" t="s">
        <v>282</v>
      </c>
      <c r="Y166" s="65" t="str">
        <f>DHAC_TestProviders_combined!S153</f>
        <v>helga.fleming@example.net</v>
      </c>
      <c r="Z166" s="66"/>
      <c r="AA166" s="66"/>
      <c r="AB166" s="32" t="str">
        <f>DHAC_TestProviders_combined!M153</f>
        <v>192 Yoga Rvr</v>
      </c>
      <c r="AC166" s="32" t="str">
        <f>DHAC_TestProviders_combined!N153</f>
        <v>Manbulloo</v>
      </c>
      <c r="AD166" s="32" t="str">
        <f>DHAC_TestProviders_combined!O153</f>
        <v>NT</v>
      </c>
      <c r="AE166" s="7" t="str">
        <f>DHAC_TestProviders_combined!P153</f>
        <v>0852</v>
      </c>
      <c r="AF166" s="66"/>
      <c r="AG166" s="66"/>
      <c r="AH166" s="65" t="str">
        <f>_xlfn.XLOOKUP(DHAC_TestProviders_combined!K153,CodeMaps!$A$15:$A$18,CodeMaps!$B$15:$B$18)</f>
        <v>other</v>
      </c>
      <c r="AI166" s="65" t="str">
        <f>DHAC_TestProviders_combined!D153</f>
        <v>Psychologists</v>
      </c>
      <c r="AJ166" s="7" t="s">
        <v>1525</v>
      </c>
      <c r="AK166" s="66" t="s">
        <v>1526</v>
      </c>
      <c r="AL166" s="66" t="s">
        <v>1527</v>
      </c>
      <c r="AM166" s="7" t="s">
        <v>1528</v>
      </c>
      <c r="AN166" s="32" t="str">
        <f>DHAC_TestProviders_combined!T153</f>
        <v>HAC00000000152</v>
      </c>
      <c r="AO166" s="9" t="s">
        <v>1530</v>
      </c>
      <c r="AP166" s="9" t="s">
        <v>1531</v>
      </c>
      <c r="AQ166" s="9" t="s">
        <v>1585</v>
      </c>
    </row>
    <row r="167" spans="1:43" x14ac:dyDescent="0.25">
      <c r="A167" s="65" t="str">
        <f>LOWER(_xlfn.CONCAT(SUBSTITUTE(DHAC_TestProviders_combined!I154,"'",""),"-",DHAC_TestProviders_combined!J154))</f>
        <v>cook-natalie</v>
      </c>
      <c r="B167" s="65"/>
      <c r="C167" s="35" t="s">
        <v>1518</v>
      </c>
      <c r="D167" s="66" t="s">
        <v>1519</v>
      </c>
      <c r="E167" s="66" t="s">
        <v>1520</v>
      </c>
      <c r="F167" s="66" t="s">
        <v>1521</v>
      </c>
      <c r="G167" s="66" t="str">
        <f>DHAC_TestProviders_combined!B154</f>
        <v xml:space="preserve">8003611566718791 </v>
      </c>
      <c r="H167" s="66"/>
      <c r="I167" s="65" t="str">
        <f>IF(DHAC_TestProviders_combined!W154&lt;&gt;"","PRES","")</f>
        <v/>
      </c>
      <c r="J167" s="65" t="str">
        <f>IF(DHAC_TestProviders_combined!W154&lt;&gt;"","Prescriber Number","")</f>
        <v/>
      </c>
      <c r="K167" s="66"/>
      <c r="L167" s="65" t="str">
        <f>IF(DHAC_TestProviders_combined!W154&lt;&gt;"","http://ns.electronichealth.net.au/id/medicare-prescriber-number","")</f>
        <v/>
      </c>
      <c r="M167" s="65" t="str">
        <f>IF(DHAC_TestProviders_combined!W154&lt;&gt;"",DHAC_TestProviders_combined!W154,"")</f>
        <v/>
      </c>
      <c r="N167" s="66"/>
      <c r="O167" s="66" t="s">
        <v>247</v>
      </c>
      <c r="P167" s="9" t="str">
        <f>DHAC_TestProviders_combined!I154</f>
        <v>COOK</v>
      </c>
      <c r="Q167" s="66" t="str">
        <f>DHAC_TestProviders_combined!J154</f>
        <v>Natalie</v>
      </c>
      <c r="R167" s="66"/>
      <c r="S167" s="66"/>
      <c r="U167" s="7" t="s">
        <v>252</v>
      </c>
      <c r="V167" s="32" t="str">
        <f>DHAC_TestProviders_combined!Q154</f>
        <v>0870105413</v>
      </c>
      <c r="W167" s="66" t="s">
        <v>1321</v>
      </c>
      <c r="X167" s="66" t="s">
        <v>282</v>
      </c>
      <c r="Y167" s="65" t="str">
        <f>DHAC_TestProviders_combined!S154</f>
        <v>natalie.cook@example.com</v>
      </c>
      <c r="Z167" s="66"/>
      <c r="AA167" s="66"/>
      <c r="AB167" s="32" t="str">
        <f>DHAC_TestProviders_combined!M154</f>
        <v>48 Toby Cct</v>
      </c>
      <c r="AC167" s="32" t="str">
        <f>DHAC_TestProviders_combined!N154</f>
        <v>Coconut Grove</v>
      </c>
      <c r="AD167" s="32" t="str">
        <f>DHAC_TestProviders_combined!O154</f>
        <v>NT</v>
      </c>
      <c r="AE167" s="7" t="str">
        <f>DHAC_TestProviders_combined!P154</f>
        <v>0810</v>
      </c>
      <c r="AF167" s="66"/>
      <c r="AG167" s="66"/>
      <c r="AH167" s="65" t="str">
        <f>_xlfn.XLOOKUP(DHAC_TestProviders_combined!K154,CodeMaps!$A$15:$A$18,CodeMaps!$B$15:$B$18)</f>
        <v>other</v>
      </c>
      <c r="AI167" s="65" t="str">
        <f>DHAC_TestProviders_combined!D154</f>
        <v>Chiropractors and Osteopaths</v>
      </c>
      <c r="AJ167" s="7" t="s">
        <v>1525</v>
      </c>
      <c r="AK167" s="66" t="s">
        <v>1526</v>
      </c>
      <c r="AL167" s="66" t="s">
        <v>1527</v>
      </c>
      <c r="AM167" s="7" t="s">
        <v>1528</v>
      </c>
      <c r="AN167" s="32" t="str">
        <f>DHAC_TestProviders_combined!T154</f>
        <v>HAC00000000153</v>
      </c>
      <c r="AO167" s="9" t="s">
        <v>1530</v>
      </c>
      <c r="AP167" s="9" t="s">
        <v>1531</v>
      </c>
      <c r="AQ167" s="9" t="s">
        <v>1585</v>
      </c>
    </row>
    <row r="168" spans="1:43" x14ac:dyDescent="0.25">
      <c r="A168" s="65" t="str">
        <f>LOWER(_xlfn.CONCAT(SUBSTITUTE(DHAC_TestProviders_combined!I155,"'",""),"-",DHAC_TestProviders_combined!J155))</f>
        <v>packham-delores</v>
      </c>
      <c r="B168" s="65"/>
      <c r="C168" s="35" t="s">
        <v>1518</v>
      </c>
      <c r="D168" s="66" t="s">
        <v>1519</v>
      </c>
      <c r="E168" s="66" t="s">
        <v>1520</v>
      </c>
      <c r="F168" s="66" t="s">
        <v>1521</v>
      </c>
      <c r="G168" s="66" t="str">
        <f>DHAC_TestProviders_combined!B155</f>
        <v xml:space="preserve">8003613233385186 </v>
      </c>
      <c r="H168" s="66"/>
      <c r="I168" s="65" t="str">
        <f>IF(DHAC_TestProviders_combined!W155&lt;&gt;"","PRES","")</f>
        <v/>
      </c>
      <c r="J168" s="65" t="str">
        <f>IF(DHAC_TestProviders_combined!W155&lt;&gt;"","Prescriber Number","")</f>
        <v/>
      </c>
      <c r="K168" s="66"/>
      <c r="L168" s="65" t="str">
        <f>IF(DHAC_TestProviders_combined!W155&lt;&gt;"","http://ns.electronichealth.net.au/id/medicare-prescriber-number","")</f>
        <v/>
      </c>
      <c r="M168" s="65" t="str">
        <f>IF(DHAC_TestProviders_combined!W155&lt;&gt;"",DHAC_TestProviders_combined!W155,"")</f>
        <v/>
      </c>
      <c r="N168" s="66"/>
      <c r="O168" s="66" t="s">
        <v>247</v>
      </c>
      <c r="P168" s="9" t="str">
        <f>DHAC_TestProviders_combined!I155</f>
        <v>PACKHAM</v>
      </c>
      <c r="Q168" s="66" t="str">
        <f>DHAC_TestProviders_combined!J155</f>
        <v>Delores</v>
      </c>
      <c r="R168" s="66"/>
      <c r="S168" s="66"/>
      <c r="U168" s="7" t="s">
        <v>252</v>
      </c>
      <c r="V168" s="32" t="str">
        <f>DHAC_TestProviders_combined!Q155</f>
        <v>0870107897</v>
      </c>
      <c r="W168" s="66" t="s">
        <v>1321</v>
      </c>
      <c r="X168" s="66" t="s">
        <v>282</v>
      </c>
      <c r="Y168" s="65" t="str">
        <f>DHAC_TestProviders_combined!S155</f>
        <v>delores.packham@beltanamp.example.com.au</v>
      </c>
      <c r="Z168" s="66"/>
      <c r="AA168" s="66"/>
      <c r="AB168" s="32" t="str">
        <f>DHAC_TestProviders_combined!M155</f>
        <v>2 Farmer Est</v>
      </c>
      <c r="AC168" s="32" t="str">
        <f>DHAC_TestProviders_combined!N155</f>
        <v>Beltana</v>
      </c>
      <c r="AD168" s="32" t="str">
        <f>DHAC_TestProviders_combined!O155</f>
        <v>SA</v>
      </c>
      <c r="AE168" s="7">
        <f>DHAC_TestProviders_combined!P155</f>
        <v>5730</v>
      </c>
      <c r="AF168" s="66"/>
      <c r="AG168" s="66"/>
      <c r="AH168" s="65" t="str">
        <f>_xlfn.XLOOKUP(DHAC_TestProviders_combined!K155,CodeMaps!$A$15:$A$18,CodeMaps!$B$15:$B$18)</f>
        <v>female</v>
      </c>
      <c r="AI168" s="65" t="str">
        <f>DHAC_TestProviders_combined!D155</f>
        <v>Medical Practitioner</v>
      </c>
      <c r="AJ168" s="7" t="s">
        <v>1525</v>
      </c>
      <c r="AK168" s="66" t="s">
        <v>1526</v>
      </c>
      <c r="AL168" s="66" t="s">
        <v>1527</v>
      </c>
      <c r="AM168" s="7" t="s">
        <v>1528</v>
      </c>
      <c r="AN168" s="32" t="str">
        <f>DHAC_TestProviders_combined!T155</f>
        <v>HAC00000000154</v>
      </c>
      <c r="AO168" s="9" t="s">
        <v>1530</v>
      </c>
      <c r="AP168" s="9" t="s">
        <v>1531</v>
      </c>
      <c r="AQ168" s="9" t="s">
        <v>1585</v>
      </c>
    </row>
    <row r="169" spans="1:43" x14ac:dyDescent="0.25">
      <c r="A169" s="65" t="str">
        <f>LOWER(_xlfn.CONCAT(SUBSTITUTE(DHAC_TestProviders_combined!I156,"'",""),"-",DHAC_TestProviders_combined!J156))</f>
        <v>thorn-brittany</v>
      </c>
      <c r="B169" s="65"/>
      <c r="C169" s="35" t="s">
        <v>1518</v>
      </c>
      <c r="D169" s="66" t="s">
        <v>1519</v>
      </c>
      <c r="E169" s="66" t="s">
        <v>1520</v>
      </c>
      <c r="F169" s="66" t="s">
        <v>1521</v>
      </c>
      <c r="G169" s="66" t="str">
        <f>DHAC_TestProviders_combined!B156</f>
        <v xml:space="preserve">8003619900052462 </v>
      </c>
      <c r="H169" s="66"/>
      <c r="I169" s="65" t="str">
        <f>IF(DHAC_TestProviders_combined!W156&lt;&gt;"","PRES","")</f>
        <v/>
      </c>
      <c r="J169" s="65" t="str">
        <f>IF(DHAC_TestProviders_combined!W156&lt;&gt;"","Prescriber Number","")</f>
        <v/>
      </c>
      <c r="K169" s="66"/>
      <c r="L169" s="65" t="str">
        <f>IF(DHAC_TestProviders_combined!W156&lt;&gt;"","http://ns.electronichealth.net.au/id/medicare-prescriber-number","")</f>
        <v/>
      </c>
      <c r="M169" s="65" t="str">
        <f>IF(DHAC_TestProviders_combined!W156&lt;&gt;"",DHAC_TestProviders_combined!W156,"")</f>
        <v/>
      </c>
      <c r="N169" s="66"/>
      <c r="O169" s="66" t="s">
        <v>247</v>
      </c>
      <c r="P169" s="9" t="str">
        <f>DHAC_TestProviders_combined!I156</f>
        <v>THORN</v>
      </c>
      <c r="Q169" s="66" t="str">
        <f>DHAC_TestProviders_combined!J156</f>
        <v>Brittany</v>
      </c>
      <c r="R169" s="66"/>
      <c r="S169" s="66"/>
      <c r="U169" s="7" t="s">
        <v>252</v>
      </c>
      <c r="V169" s="32" t="str">
        <f>DHAC_TestProviders_combined!Q156</f>
        <v>0870107643</v>
      </c>
      <c r="W169" s="66" t="s">
        <v>1321</v>
      </c>
      <c r="X169" s="66" t="s">
        <v>282</v>
      </c>
      <c r="Y169" s="65" t="str">
        <f>DHAC_TestProviders_combined!S156</f>
        <v>brittany.thorn@example.com.au</v>
      </c>
      <c r="Z169" s="66"/>
      <c r="AA169" s="66"/>
      <c r="AB169" s="32" t="str">
        <f>DHAC_TestProviders_combined!M156</f>
        <v>179 Mandarin Cir</v>
      </c>
      <c r="AC169" s="32" t="str">
        <f>DHAC_TestProviders_combined!N156</f>
        <v>Rogues Point</v>
      </c>
      <c r="AD169" s="32" t="str">
        <f>DHAC_TestProviders_combined!O156</f>
        <v>SA</v>
      </c>
      <c r="AE169" s="7">
        <f>DHAC_TestProviders_combined!P156</f>
        <v>5571</v>
      </c>
      <c r="AF169" s="66"/>
      <c r="AG169" s="66"/>
      <c r="AH169" s="65" t="str">
        <f>_xlfn.XLOOKUP(DHAC_TestProviders_combined!K156,CodeMaps!$A$15:$A$18,CodeMaps!$B$15:$B$18)</f>
        <v>other</v>
      </c>
      <c r="AI169" s="65" t="str">
        <f>DHAC_TestProviders_combined!D156</f>
        <v>Midwives</v>
      </c>
      <c r="AJ169" s="7" t="s">
        <v>1525</v>
      </c>
      <c r="AK169" s="66" t="s">
        <v>1526</v>
      </c>
      <c r="AL169" s="66" t="s">
        <v>1527</v>
      </c>
      <c r="AM169" s="7" t="s">
        <v>1528</v>
      </c>
      <c r="AN169" s="32" t="str">
        <f>DHAC_TestProviders_combined!T156</f>
        <v>HAC00000000155</v>
      </c>
      <c r="AO169" s="9" t="s">
        <v>1530</v>
      </c>
      <c r="AP169" s="9" t="s">
        <v>1531</v>
      </c>
      <c r="AQ169" s="9" t="s">
        <v>1585</v>
      </c>
    </row>
    <row r="170" spans="1:43" x14ac:dyDescent="0.25">
      <c r="A170" s="65" t="str">
        <f>LOWER(_xlfn.CONCAT(SUBSTITUTE(DHAC_TestProviders_combined!I157,"'",""),"-",DHAC_TestProviders_combined!J157))</f>
        <v>rowland-josh</v>
      </c>
      <c r="B170" s="65"/>
      <c r="C170" s="35" t="s">
        <v>1518</v>
      </c>
      <c r="D170" s="66" t="s">
        <v>1519</v>
      </c>
      <c r="E170" s="66" t="s">
        <v>1520</v>
      </c>
      <c r="F170" s="66" t="s">
        <v>1521</v>
      </c>
      <c r="G170" s="66" t="str">
        <f>DHAC_TestProviders_combined!B157</f>
        <v xml:space="preserve">8003611566718817 </v>
      </c>
      <c r="H170" s="66"/>
      <c r="I170" s="65" t="str">
        <f>IF(DHAC_TestProviders_combined!W157&lt;&gt;"","PRES","")</f>
        <v/>
      </c>
      <c r="J170" s="65" t="str">
        <f>IF(DHAC_TestProviders_combined!W157&lt;&gt;"","Prescriber Number","")</f>
        <v/>
      </c>
      <c r="K170" s="66"/>
      <c r="L170" s="65" t="str">
        <f>IF(DHAC_TestProviders_combined!W157&lt;&gt;"","http://ns.electronichealth.net.au/id/medicare-prescriber-number","")</f>
        <v/>
      </c>
      <c r="M170" s="65" t="str">
        <f>IF(DHAC_TestProviders_combined!W157&lt;&gt;"",DHAC_TestProviders_combined!W157,"")</f>
        <v/>
      </c>
      <c r="N170" s="66"/>
      <c r="O170" s="66" t="s">
        <v>247</v>
      </c>
      <c r="P170" s="9" t="str">
        <f>DHAC_TestProviders_combined!I157</f>
        <v>ROWLAND</v>
      </c>
      <c r="Q170" s="66" t="str">
        <f>DHAC_TestProviders_combined!J157</f>
        <v>Josh</v>
      </c>
      <c r="R170" s="66"/>
      <c r="S170" s="66"/>
      <c r="U170" s="7" t="s">
        <v>252</v>
      </c>
      <c r="V170" s="32" t="str">
        <f>DHAC_TestProviders_combined!Q157</f>
        <v>0870100668</v>
      </c>
      <c r="W170" s="66" t="s">
        <v>1321</v>
      </c>
      <c r="X170" s="66" t="s">
        <v>282</v>
      </c>
      <c r="Y170" s="65" t="str">
        <f>DHAC_TestProviders_combined!S157</f>
        <v>josh.rowland@leasinghamph.example.net</v>
      </c>
      <c r="Z170" s="66"/>
      <c r="AA170" s="66"/>
      <c r="AB170" s="32" t="str">
        <f>DHAC_TestProviders_combined!M157</f>
        <v>33 Wolverene Rvr</v>
      </c>
      <c r="AC170" s="32" t="str">
        <f>DHAC_TestProviders_combined!N157</f>
        <v>Leasingham</v>
      </c>
      <c r="AD170" s="32" t="str">
        <f>DHAC_TestProviders_combined!O157</f>
        <v>SA</v>
      </c>
      <c r="AE170" s="7">
        <f>DHAC_TestProviders_combined!P157</f>
        <v>5452</v>
      </c>
      <c r="AF170" s="66"/>
      <c r="AG170" s="66"/>
      <c r="AH170" s="65" t="str">
        <f>_xlfn.XLOOKUP(DHAC_TestProviders_combined!K157,CodeMaps!$A$15:$A$18,CodeMaps!$B$15:$B$18)</f>
        <v>unknown</v>
      </c>
      <c r="AI170" s="65" t="str">
        <f>DHAC_TestProviders_combined!D157</f>
        <v>Registered Nurses</v>
      </c>
      <c r="AJ170" s="7" t="s">
        <v>1525</v>
      </c>
      <c r="AK170" s="66" t="s">
        <v>1526</v>
      </c>
      <c r="AL170" s="66" t="s">
        <v>1527</v>
      </c>
      <c r="AM170" s="7" t="s">
        <v>1528</v>
      </c>
      <c r="AN170" s="32" t="str">
        <f>DHAC_TestProviders_combined!T157</f>
        <v>HAC00000000156</v>
      </c>
      <c r="AO170" s="9" t="s">
        <v>1530</v>
      </c>
      <c r="AP170" s="9" t="s">
        <v>1531</v>
      </c>
      <c r="AQ170" s="9" t="s">
        <v>1585</v>
      </c>
    </row>
    <row r="171" spans="1:43" x14ac:dyDescent="0.25">
      <c r="A171" s="65" t="str">
        <f>LOWER(_xlfn.CONCAT(SUBSTITUTE(DHAC_TestProviders_combined!I158,"'",""),"-",DHAC_TestProviders_combined!J158))</f>
        <v>doyle-hana</v>
      </c>
      <c r="B171" s="65"/>
      <c r="C171" s="35" t="s">
        <v>1518</v>
      </c>
      <c r="D171" s="66" t="s">
        <v>1519</v>
      </c>
      <c r="E171" s="66" t="s">
        <v>1520</v>
      </c>
      <c r="F171" s="66" t="s">
        <v>1521</v>
      </c>
      <c r="G171" s="66" t="str">
        <f>DHAC_TestProviders_combined!B158</f>
        <v xml:space="preserve">8003619900052470 </v>
      </c>
      <c r="H171" s="66"/>
      <c r="I171" s="65" t="str">
        <f>IF(DHAC_TestProviders_combined!W158&lt;&gt;"","PRES","")</f>
        <v/>
      </c>
      <c r="J171" s="65" t="str">
        <f>IF(DHAC_TestProviders_combined!W158&lt;&gt;"","Prescriber Number","")</f>
        <v/>
      </c>
      <c r="K171" s="66"/>
      <c r="L171" s="65" t="str">
        <f>IF(DHAC_TestProviders_combined!W158&lt;&gt;"","http://ns.electronichealth.net.au/id/medicare-prescriber-number","")</f>
        <v/>
      </c>
      <c r="M171" s="65" t="str">
        <f>IF(DHAC_TestProviders_combined!W158&lt;&gt;"",DHAC_TestProviders_combined!W158,"")</f>
        <v/>
      </c>
      <c r="N171" s="66"/>
      <c r="O171" s="66" t="s">
        <v>247</v>
      </c>
      <c r="P171" s="9" t="str">
        <f>DHAC_TestProviders_combined!I158</f>
        <v>DOYLE</v>
      </c>
      <c r="Q171" s="66" t="str">
        <f>DHAC_TestProviders_combined!J158</f>
        <v>Hana</v>
      </c>
      <c r="R171" s="66"/>
      <c r="S171" s="66"/>
      <c r="U171" s="7" t="s">
        <v>252</v>
      </c>
      <c r="V171" s="32" t="str">
        <f>DHAC_TestProviders_combined!Q158</f>
        <v>0870100489</v>
      </c>
      <c r="W171" s="66" t="s">
        <v>1321</v>
      </c>
      <c r="X171" s="66" t="s">
        <v>282</v>
      </c>
      <c r="Y171" s="65" t="str">
        <f>DHAC_TestProviders_combined!S158</f>
        <v>hana.doyle@yuntaph.example.com.au</v>
      </c>
      <c r="Z171" s="66"/>
      <c r="AA171" s="66"/>
      <c r="AB171" s="32" t="str">
        <f>DHAC_TestProviders_combined!M158</f>
        <v>145 Zeppelin Tce</v>
      </c>
      <c r="AC171" s="32" t="str">
        <f>DHAC_TestProviders_combined!N158</f>
        <v>Yunta</v>
      </c>
      <c r="AD171" s="32" t="str">
        <f>DHAC_TestProviders_combined!O158</f>
        <v>SA</v>
      </c>
      <c r="AE171" s="7">
        <f>DHAC_TestProviders_combined!P158</f>
        <v>5440</v>
      </c>
      <c r="AF171" s="66"/>
      <c r="AG171" s="66"/>
      <c r="AH171" s="65" t="str">
        <f>_xlfn.XLOOKUP(DHAC_TestProviders_combined!K158,CodeMaps!$A$15:$A$18,CodeMaps!$B$15:$B$18)</f>
        <v>other</v>
      </c>
      <c r="AI171" s="65" t="str">
        <f>DHAC_TestProviders_combined!D158</f>
        <v>Registered Nurses</v>
      </c>
      <c r="AJ171" s="7" t="s">
        <v>1525</v>
      </c>
      <c r="AK171" s="66" t="s">
        <v>1526</v>
      </c>
      <c r="AL171" s="66" t="s">
        <v>1527</v>
      </c>
      <c r="AM171" s="7" t="s">
        <v>1528</v>
      </c>
      <c r="AN171" s="32" t="str">
        <f>DHAC_TestProviders_combined!T158</f>
        <v>HAC00000000157</v>
      </c>
      <c r="AO171" s="9" t="s">
        <v>1530</v>
      </c>
      <c r="AP171" s="9" t="s">
        <v>1531</v>
      </c>
      <c r="AQ171" s="9" t="s">
        <v>1585</v>
      </c>
    </row>
    <row r="172" spans="1:43" x14ac:dyDescent="0.25">
      <c r="A172" s="65" t="str">
        <f>LOWER(_xlfn.CONCAT(SUBSTITUTE(DHAC_TestProviders_combined!I159,"'",""),"-",DHAC_TestProviders_combined!J159))</f>
        <v>ellison-shawn</v>
      </c>
      <c r="B172" s="65"/>
      <c r="C172" s="35" t="s">
        <v>1518</v>
      </c>
      <c r="D172" s="66" t="s">
        <v>1519</v>
      </c>
      <c r="E172" s="66" t="s">
        <v>1520</v>
      </c>
      <c r="F172" s="66" t="s">
        <v>1521</v>
      </c>
      <c r="G172" s="66" t="str">
        <f>DHAC_TestProviders_combined!B159</f>
        <v xml:space="preserve">8003611566718825 </v>
      </c>
      <c r="H172" s="66"/>
      <c r="I172" s="65" t="str">
        <f>IF(DHAC_TestProviders_combined!W159&lt;&gt;"","PRES","")</f>
        <v/>
      </c>
      <c r="J172" s="65" t="str">
        <f>IF(DHAC_TestProviders_combined!W159&lt;&gt;"","Prescriber Number","")</f>
        <v/>
      </c>
      <c r="K172" s="66"/>
      <c r="L172" s="65" t="str">
        <f>IF(DHAC_TestProviders_combined!W159&lt;&gt;"","http://ns.electronichealth.net.au/id/medicare-prescriber-number","")</f>
        <v/>
      </c>
      <c r="M172" s="65" t="str">
        <f>IF(DHAC_TestProviders_combined!W159&lt;&gt;"",DHAC_TestProviders_combined!W159,"")</f>
        <v/>
      </c>
      <c r="N172" s="66"/>
      <c r="O172" s="66" t="s">
        <v>247</v>
      </c>
      <c r="P172" s="9" t="str">
        <f>DHAC_TestProviders_combined!I159</f>
        <v>ELLISON</v>
      </c>
      <c r="Q172" s="66" t="str">
        <f>DHAC_TestProviders_combined!J159</f>
        <v>Shawn</v>
      </c>
      <c r="R172" s="66"/>
      <c r="S172" s="66"/>
      <c r="U172" s="7" t="s">
        <v>252</v>
      </c>
      <c r="V172" s="32" t="str">
        <f>DHAC_TestProviders_combined!Q159</f>
        <v>0870107614</v>
      </c>
      <c r="W172" s="66" t="s">
        <v>1321</v>
      </c>
      <c r="X172" s="66" t="s">
        <v>282</v>
      </c>
      <c r="Y172" s="65" t="str">
        <f>DHAC_TestProviders_combined!S159</f>
        <v>shawn.ellison@example.com.au</v>
      </c>
      <c r="Z172" s="66"/>
      <c r="AA172" s="66"/>
      <c r="AB172" s="32" t="str">
        <f>DHAC_TestProviders_combined!M159</f>
        <v>8 Frits Tce</v>
      </c>
      <c r="AC172" s="32" t="str">
        <f>DHAC_TestProviders_combined!N159</f>
        <v>South Brighton</v>
      </c>
      <c r="AD172" s="32" t="str">
        <f>DHAC_TestProviders_combined!O159</f>
        <v>SA</v>
      </c>
      <c r="AE172" s="7">
        <f>DHAC_TestProviders_combined!P159</f>
        <v>5048</v>
      </c>
      <c r="AF172" s="66"/>
      <c r="AG172" s="66"/>
      <c r="AH172" s="65" t="str">
        <f>_xlfn.XLOOKUP(DHAC_TestProviders_combined!K159,CodeMaps!$A$15:$A$18,CodeMaps!$B$15:$B$18)</f>
        <v>other</v>
      </c>
      <c r="AI172" s="65" t="str">
        <f>DHAC_TestProviders_combined!D159</f>
        <v>Specialist Medical Practitioners</v>
      </c>
      <c r="AJ172" s="7" t="s">
        <v>1525</v>
      </c>
      <c r="AK172" s="66" t="s">
        <v>1526</v>
      </c>
      <c r="AL172" s="66" t="s">
        <v>1527</v>
      </c>
      <c r="AM172" s="7" t="s">
        <v>1528</v>
      </c>
      <c r="AN172" s="32" t="str">
        <f>DHAC_TestProviders_combined!T159</f>
        <v>HAC00000000158</v>
      </c>
      <c r="AO172" s="9" t="s">
        <v>1530</v>
      </c>
      <c r="AP172" s="9" t="s">
        <v>1531</v>
      </c>
      <c r="AQ172" s="9" t="s">
        <v>1585</v>
      </c>
    </row>
    <row r="173" spans="1:43" x14ac:dyDescent="0.25">
      <c r="A173" s="65" t="str">
        <f>LOWER(_xlfn.CONCAT(SUBSTITUTE(DHAC_TestProviders_combined!I160,"'",""),"-",DHAC_TestProviders_combined!J160))</f>
        <v>dixon-astrid</v>
      </c>
      <c r="B173" s="65"/>
      <c r="C173" s="35" t="s">
        <v>1518</v>
      </c>
      <c r="D173" s="66" t="s">
        <v>1519</v>
      </c>
      <c r="E173" s="66" t="s">
        <v>1520</v>
      </c>
      <c r="F173" s="66" t="s">
        <v>1521</v>
      </c>
      <c r="G173" s="66" t="str">
        <f>DHAC_TestProviders_combined!B160</f>
        <v xml:space="preserve">8003616566719186 </v>
      </c>
      <c r="H173" s="66"/>
      <c r="I173" s="65" t="str">
        <f>IF(DHAC_TestProviders_combined!W160&lt;&gt;"","PRES","")</f>
        <v/>
      </c>
      <c r="J173" s="65" t="str">
        <f>IF(DHAC_TestProviders_combined!W160&lt;&gt;"","Prescriber Number","")</f>
        <v/>
      </c>
      <c r="K173" s="66"/>
      <c r="L173" s="65" t="str">
        <f>IF(DHAC_TestProviders_combined!W160&lt;&gt;"","http://ns.electronichealth.net.au/id/medicare-prescriber-number","")</f>
        <v/>
      </c>
      <c r="M173" s="65" t="str">
        <f>IF(DHAC_TestProviders_combined!W160&lt;&gt;"",DHAC_TestProviders_combined!W160,"")</f>
        <v/>
      </c>
      <c r="N173" s="66"/>
      <c r="O173" s="66" t="s">
        <v>247</v>
      </c>
      <c r="P173" s="9" t="str">
        <f>DHAC_TestProviders_combined!I160</f>
        <v>DIXON</v>
      </c>
      <c r="Q173" s="66" t="str">
        <f>DHAC_TestProviders_combined!J160</f>
        <v>Astrid</v>
      </c>
      <c r="R173" s="66"/>
      <c r="S173" s="66"/>
      <c r="U173" s="7" t="s">
        <v>252</v>
      </c>
      <c r="V173" s="32" t="str">
        <f>DHAC_TestProviders_combined!Q160</f>
        <v>0870100757</v>
      </c>
      <c r="W173" s="66" t="s">
        <v>1321</v>
      </c>
      <c r="X173" s="66" t="s">
        <v>282</v>
      </c>
      <c r="Y173" s="65" t="str">
        <f>DHAC_TestProviders_combined!S160</f>
        <v>astrid.dixon@woodcroftpathology.example.net</v>
      </c>
      <c r="Z173" s="66"/>
      <c r="AA173" s="66"/>
      <c r="AB173" s="32" t="str">
        <f>DHAC_TestProviders_combined!M160</f>
        <v>196 Adelaide Cnr</v>
      </c>
      <c r="AC173" s="32" t="str">
        <f>DHAC_TestProviders_combined!N160</f>
        <v>Woodcroft</v>
      </c>
      <c r="AD173" s="32" t="str">
        <f>DHAC_TestProviders_combined!O160</f>
        <v>SA</v>
      </c>
      <c r="AE173" s="7">
        <f>DHAC_TestProviders_combined!P160</f>
        <v>5162</v>
      </c>
      <c r="AF173" s="66"/>
      <c r="AG173" s="66"/>
      <c r="AH173" s="65" t="str">
        <f>_xlfn.XLOOKUP(DHAC_TestProviders_combined!K160,CodeMaps!$A$15:$A$18,CodeMaps!$B$15:$B$18)</f>
        <v>female</v>
      </c>
      <c r="AI173" s="65" t="str">
        <f>DHAC_TestProviders_combined!D160</f>
        <v>Other Medical Practitioners</v>
      </c>
      <c r="AJ173" s="7" t="s">
        <v>1525</v>
      </c>
      <c r="AK173" s="66" t="s">
        <v>1526</v>
      </c>
      <c r="AL173" s="66" t="s">
        <v>1527</v>
      </c>
      <c r="AM173" s="7" t="s">
        <v>1528</v>
      </c>
      <c r="AN173" s="32" t="str">
        <f>DHAC_TestProviders_combined!T160</f>
        <v>HAC00000000159</v>
      </c>
      <c r="AO173" s="9" t="s">
        <v>1530</v>
      </c>
      <c r="AP173" s="9" t="s">
        <v>1531</v>
      </c>
      <c r="AQ173" s="9" t="s">
        <v>1585</v>
      </c>
    </row>
    <row r="174" spans="1:43" x14ac:dyDescent="0.25">
      <c r="A174" s="65" t="str">
        <f>LOWER(_xlfn.CONCAT(SUBSTITUTE(DHAC_TestProviders_combined!I161,"'",""),"-",DHAC_TestProviders_combined!J161))</f>
        <v>hickson-eldora</v>
      </c>
      <c r="B174" s="65"/>
      <c r="C174" s="35" t="s">
        <v>1518</v>
      </c>
      <c r="D174" s="66" t="s">
        <v>1519</v>
      </c>
      <c r="E174" s="66" t="s">
        <v>1520</v>
      </c>
      <c r="F174" s="66" t="s">
        <v>1521</v>
      </c>
      <c r="G174" s="66" t="str">
        <f>DHAC_TestProviders_combined!B161</f>
        <v xml:space="preserve">8003614900051762 </v>
      </c>
      <c r="H174" s="66"/>
      <c r="I174" s="65" t="str">
        <f>IF(DHAC_TestProviders_combined!W161&lt;&gt;"","PRES","")</f>
        <v/>
      </c>
      <c r="J174" s="65" t="str">
        <f>IF(DHAC_TestProviders_combined!W161&lt;&gt;"","Prescriber Number","")</f>
        <v/>
      </c>
      <c r="K174" s="66"/>
      <c r="L174" s="65" t="str">
        <f>IF(DHAC_TestProviders_combined!W161&lt;&gt;"","http://ns.electronichealth.net.au/id/medicare-prescriber-number","")</f>
        <v/>
      </c>
      <c r="M174" s="65" t="str">
        <f>IF(DHAC_TestProviders_combined!W161&lt;&gt;"",DHAC_TestProviders_combined!W161,"")</f>
        <v/>
      </c>
      <c r="N174" s="66"/>
      <c r="O174" s="66" t="s">
        <v>247</v>
      </c>
      <c r="P174" s="9" t="str">
        <f>DHAC_TestProviders_combined!I161</f>
        <v>HICKSON</v>
      </c>
      <c r="Q174" s="66" t="str">
        <f>DHAC_TestProviders_combined!J161</f>
        <v>Eldora</v>
      </c>
      <c r="R174" s="66"/>
      <c r="S174" s="66"/>
      <c r="U174" s="7" t="s">
        <v>252</v>
      </c>
      <c r="V174" s="32" t="str">
        <f>DHAC_TestProviders_combined!Q161</f>
        <v>0870106652</v>
      </c>
      <c r="W174" s="66" t="s">
        <v>1321</v>
      </c>
      <c r="X174" s="66" t="s">
        <v>282</v>
      </c>
      <c r="Y174" s="65" t="str">
        <f>DHAC_TestProviders_combined!S161</f>
        <v>eldora.hickson@wingfieldpathology.example.com.au</v>
      </c>
      <c r="Z174" s="66"/>
      <c r="AA174" s="66"/>
      <c r="AB174" s="32" t="str">
        <f>DHAC_TestProviders_combined!M161</f>
        <v>104 Sylvania Cir</v>
      </c>
      <c r="AC174" s="32" t="str">
        <f>DHAC_TestProviders_combined!N161</f>
        <v>Wingfield</v>
      </c>
      <c r="AD174" s="32" t="str">
        <f>DHAC_TestProviders_combined!O161</f>
        <v>SA</v>
      </c>
      <c r="AE174" s="7">
        <f>DHAC_TestProviders_combined!P161</f>
        <v>5013</v>
      </c>
      <c r="AF174" s="66"/>
      <c r="AG174" s="66"/>
      <c r="AH174" s="65" t="str">
        <f>_xlfn.XLOOKUP(DHAC_TestProviders_combined!K161,CodeMaps!$A$15:$A$18,CodeMaps!$B$15:$B$18)</f>
        <v>female</v>
      </c>
      <c r="AI174" s="65" t="str">
        <f>DHAC_TestProviders_combined!D161</f>
        <v>Other Medical Practitioners</v>
      </c>
      <c r="AJ174" s="7" t="s">
        <v>1525</v>
      </c>
      <c r="AK174" s="66" t="s">
        <v>1526</v>
      </c>
      <c r="AL174" s="66" t="s">
        <v>1527</v>
      </c>
      <c r="AM174" s="7" t="s">
        <v>1528</v>
      </c>
      <c r="AN174" s="32" t="str">
        <f>DHAC_TestProviders_combined!T161</f>
        <v>HAC00000000160</v>
      </c>
      <c r="AO174" s="9" t="s">
        <v>1530</v>
      </c>
      <c r="AP174" s="9" t="s">
        <v>1531</v>
      </c>
      <c r="AQ174" s="9" t="s">
        <v>1585</v>
      </c>
    </row>
    <row r="175" spans="1:43" x14ac:dyDescent="0.25">
      <c r="A175" s="65" t="str">
        <f>LOWER(_xlfn.CONCAT(SUBSTITUTE(DHAC_TestProviders_combined!I162,"'",""),"-",DHAC_TestProviders_combined!J162))</f>
        <v>newling-louis</v>
      </c>
      <c r="B175" s="65"/>
      <c r="C175" s="35" t="s">
        <v>1518</v>
      </c>
      <c r="D175" s="66" t="s">
        <v>1519</v>
      </c>
      <c r="E175" s="66" t="s">
        <v>1520</v>
      </c>
      <c r="F175" s="66" t="s">
        <v>1521</v>
      </c>
      <c r="G175" s="66" t="str">
        <f>DHAC_TestProviders_combined!B162</f>
        <v xml:space="preserve">8003616566719194 </v>
      </c>
      <c r="H175" s="66"/>
      <c r="I175" s="65" t="str">
        <f>IF(DHAC_TestProviders_combined!W162&lt;&gt;"","PRES","")</f>
        <v/>
      </c>
      <c r="J175" s="65" t="str">
        <f>IF(DHAC_TestProviders_combined!W162&lt;&gt;"","Prescriber Number","")</f>
        <v/>
      </c>
      <c r="K175" s="66"/>
      <c r="L175" s="65" t="str">
        <f>IF(DHAC_TestProviders_combined!W162&lt;&gt;"","http://ns.electronichealth.net.au/id/medicare-prescriber-number","")</f>
        <v/>
      </c>
      <c r="M175" s="65" t="str">
        <f>IF(DHAC_TestProviders_combined!W162&lt;&gt;"",DHAC_TestProviders_combined!W162,"")</f>
        <v/>
      </c>
      <c r="N175" s="66"/>
      <c r="O175" s="66" t="s">
        <v>247</v>
      </c>
      <c r="P175" s="9" t="str">
        <f>DHAC_TestProviders_combined!I162</f>
        <v>NEWLING</v>
      </c>
      <c r="Q175" s="66" t="str">
        <f>DHAC_TestProviders_combined!J162</f>
        <v>Louis</v>
      </c>
      <c r="R175" s="66"/>
      <c r="S175" s="66"/>
      <c r="U175" s="7" t="s">
        <v>252</v>
      </c>
      <c r="V175" s="32" t="str">
        <f>DHAC_TestProviders_combined!Q162</f>
        <v>0870105386</v>
      </c>
      <c r="W175" s="66" t="s">
        <v>1321</v>
      </c>
      <c r="X175" s="66" t="s">
        <v>282</v>
      </c>
      <c r="Y175" s="65" t="str">
        <f>DHAC_TestProviders_combined!S162</f>
        <v>louis.newling@edwardstownpharmacy.example.net</v>
      </c>
      <c r="Z175" s="66"/>
      <c r="AA175" s="66"/>
      <c r="AB175" s="32" t="str">
        <f>DHAC_TestProviders_combined!M162</f>
        <v>107 King Gr</v>
      </c>
      <c r="AC175" s="32" t="str">
        <f>DHAC_TestProviders_combined!N162</f>
        <v>Edwardstown</v>
      </c>
      <c r="AD175" s="32" t="str">
        <f>DHAC_TestProviders_combined!O162</f>
        <v>SA</v>
      </c>
      <c r="AE175" s="7">
        <f>DHAC_TestProviders_combined!P162</f>
        <v>5039</v>
      </c>
      <c r="AF175" s="66"/>
      <c r="AG175" s="66"/>
      <c r="AH175" s="65" t="str">
        <f>_xlfn.XLOOKUP(DHAC_TestProviders_combined!K162,CodeMaps!$A$15:$A$18,CodeMaps!$B$15:$B$18)</f>
        <v>male</v>
      </c>
      <c r="AI175" s="65" t="str">
        <f>DHAC_TestProviders_combined!D162</f>
        <v>Pharmacists</v>
      </c>
      <c r="AJ175" s="7" t="s">
        <v>1525</v>
      </c>
      <c r="AK175" s="66" t="s">
        <v>1526</v>
      </c>
      <c r="AL175" s="66" t="s">
        <v>1527</v>
      </c>
      <c r="AM175" s="7" t="s">
        <v>1528</v>
      </c>
      <c r="AN175" s="32" t="str">
        <f>DHAC_TestProviders_combined!T162</f>
        <v>HAC00000000161</v>
      </c>
      <c r="AO175" s="9" t="s">
        <v>1530</v>
      </c>
      <c r="AP175" s="9" t="s">
        <v>1531</v>
      </c>
      <c r="AQ175" s="9" t="s">
        <v>1585</v>
      </c>
    </row>
    <row r="176" spans="1:43" x14ac:dyDescent="0.25">
      <c r="A176" s="65" t="str">
        <f>LOWER(_xlfn.CONCAT(SUBSTITUTE(DHAC_TestProviders_combined!I163,"'",""),"-",DHAC_TestProviders_combined!J163))</f>
        <v>frankel-mary</v>
      </c>
      <c r="B176" s="65"/>
      <c r="C176" s="35" t="s">
        <v>1518</v>
      </c>
      <c r="D176" s="66" t="s">
        <v>1519</v>
      </c>
      <c r="E176" s="66" t="s">
        <v>1520</v>
      </c>
      <c r="F176" s="66" t="s">
        <v>1521</v>
      </c>
      <c r="G176" s="66" t="str">
        <f>DHAC_TestProviders_combined!B163</f>
        <v xml:space="preserve">8003618233385359 </v>
      </c>
      <c r="H176" s="66"/>
      <c r="I176" s="65" t="str">
        <f>IF(DHAC_TestProviders_combined!W163&lt;&gt;"","PRES","")</f>
        <v/>
      </c>
      <c r="J176" s="65" t="str">
        <f>IF(DHAC_TestProviders_combined!W163&lt;&gt;"","Prescriber Number","")</f>
        <v/>
      </c>
      <c r="K176" s="66"/>
      <c r="L176" s="65" t="str">
        <f>IF(DHAC_TestProviders_combined!W163&lt;&gt;"","http://ns.electronichealth.net.au/id/medicare-prescriber-number","")</f>
        <v/>
      </c>
      <c r="M176" s="65" t="str">
        <f>IF(DHAC_TestProviders_combined!W163&lt;&gt;"",DHAC_TestProviders_combined!W163,"")</f>
        <v/>
      </c>
      <c r="N176" s="66"/>
      <c r="O176" s="66" t="s">
        <v>247</v>
      </c>
      <c r="P176" s="9" t="str">
        <f>DHAC_TestProviders_combined!I163</f>
        <v>FRANKEL</v>
      </c>
      <c r="Q176" s="66" t="str">
        <f>DHAC_TestProviders_combined!J163</f>
        <v>Mary</v>
      </c>
      <c r="R176" s="66"/>
      <c r="S176" s="66"/>
      <c r="U176" s="7" t="s">
        <v>252</v>
      </c>
      <c r="V176" s="32" t="str">
        <f>DHAC_TestProviders_combined!Q163</f>
        <v>0870102241</v>
      </c>
      <c r="W176" s="66" t="s">
        <v>1321</v>
      </c>
      <c r="X176" s="66" t="s">
        <v>282</v>
      </c>
      <c r="Y176" s="65" t="str">
        <f>DHAC_TestProviders_combined!S163</f>
        <v>mary.frankel@leasinghamph.example.net</v>
      </c>
      <c r="Z176" s="66"/>
      <c r="AA176" s="66"/>
      <c r="AB176" s="32" t="str">
        <f>DHAC_TestProviders_combined!M163</f>
        <v>99 Rail Cnr</v>
      </c>
      <c r="AC176" s="32" t="str">
        <f>DHAC_TestProviders_combined!N163</f>
        <v>Leasingham</v>
      </c>
      <c r="AD176" s="32" t="str">
        <f>DHAC_TestProviders_combined!O163</f>
        <v>SA</v>
      </c>
      <c r="AE176" s="7">
        <f>DHAC_TestProviders_combined!P163</f>
        <v>5452</v>
      </c>
      <c r="AF176" s="66"/>
      <c r="AG176" s="66"/>
      <c r="AH176" s="65" t="str">
        <f>_xlfn.XLOOKUP(DHAC_TestProviders_combined!K163,CodeMaps!$A$15:$A$18,CodeMaps!$B$15:$B$18)</f>
        <v>other</v>
      </c>
      <c r="AI176" s="65" t="str">
        <f>DHAC_TestProviders_combined!D163</f>
        <v>Registered Nurses</v>
      </c>
      <c r="AJ176" s="7" t="s">
        <v>1525</v>
      </c>
      <c r="AK176" s="66" t="s">
        <v>1526</v>
      </c>
      <c r="AL176" s="66" t="s">
        <v>1527</v>
      </c>
      <c r="AM176" s="7" t="s">
        <v>1528</v>
      </c>
      <c r="AN176" s="32" t="str">
        <f>DHAC_TestProviders_combined!T163</f>
        <v>HAC00000000162</v>
      </c>
      <c r="AO176" s="9" t="s">
        <v>1530</v>
      </c>
      <c r="AP176" s="9" t="s">
        <v>1531</v>
      </c>
      <c r="AQ176" s="9" t="s">
        <v>1585</v>
      </c>
    </row>
    <row r="177" spans="1:43" x14ac:dyDescent="0.25">
      <c r="A177" s="65" t="str">
        <f>LOWER(_xlfn.CONCAT(SUBSTITUTE(DHAC_TestProviders_combined!I164,"'",""),"-",DHAC_TestProviders_combined!J164))</f>
        <v>steele-clyde</v>
      </c>
      <c r="B177" s="65"/>
      <c r="C177" s="35" t="s">
        <v>1518</v>
      </c>
      <c r="D177" s="66" t="s">
        <v>1519</v>
      </c>
      <c r="E177" s="66" t="s">
        <v>1520</v>
      </c>
      <c r="F177" s="66" t="s">
        <v>1521</v>
      </c>
      <c r="G177" s="66" t="str">
        <f>DHAC_TestProviders_combined!B164</f>
        <v xml:space="preserve">8003619900052496 </v>
      </c>
      <c r="H177" s="66"/>
      <c r="I177" s="65" t="str">
        <f>IF(DHAC_TestProviders_combined!W164&lt;&gt;"","PRES","")</f>
        <v/>
      </c>
      <c r="J177" s="65" t="str">
        <f>IF(DHAC_TestProviders_combined!W164&lt;&gt;"","Prescriber Number","")</f>
        <v/>
      </c>
      <c r="K177" s="66"/>
      <c r="L177" s="65" t="str">
        <f>IF(DHAC_TestProviders_combined!W164&lt;&gt;"","http://ns.electronichealth.net.au/id/medicare-prescriber-number","")</f>
        <v/>
      </c>
      <c r="M177" s="65" t="str">
        <f>IF(DHAC_TestProviders_combined!W164&lt;&gt;"",DHAC_TestProviders_combined!W164,"")</f>
        <v/>
      </c>
      <c r="N177" s="66"/>
      <c r="O177" s="66" t="s">
        <v>247</v>
      </c>
      <c r="P177" s="9" t="str">
        <f>DHAC_TestProviders_combined!I164</f>
        <v>STEELE</v>
      </c>
      <c r="Q177" s="66" t="str">
        <f>DHAC_TestProviders_combined!J164</f>
        <v>Clyde</v>
      </c>
      <c r="R177" s="66"/>
      <c r="S177" s="66"/>
      <c r="U177" s="7" t="s">
        <v>252</v>
      </c>
      <c r="V177" s="32" t="str">
        <f>DHAC_TestProviders_combined!Q164</f>
        <v>0870104979</v>
      </c>
      <c r="W177" s="66" t="s">
        <v>1321</v>
      </c>
      <c r="X177" s="66" t="s">
        <v>282</v>
      </c>
      <c r="Y177" s="65" t="str">
        <f>DHAC_TestProviders_combined!S164</f>
        <v>clyde.steele@yuntaph.example.com.au</v>
      </c>
      <c r="Z177" s="66"/>
      <c r="AA177" s="66"/>
      <c r="AB177" s="32" t="str">
        <f>DHAC_TestProviders_combined!M164</f>
        <v>114 Dalys Dr</v>
      </c>
      <c r="AC177" s="32" t="str">
        <f>DHAC_TestProviders_combined!N164</f>
        <v>Yunta</v>
      </c>
      <c r="AD177" s="32" t="str">
        <f>DHAC_TestProviders_combined!O164</f>
        <v>SA</v>
      </c>
      <c r="AE177" s="7">
        <f>DHAC_TestProviders_combined!P164</f>
        <v>5440</v>
      </c>
      <c r="AF177" s="66"/>
      <c r="AG177" s="66"/>
      <c r="AH177" s="65" t="str">
        <f>_xlfn.XLOOKUP(DHAC_TestProviders_combined!K164,CodeMaps!$A$15:$A$18,CodeMaps!$B$15:$B$18)</f>
        <v>female</v>
      </c>
      <c r="AI177" s="65" t="str">
        <f>DHAC_TestProviders_combined!D164</f>
        <v>Registered Nurses</v>
      </c>
      <c r="AJ177" s="7" t="s">
        <v>1525</v>
      </c>
      <c r="AK177" s="66" t="s">
        <v>1526</v>
      </c>
      <c r="AL177" s="66" t="s">
        <v>1527</v>
      </c>
      <c r="AM177" s="7" t="s">
        <v>1528</v>
      </c>
      <c r="AN177" s="32" t="str">
        <f>DHAC_TestProviders_combined!T164</f>
        <v>HAC00000000163</v>
      </c>
      <c r="AO177" s="9" t="s">
        <v>1530</v>
      </c>
      <c r="AP177" s="9" t="s">
        <v>1531</v>
      </c>
      <c r="AQ177" s="9" t="s">
        <v>1585</v>
      </c>
    </row>
    <row r="178" spans="1:43" x14ac:dyDescent="0.25">
      <c r="A178" s="65" t="str">
        <f>LOWER(_xlfn.CONCAT(SUBSTITUTE(DHAC_TestProviders_combined!I165,"'",""),"-",DHAC_TestProviders_combined!J165))</f>
        <v>pickford-lisa</v>
      </c>
      <c r="B178" s="65"/>
      <c r="C178" s="35" t="s">
        <v>1518</v>
      </c>
      <c r="D178" s="66" t="s">
        <v>1519</v>
      </c>
      <c r="E178" s="66" t="s">
        <v>1520</v>
      </c>
      <c r="F178" s="66" t="s">
        <v>1521</v>
      </c>
      <c r="G178" s="66" t="str">
        <f>DHAC_TestProviders_combined!B165</f>
        <v xml:space="preserve">8003611566718841 </v>
      </c>
      <c r="H178" s="66"/>
      <c r="I178" s="65" t="str">
        <f>IF(DHAC_TestProviders_combined!W165&lt;&gt;"","PRES","")</f>
        <v/>
      </c>
      <c r="J178" s="65" t="str">
        <f>IF(DHAC_TestProviders_combined!W165&lt;&gt;"","Prescriber Number","")</f>
        <v/>
      </c>
      <c r="K178" s="66"/>
      <c r="L178" s="65" t="str">
        <f>IF(DHAC_TestProviders_combined!W165&lt;&gt;"","http://ns.electronichealth.net.au/id/medicare-prescriber-number","")</f>
        <v/>
      </c>
      <c r="M178" s="65" t="str">
        <f>IF(DHAC_TestProviders_combined!W165&lt;&gt;"",DHAC_TestProviders_combined!W165,"")</f>
        <v/>
      </c>
      <c r="N178" s="66"/>
      <c r="O178" s="66" t="s">
        <v>247</v>
      </c>
      <c r="P178" s="9" t="str">
        <f>DHAC_TestProviders_combined!I165</f>
        <v>PICKFORD</v>
      </c>
      <c r="Q178" s="66" t="str">
        <f>DHAC_TestProviders_combined!J165</f>
        <v>Lisa</v>
      </c>
      <c r="R178" s="66"/>
      <c r="S178" s="66"/>
      <c r="U178" s="7" t="s">
        <v>252</v>
      </c>
      <c r="V178" s="32" t="str">
        <f>DHAC_TestProviders_combined!Q165</f>
        <v>0870101084</v>
      </c>
      <c r="W178" s="66" t="s">
        <v>1321</v>
      </c>
      <c r="X178" s="66" t="s">
        <v>282</v>
      </c>
      <c r="Y178" s="65" t="str">
        <f>DHAC_TestProviders_combined!S165</f>
        <v>lisa.pickford@beltanamp.example.com.au</v>
      </c>
      <c r="Z178" s="66"/>
      <c r="AA178" s="66"/>
      <c r="AB178" s="32" t="str">
        <f>DHAC_TestProviders_combined!M165</f>
        <v>87 Farmer Qy</v>
      </c>
      <c r="AC178" s="32" t="str">
        <f>DHAC_TestProviders_combined!N165</f>
        <v>Beltana</v>
      </c>
      <c r="AD178" s="32" t="str">
        <f>DHAC_TestProviders_combined!O165</f>
        <v>SA</v>
      </c>
      <c r="AE178" s="7">
        <f>DHAC_TestProviders_combined!P165</f>
        <v>5730</v>
      </c>
      <c r="AF178" s="66"/>
      <c r="AG178" s="66"/>
      <c r="AH178" s="65" t="str">
        <f>_xlfn.XLOOKUP(DHAC_TestProviders_combined!K165,CodeMaps!$A$15:$A$18,CodeMaps!$B$15:$B$18)</f>
        <v>female</v>
      </c>
      <c r="AI178" s="65" t="str">
        <f>DHAC_TestProviders_combined!D165</f>
        <v>Registered Nurses</v>
      </c>
      <c r="AJ178" s="7" t="s">
        <v>1525</v>
      </c>
      <c r="AK178" s="66" t="s">
        <v>1526</v>
      </c>
      <c r="AL178" s="66" t="s">
        <v>1527</v>
      </c>
      <c r="AM178" s="7" t="s">
        <v>1528</v>
      </c>
      <c r="AN178" s="32" t="str">
        <f>DHAC_TestProviders_combined!T165</f>
        <v>HAC00000000164</v>
      </c>
      <c r="AO178" s="9" t="s">
        <v>1530</v>
      </c>
      <c r="AP178" s="9" t="s">
        <v>1531</v>
      </c>
      <c r="AQ178" s="9" t="s">
        <v>1585</v>
      </c>
    </row>
    <row r="179" spans="1:43" x14ac:dyDescent="0.25">
      <c r="A179" s="65" t="str">
        <f>LOWER(_xlfn.CONCAT(SUBSTITUTE(DHAC_TestProviders_combined!I166,"'",""),"-",DHAC_TestProviders_combined!J166))</f>
        <v>elliott-eulah</v>
      </c>
      <c r="B179" s="65"/>
      <c r="C179" s="35" t="s">
        <v>1518</v>
      </c>
      <c r="D179" s="66" t="s">
        <v>1519</v>
      </c>
      <c r="E179" s="66" t="s">
        <v>1520</v>
      </c>
      <c r="F179" s="66" t="s">
        <v>1521</v>
      </c>
      <c r="G179" s="66" t="str">
        <f>DHAC_TestProviders_combined!B166</f>
        <v xml:space="preserve">8003611566718858 </v>
      </c>
      <c r="H179" s="66"/>
      <c r="I179" s="65" t="str">
        <f>IF(DHAC_TestProviders_combined!W166&lt;&gt;"","PRES","")</f>
        <v/>
      </c>
      <c r="J179" s="65" t="str">
        <f>IF(DHAC_TestProviders_combined!W166&lt;&gt;"","Prescriber Number","")</f>
        <v/>
      </c>
      <c r="K179" s="66"/>
      <c r="L179" s="65" t="str">
        <f>IF(DHAC_TestProviders_combined!W166&lt;&gt;"","http://ns.electronichealth.net.au/id/medicare-prescriber-number","")</f>
        <v/>
      </c>
      <c r="M179" s="65" t="str">
        <f>IF(DHAC_TestProviders_combined!W166&lt;&gt;"",DHAC_TestProviders_combined!W166,"")</f>
        <v/>
      </c>
      <c r="N179" s="66"/>
      <c r="O179" s="66" t="s">
        <v>247</v>
      </c>
      <c r="P179" s="9" t="str">
        <f>DHAC_TestProviders_combined!I166</f>
        <v>ELLIOTT</v>
      </c>
      <c r="Q179" s="66" t="str">
        <f>DHAC_TestProviders_combined!J166</f>
        <v>Eulah</v>
      </c>
      <c r="R179" s="66"/>
      <c r="S179" s="66"/>
      <c r="U179" s="7" t="s">
        <v>252</v>
      </c>
      <c r="V179" s="32" t="str">
        <f>DHAC_TestProviders_combined!Q166</f>
        <v>0870105391</v>
      </c>
      <c r="W179" s="66" t="s">
        <v>1321</v>
      </c>
      <c r="X179" s="66" t="s">
        <v>282</v>
      </c>
      <c r="Y179" s="65" t="str">
        <f>DHAC_TestProviders_combined!S166</f>
        <v>eulah.elliott@example.net</v>
      </c>
      <c r="Z179" s="66"/>
      <c r="AA179" s="66"/>
      <c r="AB179" s="32" t="str">
        <f>DHAC_TestProviders_combined!M166</f>
        <v>8 Frits Cct</v>
      </c>
      <c r="AC179" s="32" t="str">
        <f>DHAC_TestProviders_combined!N166</f>
        <v>Peake</v>
      </c>
      <c r="AD179" s="32" t="str">
        <f>DHAC_TestProviders_combined!O166</f>
        <v>SA</v>
      </c>
      <c r="AE179" s="7">
        <f>DHAC_TestProviders_combined!P166</f>
        <v>5301</v>
      </c>
      <c r="AF179" s="66"/>
      <c r="AG179" s="66"/>
      <c r="AH179" s="65" t="str">
        <f>_xlfn.XLOOKUP(DHAC_TestProviders_combined!K166,CodeMaps!$A$15:$A$18,CodeMaps!$B$15:$B$18)</f>
        <v>female</v>
      </c>
      <c r="AI179" s="65" t="str">
        <f>DHAC_TestProviders_combined!D166</f>
        <v>Medical Imaging Professionals</v>
      </c>
      <c r="AJ179" s="7" t="s">
        <v>1525</v>
      </c>
      <c r="AK179" s="66" t="s">
        <v>1526</v>
      </c>
      <c r="AL179" s="66" t="s">
        <v>1527</v>
      </c>
      <c r="AM179" s="7" t="s">
        <v>1528</v>
      </c>
      <c r="AN179" s="32" t="str">
        <f>DHAC_TestProviders_combined!T166</f>
        <v>HAC00000000165</v>
      </c>
      <c r="AO179" s="9" t="s">
        <v>1530</v>
      </c>
      <c r="AP179" s="9" t="s">
        <v>1531</v>
      </c>
      <c r="AQ179" s="9" t="s">
        <v>1585</v>
      </c>
    </row>
    <row r="180" spans="1:43" x14ac:dyDescent="0.25">
      <c r="A180" s="65" t="str">
        <f>LOWER(_xlfn.CONCAT(SUBSTITUTE(DHAC_TestProviders_combined!I167,"'",""),"-",DHAC_TestProviders_combined!J167))</f>
        <v>parr-adelaide</v>
      </c>
      <c r="B180" s="65"/>
      <c r="C180" s="35" t="s">
        <v>1518</v>
      </c>
      <c r="D180" s="66" t="s">
        <v>1519</v>
      </c>
      <c r="E180" s="66" t="s">
        <v>1520</v>
      </c>
      <c r="F180" s="66" t="s">
        <v>1521</v>
      </c>
      <c r="G180" s="66" t="str">
        <f>DHAC_TestProviders_combined!B167</f>
        <v xml:space="preserve">8003613233385210 </v>
      </c>
      <c r="H180" s="66"/>
      <c r="I180" s="65" t="str">
        <f>IF(DHAC_TestProviders_combined!W167&lt;&gt;"","PRES","")</f>
        <v/>
      </c>
      <c r="J180" s="65" t="str">
        <f>IF(DHAC_TestProviders_combined!W167&lt;&gt;"","Prescriber Number","")</f>
        <v/>
      </c>
      <c r="K180" s="66"/>
      <c r="L180" s="65" t="str">
        <f>IF(DHAC_TestProviders_combined!W167&lt;&gt;"","http://ns.electronichealth.net.au/id/medicare-prescriber-number","")</f>
        <v/>
      </c>
      <c r="M180" s="65" t="str">
        <f>IF(DHAC_TestProviders_combined!W167&lt;&gt;"",DHAC_TestProviders_combined!W167,"")</f>
        <v/>
      </c>
      <c r="N180" s="66"/>
      <c r="O180" s="66" t="s">
        <v>247</v>
      </c>
      <c r="P180" s="9" t="str">
        <f>DHAC_TestProviders_combined!I167</f>
        <v>PARR</v>
      </c>
      <c r="Q180" s="66" t="str">
        <f>DHAC_TestProviders_combined!J167</f>
        <v>Adelaide</v>
      </c>
      <c r="R180" s="66"/>
      <c r="S180" s="66"/>
      <c r="U180" s="7" t="s">
        <v>252</v>
      </c>
      <c r="V180" s="32" t="str">
        <f>DHAC_TestProviders_combined!Q167</f>
        <v>0870103000</v>
      </c>
      <c r="W180" s="66" t="s">
        <v>1321</v>
      </c>
      <c r="X180" s="66" t="s">
        <v>282</v>
      </c>
      <c r="Y180" s="65" t="str">
        <f>DHAC_TestProviders_combined!S167</f>
        <v>adelaide.parr@capejaffaradiology.example.net</v>
      </c>
      <c r="Z180" s="66"/>
      <c r="AA180" s="66"/>
      <c r="AB180" s="32" t="str">
        <f>DHAC_TestProviders_combined!M167</f>
        <v>9 Elgin Pl</v>
      </c>
      <c r="AC180" s="32" t="str">
        <f>DHAC_TestProviders_combined!N167</f>
        <v>Cape Jaffa</v>
      </c>
      <c r="AD180" s="32" t="str">
        <f>DHAC_TestProviders_combined!O167</f>
        <v>SA</v>
      </c>
      <c r="AE180" s="7">
        <f>DHAC_TestProviders_combined!P167</f>
        <v>5275</v>
      </c>
      <c r="AF180" s="66"/>
      <c r="AG180" s="66"/>
      <c r="AH180" s="65" t="str">
        <f>_xlfn.XLOOKUP(DHAC_TestProviders_combined!K167,CodeMaps!$A$15:$A$18,CodeMaps!$B$15:$B$18)</f>
        <v>other</v>
      </c>
      <c r="AI180" s="65" t="str">
        <f>DHAC_TestProviders_combined!D167</f>
        <v>Other Medical Practitioners</v>
      </c>
      <c r="AJ180" s="7" t="s">
        <v>1525</v>
      </c>
      <c r="AK180" s="66" t="s">
        <v>1526</v>
      </c>
      <c r="AL180" s="66" t="s">
        <v>1527</v>
      </c>
      <c r="AM180" s="7" t="s">
        <v>1528</v>
      </c>
      <c r="AN180" s="32" t="str">
        <f>DHAC_TestProviders_combined!T167</f>
        <v>HAC00000000166</v>
      </c>
      <c r="AO180" s="9" t="s">
        <v>1530</v>
      </c>
      <c r="AP180" s="9" t="s">
        <v>1531</v>
      </c>
      <c r="AQ180" s="9" t="s">
        <v>1585</v>
      </c>
    </row>
    <row r="181" spans="1:43" x14ac:dyDescent="0.25">
      <c r="A181" s="65" t="str">
        <f>LOWER(_xlfn.CONCAT(SUBSTITUTE(DHAC_TestProviders_combined!I168,"'",""),"-",DHAC_TestProviders_combined!J168))</f>
        <v>heaney-brock</v>
      </c>
      <c r="B181" s="65"/>
      <c r="C181" s="35" t="s">
        <v>1518</v>
      </c>
      <c r="D181" s="66" t="s">
        <v>1519</v>
      </c>
      <c r="E181" s="66" t="s">
        <v>1520</v>
      </c>
      <c r="F181" s="66" t="s">
        <v>1521</v>
      </c>
      <c r="G181" s="66" t="str">
        <f>DHAC_TestProviders_combined!B168</f>
        <v xml:space="preserve">8003619900052520 </v>
      </c>
      <c r="H181" s="66"/>
      <c r="I181" s="65" t="str">
        <f>IF(DHAC_TestProviders_combined!W168&lt;&gt;"","PRES","")</f>
        <v/>
      </c>
      <c r="J181" s="65" t="str">
        <f>IF(DHAC_TestProviders_combined!W168&lt;&gt;"","Prescriber Number","")</f>
        <v/>
      </c>
      <c r="K181" s="66"/>
      <c r="L181" s="65" t="str">
        <f>IF(DHAC_TestProviders_combined!W168&lt;&gt;"","http://ns.electronichealth.net.au/id/medicare-prescriber-number","")</f>
        <v/>
      </c>
      <c r="M181" s="65" t="str">
        <f>IF(DHAC_TestProviders_combined!W168&lt;&gt;"",DHAC_TestProviders_combined!W168,"")</f>
        <v/>
      </c>
      <c r="N181" s="66"/>
      <c r="O181" s="66" t="s">
        <v>247</v>
      </c>
      <c r="P181" s="9" t="str">
        <f>DHAC_TestProviders_combined!I168</f>
        <v>HEANEY</v>
      </c>
      <c r="Q181" s="66" t="str">
        <f>DHAC_TestProviders_combined!J168</f>
        <v>Brock</v>
      </c>
      <c r="R181" s="66"/>
      <c r="S181" s="66"/>
      <c r="U181" s="7" t="s">
        <v>252</v>
      </c>
      <c r="V181" s="32" t="str">
        <f>DHAC_TestProviders_combined!Q168</f>
        <v>0870106736</v>
      </c>
      <c r="W181" s="66" t="s">
        <v>1321</v>
      </c>
      <c r="X181" s="66" t="s">
        <v>282</v>
      </c>
      <c r="Y181" s="65" t="str">
        <f>DHAC_TestProviders_combined!S168</f>
        <v>brock.heaney@backvalleyradiology.example.com.au</v>
      </c>
      <c r="Z181" s="66"/>
      <c r="AA181" s="66"/>
      <c r="AB181" s="32" t="str">
        <f>DHAC_TestProviders_combined!M168</f>
        <v>33 Council Cct</v>
      </c>
      <c r="AC181" s="32" t="str">
        <f>DHAC_TestProviders_combined!N168</f>
        <v>Back Valley</v>
      </c>
      <c r="AD181" s="32" t="str">
        <f>DHAC_TestProviders_combined!O168</f>
        <v>SA</v>
      </c>
      <c r="AE181" s="7">
        <f>DHAC_TestProviders_combined!P168</f>
        <v>5211</v>
      </c>
      <c r="AF181" s="66"/>
      <c r="AG181" s="66"/>
      <c r="AH181" s="65" t="str">
        <f>_xlfn.XLOOKUP(DHAC_TestProviders_combined!K168,CodeMaps!$A$15:$A$18,CodeMaps!$B$15:$B$18)</f>
        <v>male</v>
      </c>
      <c r="AI181" s="65" t="str">
        <f>DHAC_TestProviders_combined!D168</f>
        <v>Other Medical Practitioners</v>
      </c>
      <c r="AJ181" s="7" t="s">
        <v>1525</v>
      </c>
      <c r="AK181" s="66" t="s">
        <v>1526</v>
      </c>
      <c r="AL181" s="66" t="s">
        <v>1527</v>
      </c>
      <c r="AM181" s="7" t="s">
        <v>1528</v>
      </c>
      <c r="AN181" s="32" t="str">
        <f>DHAC_TestProviders_combined!T168</f>
        <v>HAC00000000167</v>
      </c>
      <c r="AO181" s="9" t="s">
        <v>1530</v>
      </c>
      <c r="AP181" s="9" t="s">
        <v>1531</v>
      </c>
      <c r="AQ181" s="9" t="s">
        <v>1585</v>
      </c>
    </row>
    <row r="182" spans="1:43" x14ac:dyDescent="0.25">
      <c r="A182" s="65" t="str">
        <f>LOWER(_xlfn.CONCAT(SUBSTITUTE(DHAC_TestProviders_combined!I169,"'",""),"-",DHAC_TestProviders_combined!J169))</f>
        <v>pratley-maynard</v>
      </c>
      <c r="B182" s="65"/>
      <c r="C182" s="35" t="s">
        <v>1518</v>
      </c>
      <c r="D182" s="66" t="s">
        <v>1519</v>
      </c>
      <c r="E182" s="66" t="s">
        <v>1520</v>
      </c>
      <c r="F182" s="66" t="s">
        <v>1521</v>
      </c>
      <c r="G182" s="66" t="str">
        <f>DHAC_TestProviders_combined!B169</f>
        <v xml:space="preserve">8003614900051788 </v>
      </c>
      <c r="H182" s="66"/>
      <c r="I182" s="65" t="str">
        <f>IF(DHAC_TestProviders_combined!W169&lt;&gt;"","PRES","")</f>
        <v/>
      </c>
      <c r="J182" s="65" t="str">
        <f>IF(DHAC_TestProviders_combined!W169&lt;&gt;"","Prescriber Number","")</f>
        <v/>
      </c>
      <c r="K182" s="66"/>
      <c r="L182" s="65" t="str">
        <f>IF(DHAC_TestProviders_combined!W169&lt;&gt;"","http://ns.electronichealth.net.au/id/medicare-prescriber-number","")</f>
        <v/>
      </c>
      <c r="M182" s="65" t="str">
        <f>IF(DHAC_TestProviders_combined!W169&lt;&gt;"",DHAC_TestProviders_combined!W169,"")</f>
        <v/>
      </c>
      <c r="N182" s="66"/>
      <c r="O182" s="66" t="s">
        <v>247</v>
      </c>
      <c r="P182" s="9" t="str">
        <f>DHAC_TestProviders_combined!I169</f>
        <v>PRATLEY</v>
      </c>
      <c r="Q182" s="66" t="str">
        <f>DHAC_TestProviders_combined!J169</f>
        <v>Maynard</v>
      </c>
      <c r="R182" s="66"/>
      <c r="S182" s="66"/>
      <c r="U182" s="7" t="s">
        <v>252</v>
      </c>
      <c r="V182" s="32" t="str">
        <f>DHAC_TestProviders_combined!Q169</f>
        <v>0870108088</v>
      </c>
      <c r="W182" s="66" t="s">
        <v>1321</v>
      </c>
      <c r="X182" s="66" t="s">
        <v>282</v>
      </c>
      <c r="Y182" s="65" t="str">
        <f>DHAC_TestProviders_combined!S169</f>
        <v>maynard.pratley@leasinghamph.example.net</v>
      </c>
      <c r="Z182" s="66"/>
      <c r="AA182" s="66"/>
      <c r="AB182" s="32" t="str">
        <f>DHAC_TestProviders_combined!M169</f>
        <v>36 Bay Pl</v>
      </c>
      <c r="AC182" s="32" t="str">
        <f>DHAC_TestProviders_combined!N169</f>
        <v>Leasingham</v>
      </c>
      <c r="AD182" s="32" t="str">
        <f>DHAC_TestProviders_combined!O169</f>
        <v>SA</v>
      </c>
      <c r="AE182" s="7">
        <f>DHAC_TestProviders_combined!P169</f>
        <v>5452</v>
      </c>
      <c r="AF182" s="66"/>
      <c r="AG182" s="66"/>
      <c r="AH182" s="65" t="str">
        <f>_xlfn.XLOOKUP(DHAC_TestProviders_combined!K169,CodeMaps!$A$15:$A$18,CodeMaps!$B$15:$B$18)</f>
        <v>unknown</v>
      </c>
      <c r="AI182" s="65" t="str">
        <f>DHAC_TestProviders_combined!D169</f>
        <v>Surgeons</v>
      </c>
      <c r="AJ182" s="7" t="s">
        <v>1525</v>
      </c>
      <c r="AK182" s="66" t="s">
        <v>1526</v>
      </c>
      <c r="AL182" s="66" t="s">
        <v>1527</v>
      </c>
      <c r="AM182" s="7" t="s">
        <v>1528</v>
      </c>
      <c r="AN182" s="32" t="str">
        <f>DHAC_TestProviders_combined!T169</f>
        <v>HAC00000000168</v>
      </c>
      <c r="AO182" s="9" t="s">
        <v>1530</v>
      </c>
      <c r="AP182" s="9" t="s">
        <v>1531</v>
      </c>
      <c r="AQ182" s="9" t="s">
        <v>1585</v>
      </c>
    </row>
    <row r="183" spans="1:43" x14ac:dyDescent="0.25">
      <c r="A183" s="65" t="str">
        <f>LOWER(_xlfn.CONCAT(SUBSTITUTE(DHAC_TestProviders_combined!I170,"'",""),"-",DHAC_TestProviders_combined!J170))</f>
        <v>patrick-nancy</v>
      </c>
      <c r="B183" s="65"/>
      <c r="C183" s="35" t="s">
        <v>1518</v>
      </c>
      <c r="D183" s="66" t="s">
        <v>1519</v>
      </c>
      <c r="E183" s="66" t="s">
        <v>1520</v>
      </c>
      <c r="F183" s="66" t="s">
        <v>1521</v>
      </c>
      <c r="G183" s="66" t="str">
        <f>DHAC_TestProviders_combined!B170</f>
        <v xml:space="preserve">8003614900051796 </v>
      </c>
      <c r="H183" s="66"/>
      <c r="I183" s="65" t="str">
        <f>IF(DHAC_TestProviders_combined!W170&lt;&gt;"","PRES","")</f>
        <v/>
      </c>
      <c r="J183" s="65" t="str">
        <f>IF(DHAC_TestProviders_combined!W170&lt;&gt;"","Prescriber Number","")</f>
        <v/>
      </c>
      <c r="K183" s="66"/>
      <c r="L183" s="65" t="str">
        <f>IF(DHAC_TestProviders_combined!W170&lt;&gt;"","http://ns.electronichealth.net.au/id/medicare-prescriber-number","")</f>
        <v/>
      </c>
      <c r="M183" s="65" t="str">
        <f>IF(DHAC_TestProviders_combined!W170&lt;&gt;"",DHAC_TestProviders_combined!W170,"")</f>
        <v/>
      </c>
      <c r="N183" s="66"/>
      <c r="O183" s="66" t="s">
        <v>247</v>
      </c>
      <c r="P183" s="9" t="str">
        <f>DHAC_TestProviders_combined!I170</f>
        <v>PATRICK</v>
      </c>
      <c r="Q183" s="66" t="str">
        <f>DHAC_TestProviders_combined!J170</f>
        <v>Nancy</v>
      </c>
      <c r="R183" s="66"/>
      <c r="S183" s="66"/>
      <c r="U183" s="7" t="s">
        <v>252</v>
      </c>
      <c r="V183" s="32" t="str">
        <f>DHAC_TestProviders_combined!Q170</f>
        <v>0870101753</v>
      </c>
      <c r="W183" s="66" t="s">
        <v>1321</v>
      </c>
      <c r="X183" s="66" t="s">
        <v>282</v>
      </c>
      <c r="Y183" s="65" t="str">
        <f>DHAC_TestProviders_combined!S170</f>
        <v>nancy.patrick@yuntaph.example.com.au</v>
      </c>
      <c r="Z183" s="66"/>
      <c r="AA183" s="66"/>
      <c r="AB183" s="32" t="str">
        <f>DHAC_TestProviders_combined!M170</f>
        <v>162 Desleigh Pl</v>
      </c>
      <c r="AC183" s="32" t="str">
        <f>DHAC_TestProviders_combined!N170</f>
        <v>Yunta</v>
      </c>
      <c r="AD183" s="32" t="str">
        <f>DHAC_TestProviders_combined!O170</f>
        <v>SA</v>
      </c>
      <c r="AE183" s="7">
        <f>DHAC_TestProviders_combined!P170</f>
        <v>5440</v>
      </c>
      <c r="AF183" s="66"/>
      <c r="AG183" s="66"/>
      <c r="AH183" s="65" t="str">
        <f>_xlfn.XLOOKUP(DHAC_TestProviders_combined!K170,CodeMaps!$A$15:$A$18,CodeMaps!$B$15:$B$18)</f>
        <v>other</v>
      </c>
      <c r="AI183" s="65" t="str">
        <f>DHAC_TestProviders_combined!D170</f>
        <v>Surgeons</v>
      </c>
      <c r="AJ183" s="7" t="s">
        <v>1525</v>
      </c>
      <c r="AK183" s="66" t="s">
        <v>1526</v>
      </c>
      <c r="AL183" s="66" t="s">
        <v>1527</v>
      </c>
      <c r="AM183" s="7" t="s">
        <v>1528</v>
      </c>
      <c r="AN183" s="32" t="str">
        <f>DHAC_TestProviders_combined!T170</f>
        <v>HAC00000000169</v>
      </c>
      <c r="AO183" s="9" t="s">
        <v>1530</v>
      </c>
      <c r="AP183" s="9" t="s">
        <v>1531</v>
      </c>
      <c r="AQ183" s="9" t="s">
        <v>1585</v>
      </c>
    </row>
    <row r="184" spans="1:43" x14ac:dyDescent="0.25">
      <c r="A184" s="65" t="str">
        <f>LOWER(_xlfn.CONCAT(SUBSTITUTE(DHAC_TestProviders_combined!I171,"'",""),"-",DHAC_TestProviders_combined!J171))</f>
        <v>mackee-sara</v>
      </c>
      <c r="B184" s="65"/>
      <c r="C184" s="35" t="s">
        <v>1518</v>
      </c>
      <c r="D184" s="66" t="s">
        <v>1519</v>
      </c>
      <c r="E184" s="66" t="s">
        <v>1520</v>
      </c>
      <c r="F184" s="66" t="s">
        <v>1521</v>
      </c>
      <c r="G184" s="66" t="str">
        <f>DHAC_TestProviders_combined!B171</f>
        <v xml:space="preserve">8003616566719236 </v>
      </c>
      <c r="H184" s="66"/>
      <c r="I184" s="65" t="str">
        <f>IF(DHAC_TestProviders_combined!W171&lt;&gt;"","PRES","")</f>
        <v/>
      </c>
      <c r="J184" s="65" t="str">
        <f>IF(DHAC_TestProviders_combined!W171&lt;&gt;"","Prescriber Number","")</f>
        <v/>
      </c>
      <c r="K184" s="66"/>
      <c r="L184" s="65" t="str">
        <f>IF(DHAC_TestProviders_combined!W171&lt;&gt;"","http://ns.electronichealth.net.au/id/medicare-prescriber-number","")</f>
        <v/>
      </c>
      <c r="M184" s="65" t="str">
        <f>IF(DHAC_TestProviders_combined!W171&lt;&gt;"",DHAC_TestProviders_combined!W171,"")</f>
        <v/>
      </c>
      <c r="N184" s="66"/>
      <c r="O184" s="66" t="s">
        <v>247</v>
      </c>
      <c r="P184" s="9" t="str">
        <f>DHAC_TestProviders_combined!I171</f>
        <v>MACKEE</v>
      </c>
      <c r="Q184" s="66" t="str">
        <f>DHAC_TestProviders_combined!J171</f>
        <v>Sara</v>
      </c>
      <c r="R184" s="66"/>
      <c r="S184" s="66"/>
      <c r="U184" s="7" t="s">
        <v>252</v>
      </c>
      <c r="V184" s="32" t="str">
        <f>DHAC_TestProviders_combined!Q171</f>
        <v>0870106339</v>
      </c>
      <c r="W184" s="66" t="s">
        <v>1321</v>
      </c>
      <c r="X184" s="66" t="s">
        <v>282</v>
      </c>
      <c r="Y184" s="65" t="str">
        <f>DHAC_TestProviders_combined!S171</f>
        <v>sara.mackee@example.com.au</v>
      </c>
      <c r="Z184" s="66"/>
      <c r="AA184" s="66"/>
      <c r="AB184" s="32" t="str">
        <f>DHAC_TestProviders_combined!M171</f>
        <v>137 Newport Tce</v>
      </c>
      <c r="AC184" s="32" t="str">
        <f>DHAC_TestProviders_combined!N171</f>
        <v>Croydon</v>
      </c>
      <c r="AD184" s="32" t="str">
        <f>DHAC_TestProviders_combined!O171</f>
        <v>SA</v>
      </c>
      <c r="AE184" s="7">
        <f>DHAC_TestProviders_combined!P171</f>
        <v>5008</v>
      </c>
      <c r="AF184" s="66"/>
      <c r="AG184" s="66"/>
      <c r="AH184" s="65" t="str">
        <f>_xlfn.XLOOKUP(DHAC_TestProviders_combined!K171,CodeMaps!$A$15:$A$18,CodeMaps!$B$15:$B$18)</f>
        <v>female</v>
      </c>
      <c r="AI184" s="65" t="str">
        <f>DHAC_TestProviders_combined!D171</f>
        <v>Surgeons</v>
      </c>
      <c r="AJ184" s="7" t="s">
        <v>1525</v>
      </c>
      <c r="AK184" s="66" t="s">
        <v>1526</v>
      </c>
      <c r="AL184" s="66" t="s">
        <v>1527</v>
      </c>
      <c r="AM184" s="7" t="s">
        <v>1528</v>
      </c>
      <c r="AN184" s="32" t="str">
        <f>DHAC_TestProviders_combined!T171</f>
        <v>HAC00000000170</v>
      </c>
      <c r="AO184" s="9" t="s">
        <v>1530</v>
      </c>
      <c r="AP184" s="9" t="s">
        <v>1531</v>
      </c>
      <c r="AQ184" s="9" t="s">
        <v>1585</v>
      </c>
    </row>
    <row r="185" spans="1:43" x14ac:dyDescent="0.25">
      <c r="A185" s="65" t="str">
        <f>LOWER(_xlfn.CONCAT(SUBSTITUTE(DHAC_TestProviders_combined!I172,"'",""),"-",DHAC_TestProviders_combined!J172))</f>
        <v>henderson-nelson</v>
      </c>
      <c r="B185" s="65"/>
      <c r="C185" s="35" t="s">
        <v>1518</v>
      </c>
      <c r="D185" s="66" t="s">
        <v>1519</v>
      </c>
      <c r="E185" s="66" t="s">
        <v>1520</v>
      </c>
      <c r="F185" s="66" t="s">
        <v>1521</v>
      </c>
      <c r="G185" s="66" t="str">
        <f>DHAC_TestProviders_combined!B172</f>
        <v xml:space="preserve">8003614900051804 </v>
      </c>
      <c r="H185" s="66"/>
      <c r="I185" s="65" t="str">
        <f>IF(DHAC_TestProviders_combined!W172&lt;&gt;"","PRES","")</f>
        <v/>
      </c>
      <c r="J185" s="65" t="str">
        <f>IF(DHAC_TestProviders_combined!W172&lt;&gt;"","Prescriber Number","")</f>
        <v/>
      </c>
      <c r="K185" s="66"/>
      <c r="L185" s="65" t="str">
        <f>IF(DHAC_TestProviders_combined!W172&lt;&gt;"","http://ns.electronichealth.net.au/id/medicare-prescriber-number","")</f>
        <v/>
      </c>
      <c r="M185" s="65" t="str">
        <f>IF(DHAC_TestProviders_combined!W172&lt;&gt;"",DHAC_TestProviders_combined!W172,"")</f>
        <v/>
      </c>
      <c r="N185" s="66"/>
      <c r="O185" s="66" t="s">
        <v>247</v>
      </c>
      <c r="P185" s="9" t="str">
        <f>DHAC_TestProviders_combined!I172</f>
        <v>HENDERSON</v>
      </c>
      <c r="Q185" s="66" t="str">
        <f>DHAC_TestProviders_combined!J172</f>
        <v>Nelson</v>
      </c>
      <c r="R185" s="66"/>
      <c r="S185" s="66"/>
      <c r="U185" s="7" t="s">
        <v>252</v>
      </c>
      <c r="V185" s="32" t="str">
        <f>DHAC_TestProviders_combined!Q172</f>
        <v>0870102519</v>
      </c>
      <c r="W185" s="66" t="s">
        <v>1321</v>
      </c>
      <c r="X185" s="66" t="s">
        <v>282</v>
      </c>
      <c r="Y185" s="65" t="str">
        <f>DHAC_TestProviders_combined!S172</f>
        <v>nelson.henderson@example.net</v>
      </c>
      <c r="Z185" s="66"/>
      <c r="AA185" s="66"/>
      <c r="AB185" s="32" t="str">
        <f>DHAC_TestProviders_combined!M172</f>
        <v>133 Newhaven Rdge</v>
      </c>
      <c r="AC185" s="32" t="str">
        <f>DHAC_TestProviders_combined!N172</f>
        <v>Salisbury South Dc</v>
      </c>
      <c r="AD185" s="32" t="str">
        <f>DHAC_TestProviders_combined!O172</f>
        <v>SA</v>
      </c>
      <c r="AE185" s="7">
        <f>DHAC_TestProviders_combined!P172</f>
        <v>5106</v>
      </c>
      <c r="AF185" s="66"/>
      <c r="AG185" s="66"/>
      <c r="AH185" s="65" t="str">
        <f>_xlfn.XLOOKUP(DHAC_TestProviders_combined!K172,CodeMaps!$A$15:$A$18,CodeMaps!$B$15:$B$18)</f>
        <v>male</v>
      </c>
      <c r="AI185" s="65" t="str">
        <f>DHAC_TestProviders_combined!D172</f>
        <v>Nutrition Professionals</v>
      </c>
      <c r="AJ185" s="7" t="s">
        <v>1525</v>
      </c>
      <c r="AK185" s="66" t="s">
        <v>1526</v>
      </c>
      <c r="AL185" s="66" t="s">
        <v>1527</v>
      </c>
      <c r="AM185" s="7" t="s">
        <v>1528</v>
      </c>
      <c r="AN185" s="32" t="str">
        <f>DHAC_TestProviders_combined!T172</f>
        <v>HAC00000000171</v>
      </c>
      <c r="AO185" s="9" t="s">
        <v>1530</v>
      </c>
      <c r="AP185" s="9" t="s">
        <v>1531</v>
      </c>
      <c r="AQ185" s="9" t="s">
        <v>1585</v>
      </c>
    </row>
    <row r="186" spans="1:43" x14ac:dyDescent="0.25">
      <c r="A186" s="65" t="str">
        <f>LOWER(_xlfn.CONCAT(SUBSTITUTE(DHAC_TestProviders_combined!I173,"'",""),"-",DHAC_TestProviders_combined!J173))</f>
        <v>lavender-astrid</v>
      </c>
      <c r="B186" s="65"/>
      <c r="C186" s="35" t="s">
        <v>1518</v>
      </c>
      <c r="D186" s="66" t="s">
        <v>1519</v>
      </c>
      <c r="E186" s="66" t="s">
        <v>1520</v>
      </c>
      <c r="F186" s="66" t="s">
        <v>1521</v>
      </c>
      <c r="G186" s="66" t="str">
        <f>DHAC_TestProviders_combined!B173</f>
        <v xml:space="preserve">8003619900052546 </v>
      </c>
      <c r="H186" s="66"/>
      <c r="I186" s="65" t="str">
        <f>IF(DHAC_TestProviders_combined!W173&lt;&gt;"","PRES","")</f>
        <v/>
      </c>
      <c r="J186" s="65" t="str">
        <f>IF(DHAC_TestProviders_combined!W173&lt;&gt;"","Prescriber Number","")</f>
        <v/>
      </c>
      <c r="K186" s="66"/>
      <c r="L186" s="65" t="str">
        <f>IF(DHAC_TestProviders_combined!W173&lt;&gt;"","http://ns.electronichealth.net.au/id/medicare-prescriber-number","")</f>
        <v/>
      </c>
      <c r="M186" s="65" t="str">
        <f>IF(DHAC_TestProviders_combined!W173&lt;&gt;"",DHAC_TestProviders_combined!W173,"")</f>
        <v/>
      </c>
      <c r="N186" s="66"/>
      <c r="O186" s="66" t="s">
        <v>247</v>
      </c>
      <c r="P186" s="9" t="str">
        <f>DHAC_TestProviders_combined!I173</f>
        <v>LAVENDER</v>
      </c>
      <c r="Q186" s="66" t="str">
        <f>DHAC_TestProviders_combined!J173</f>
        <v>Astrid</v>
      </c>
      <c r="R186" s="66"/>
      <c r="S186" s="66"/>
      <c r="U186" s="7" t="s">
        <v>252</v>
      </c>
      <c r="V186" s="32" t="str">
        <f>DHAC_TestProviders_combined!Q173</f>
        <v>0870104324</v>
      </c>
      <c r="W186" s="66" t="s">
        <v>1321</v>
      </c>
      <c r="X186" s="66" t="s">
        <v>282</v>
      </c>
      <c r="Y186" s="65" t="str">
        <f>DHAC_TestProviders_combined!S173</f>
        <v>astrid.lavender@example.com</v>
      </c>
      <c r="Z186" s="66"/>
      <c r="AA186" s="66"/>
      <c r="AB186" s="32" t="str">
        <f>DHAC_TestProviders_combined!M173</f>
        <v>79 State Lane</v>
      </c>
      <c r="AC186" s="32" t="str">
        <f>DHAC_TestProviders_combined!N173</f>
        <v>Hawthorn</v>
      </c>
      <c r="AD186" s="32" t="str">
        <f>DHAC_TestProviders_combined!O173</f>
        <v>SA</v>
      </c>
      <c r="AE186" s="7">
        <f>DHAC_TestProviders_combined!P173</f>
        <v>5062</v>
      </c>
      <c r="AF186" s="66"/>
      <c r="AG186" s="66"/>
      <c r="AH186" s="65" t="str">
        <f>_xlfn.XLOOKUP(DHAC_TestProviders_combined!K173,CodeMaps!$A$15:$A$18,CodeMaps!$B$15:$B$18)</f>
        <v>other</v>
      </c>
      <c r="AI186" s="65" t="str">
        <f>DHAC_TestProviders_combined!D173</f>
        <v>Medical Imaging Professionals</v>
      </c>
      <c r="AJ186" s="7" t="s">
        <v>1525</v>
      </c>
      <c r="AK186" s="66" t="s">
        <v>1526</v>
      </c>
      <c r="AL186" s="66" t="s">
        <v>1527</v>
      </c>
      <c r="AM186" s="7" t="s">
        <v>1528</v>
      </c>
      <c r="AN186" s="32" t="str">
        <f>DHAC_TestProviders_combined!T173</f>
        <v>HAC00000000172</v>
      </c>
      <c r="AO186" s="9" t="s">
        <v>1530</v>
      </c>
      <c r="AP186" s="9" t="s">
        <v>1531</v>
      </c>
      <c r="AQ186" s="9" t="s">
        <v>1585</v>
      </c>
    </row>
    <row r="187" spans="1:43" x14ac:dyDescent="0.25">
      <c r="A187" s="65" t="str">
        <f>LOWER(_xlfn.CONCAT(SUBSTITUTE(DHAC_TestProviders_combined!I174,"'",""),"-",DHAC_TestProviders_combined!J174))</f>
        <v>rogers-lorilee</v>
      </c>
      <c r="B187" s="65"/>
      <c r="C187" s="35" t="s">
        <v>1518</v>
      </c>
      <c r="D187" s="66" t="s">
        <v>1519</v>
      </c>
      <c r="E187" s="66" t="s">
        <v>1520</v>
      </c>
      <c r="F187" s="66" t="s">
        <v>1521</v>
      </c>
      <c r="G187" s="66" t="str">
        <f>DHAC_TestProviders_combined!B174</f>
        <v xml:space="preserve">8003616566719251 </v>
      </c>
      <c r="H187" s="66"/>
      <c r="I187" s="65" t="str">
        <f>IF(DHAC_TestProviders_combined!W174&lt;&gt;"","PRES","")</f>
        <v/>
      </c>
      <c r="J187" s="65" t="str">
        <f>IF(DHAC_TestProviders_combined!W174&lt;&gt;"","Prescriber Number","")</f>
        <v/>
      </c>
      <c r="K187" s="66"/>
      <c r="L187" s="65" t="str">
        <f>IF(DHAC_TestProviders_combined!W174&lt;&gt;"","http://ns.electronichealth.net.au/id/medicare-prescriber-number","")</f>
        <v/>
      </c>
      <c r="M187" s="65" t="str">
        <f>IF(DHAC_TestProviders_combined!W174&lt;&gt;"",DHAC_TestProviders_combined!W174,"")</f>
        <v/>
      </c>
      <c r="N187" s="66"/>
      <c r="O187" s="66" t="s">
        <v>247</v>
      </c>
      <c r="P187" s="9" t="str">
        <f>DHAC_TestProviders_combined!I174</f>
        <v>ROGERS</v>
      </c>
      <c r="Q187" s="66" t="str">
        <f>DHAC_TestProviders_combined!J174</f>
        <v>Lorilee</v>
      </c>
      <c r="R187" s="66"/>
      <c r="S187" s="66"/>
      <c r="U187" s="7" t="s">
        <v>252</v>
      </c>
      <c r="V187" s="32" t="str">
        <f>DHAC_TestProviders_combined!Q174</f>
        <v>0870102781</v>
      </c>
      <c r="W187" s="66" t="s">
        <v>1321</v>
      </c>
      <c r="X187" s="66" t="s">
        <v>282</v>
      </c>
      <c r="Y187" s="65" t="str">
        <f>DHAC_TestProviders_combined!S174</f>
        <v>lorilee.rogers@example.com.au</v>
      </c>
      <c r="Z187" s="66"/>
      <c r="AA187" s="66"/>
      <c r="AB187" s="32" t="str">
        <f>DHAC_TestProviders_combined!M174</f>
        <v>11 West Hts</v>
      </c>
      <c r="AC187" s="32" t="str">
        <f>DHAC_TestProviders_combined!N174</f>
        <v>Deep Creek</v>
      </c>
      <c r="AD187" s="32" t="str">
        <f>DHAC_TestProviders_combined!O174</f>
        <v>SA</v>
      </c>
      <c r="AE187" s="7">
        <f>DHAC_TestProviders_combined!P174</f>
        <v>5204</v>
      </c>
      <c r="AF187" s="66"/>
      <c r="AG187" s="66"/>
      <c r="AH187" s="65" t="str">
        <f>_xlfn.XLOOKUP(DHAC_TestProviders_combined!K174,CodeMaps!$A$15:$A$18,CodeMaps!$B$15:$B$18)</f>
        <v>female</v>
      </c>
      <c r="AI187" s="65" t="str">
        <f>DHAC_TestProviders_combined!D174</f>
        <v>Other Medical Practitioners</v>
      </c>
      <c r="AJ187" s="7" t="s">
        <v>1525</v>
      </c>
      <c r="AK187" s="66" t="s">
        <v>1526</v>
      </c>
      <c r="AL187" s="66" t="s">
        <v>1527</v>
      </c>
      <c r="AM187" s="7" t="s">
        <v>1528</v>
      </c>
      <c r="AN187" s="32" t="str">
        <f>DHAC_TestProviders_combined!T174</f>
        <v>HAC00000000173</v>
      </c>
      <c r="AO187" s="9" t="s">
        <v>1530</v>
      </c>
      <c r="AP187" s="9" t="s">
        <v>1531</v>
      </c>
      <c r="AQ187" s="9" t="s">
        <v>1585</v>
      </c>
    </row>
    <row r="188" spans="1:43" x14ac:dyDescent="0.25">
      <c r="A188" s="65" t="str">
        <f>LOWER(_xlfn.CONCAT(SUBSTITUTE(DHAC_TestProviders_combined!I175,"'",""),"-",DHAC_TestProviders_combined!J175))</f>
        <v>odonnell-xuan</v>
      </c>
      <c r="B188" s="65"/>
      <c r="C188" s="35" t="s">
        <v>1518</v>
      </c>
      <c r="D188" s="66" t="s">
        <v>1519</v>
      </c>
      <c r="E188" s="66" t="s">
        <v>1520</v>
      </c>
      <c r="F188" s="66" t="s">
        <v>1521</v>
      </c>
      <c r="G188" s="66" t="str">
        <f>DHAC_TestProviders_combined!B175</f>
        <v xml:space="preserve">8003618233385367 </v>
      </c>
      <c r="H188" s="66"/>
      <c r="I188" s="65" t="str">
        <f>IF(DHAC_TestProviders_combined!W175&lt;&gt;"","PRES","")</f>
        <v/>
      </c>
      <c r="J188" s="65" t="str">
        <f>IF(DHAC_TestProviders_combined!W175&lt;&gt;"","Prescriber Number","")</f>
        <v/>
      </c>
      <c r="K188" s="66"/>
      <c r="L188" s="65" t="str">
        <f>IF(DHAC_TestProviders_combined!W175&lt;&gt;"","http://ns.electronichealth.net.au/id/medicare-prescriber-number","")</f>
        <v/>
      </c>
      <c r="M188" s="65" t="str">
        <f>IF(DHAC_TestProviders_combined!W175&lt;&gt;"",DHAC_TestProviders_combined!W175,"")</f>
        <v/>
      </c>
      <c r="N188" s="66"/>
      <c r="O188" s="66" t="s">
        <v>247</v>
      </c>
      <c r="P188" s="9" t="str">
        <f>DHAC_TestProviders_combined!I175</f>
        <v>O'DONNELL</v>
      </c>
      <c r="Q188" s="66" t="str">
        <f>DHAC_TestProviders_combined!J175</f>
        <v>Xuan</v>
      </c>
      <c r="R188" s="66"/>
      <c r="S188" s="66"/>
      <c r="U188" s="7" t="s">
        <v>252</v>
      </c>
      <c r="V188" s="32" t="str">
        <f>DHAC_TestProviders_combined!Q175</f>
        <v>0870109559</v>
      </c>
      <c r="W188" s="66" t="s">
        <v>1321</v>
      </c>
      <c r="X188" s="66" t="s">
        <v>282</v>
      </c>
      <c r="Y188" s="65" t="str">
        <f>DHAC_TestProviders_combined!S175</f>
        <v>xuan.o'donnell@example.net</v>
      </c>
      <c r="Z188" s="66"/>
      <c r="AA188" s="66"/>
      <c r="AB188" s="32" t="str">
        <f>DHAC_TestProviders_combined!M175</f>
        <v>186 Freedom Qy</v>
      </c>
      <c r="AC188" s="32" t="str">
        <f>DHAC_TestProviders_combined!N175</f>
        <v>Minvalara</v>
      </c>
      <c r="AD188" s="32" t="str">
        <f>DHAC_TestProviders_combined!O175</f>
        <v>SA</v>
      </c>
      <c r="AE188" s="7">
        <f>DHAC_TestProviders_combined!P175</f>
        <v>5422</v>
      </c>
      <c r="AF188" s="66"/>
      <c r="AG188" s="66"/>
      <c r="AH188" s="65" t="str">
        <f>_xlfn.XLOOKUP(DHAC_TestProviders_combined!K175,CodeMaps!$A$15:$A$18,CodeMaps!$B$15:$B$18)</f>
        <v>female</v>
      </c>
      <c r="AI188" s="65" t="str">
        <f>DHAC_TestProviders_combined!D175</f>
        <v>Medical Imaging Professionals</v>
      </c>
      <c r="AJ188" s="7" t="s">
        <v>1525</v>
      </c>
      <c r="AK188" s="66" t="s">
        <v>1526</v>
      </c>
      <c r="AL188" s="66" t="s">
        <v>1527</v>
      </c>
      <c r="AM188" s="7" t="s">
        <v>1528</v>
      </c>
      <c r="AN188" s="32" t="str">
        <f>DHAC_TestProviders_combined!T175</f>
        <v>HAC00000000174</v>
      </c>
      <c r="AO188" s="9" t="s">
        <v>1530</v>
      </c>
      <c r="AP188" s="9" t="s">
        <v>1531</v>
      </c>
      <c r="AQ188" s="9" t="s">
        <v>1585</v>
      </c>
    </row>
    <row r="189" spans="1:43" x14ac:dyDescent="0.25">
      <c r="A189" s="65" t="str">
        <f>LOWER(_xlfn.CONCAT(SUBSTITUTE(DHAC_TestProviders_combined!I176,"'",""),"-",DHAC_TestProviders_combined!J176))</f>
        <v>hyde-cortez</v>
      </c>
      <c r="B189" s="65"/>
      <c r="C189" s="35" t="s">
        <v>1518</v>
      </c>
      <c r="D189" s="66" t="s">
        <v>1519</v>
      </c>
      <c r="E189" s="66" t="s">
        <v>1520</v>
      </c>
      <c r="F189" s="66" t="s">
        <v>1521</v>
      </c>
      <c r="G189" s="66" t="str">
        <f>DHAC_TestProviders_combined!B176</f>
        <v xml:space="preserve">8003611566718866 </v>
      </c>
      <c r="H189" s="66"/>
      <c r="I189" s="65" t="str">
        <f>IF(DHAC_TestProviders_combined!W176&lt;&gt;"","PRES","")</f>
        <v/>
      </c>
      <c r="J189" s="65" t="str">
        <f>IF(DHAC_TestProviders_combined!W176&lt;&gt;"","Prescriber Number","")</f>
        <v/>
      </c>
      <c r="K189" s="66"/>
      <c r="L189" s="65" t="str">
        <f>IF(DHAC_TestProviders_combined!W176&lt;&gt;"","http://ns.electronichealth.net.au/id/medicare-prescriber-number","")</f>
        <v/>
      </c>
      <c r="M189" s="65" t="str">
        <f>IF(DHAC_TestProviders_combined!W176&lt;&gt;"",DHAC_TestProviders_combined!W176,"")</f>
        <v/>
      </c>
      <c r="N189" s="66"/>
      <c r="O189" s="66" t="s">
        <v>247</v>
      </c>
      <c r="P189" s="9" t="str">
        <f>DHAC_TestProviders_combined!I176</f>
        <v>HYDE</v>
      </c>
      <c r="Q189" s="66" t="str">
        <f>DHAC_TestProviders_combined!J176</f>
        <v>Cortez</v>
      </c>
      <c r="R189" s="66"/>
      <c r="S189" s="66"/>
      <c r="U189" s="7" t="s">
        <v>252</v>
      </c>
      <c r="V189" s="32" t="str">
        <f>DHAC_TestProviders_combined!Q176</f>
        <v>0870105630</v>
      </c>
      <c r="W189" s="66" t="s">
        <v>1321</v>
      </c>
      <c r="X189" s="66" t="s">
        <v>282</v>
      </c>
      <c r="Y189" s="65" t="str">
        <f>DHAC_TestProviders_combined!S176</f>
        <v>cortez.hyde@example.com</v>
      </c>
      <c r="Z189" s="66"/>
      <c r="AA189" s="66"/>
      <c r="AB189" s="32" t="str">
        <f>DHAC_TestProviders_combined!M176</f>
        <v>87 Queen Qy</v>
      </c>
      <c r="AC189" s="32" t="str">
        <f>DHAC_TestProviders_combined!N176</f>
        <v>Park Holme</v>
      </c>
      <c r="AD189" s="32" t="str">
        <f>DHAC_TestProviders_combined!O176</f>
        <v>SA</v>
      </c>
      <c r="AE189" s="7">
        <f>DHAC_TestProviders_combined!P176</f>
        <v>5043</v>
      </c>
      <c r="AF189" s="66"/>
      <c r="AG189" s="66"/>
      <c r="AH189" s="65" t="str">
        <f>_xlfn.XLOOKUP(DHAC_TestProviders_combined!K176,CodeMaps!$A$15:$A$18,CodeMaps!$B$15:$B$18)</f>
        <v>male</v>
      </c>
      <c r="AI189" s="65" t="str">
        <f>DHAC_TestProviders_combined!D176</f>
        <v>Medical Imaging Professionals</v>
      </c>
      <c r="AJ189" s="7" t="s">
        <v>1525</v>
      </c>
      <c r="AK189" s="66" t="s">
        <v>1526</v>
      </c>
      <c r="AL189" s="66" t="s">
        <v>1527</v>
      </c>
      <c r="AM189" s="7" t="s">
        <v>1528</v>
      </c>
      <c r="AN189" s="32" t="str">
        <f>DHAC_TestProviders_combined!T176</f>
        <v>HAC00000000175</v>
      </c>
      <c r="AO189" s="9" t="s">
        <v>1530</v>
      </c>
      <c r="AP189" s="9" t="s">
        <v>1531</v>
      </c>
      <c r="AQ189" s="9" t="s">
        <v>1585</v>
      </c>
    </row>
    <row r="190" spans="1:43" x14ac:dyDescent="0.25">
      <c r="A190" s="65" t="str">
        <f>LOWER(_xlfn.CONCAT(SUBSTITUTE(DHAC_TestProviders_combined!I177,"'",""),"-",DHAC_TestProviders_combined!J177))</f>
        <v>pye-dusty</v>
      </c>
      <c r="B190" s="65"/>
      <c r="C190" s="35" t="s">
        <v>1518</v>
      </c>
      <c r="D190" s="66" t="s">
        <v>1519</v>
      </c>
      <c r="E190" s="66" t="s">
        <v>1520</v>
      </c>
      <c r="F190" s="66" t="s">
        <v>1521</v>
      </c>
      <c r="G190" s="66" t="str">
        <f>DHAC_TestProviders_combined!B177</f>
        <v xml:space="preserve">8003616566719285 </v>
      </c>
      <c r="H190" s="66"/>
      <c r="I190" s="65" t="str">
        <f>IF(DHAC_TestProviders_combined!W177&lt;&gt;"","PRES","")</f>
        <v/>
      </c>
      <c r="J190" s="65" t="str">
        <f>IF(DHAC_TestProviders_combined!W177&lt;&gt;"","Prescriber Number","")</f>
        <v/>
      </c>
      <c r="K190" s="66"/>
      <c r="L190" s="65" t="str">
        <f>IF(DHAC_TestProviders_combined!W177&lt;&gt;"","http://ns.electronichealth.net.au/id/medicare-prescriber-number","")</f>
        <v/>
      </c>
      <c r="M190" s="65" t="str">
        <f>IF(DHAC_TestProviders_combined!W177&lt;&gt;"",DHAC_TestProviders_combined!W177,"")</f>
        <v/>
      </c>
      <c r="N190" s="66"/>
      <c r="O190" s="66" t="s">
        <v>247</v>
      </c>
      <c r="P190" s="9" t="str">
        <f>DHAC_TestProviders_combined!I177</f>
        <v>PYE</v>
      </c>
      <c r="Q190" s="66" t="str">
        <f>DHAC_TestProviders_combined!J177</f>
        <v>Dusty</v>
      </c>
      <c r="R190" s="66"/>
      <c r="S190" s="66"/>
      <c r="U190" s="7" t="s">
        <v>252</v>
      </c>
      <c r="V190" s="32" t="str">
        <f>DHAC_TestProviders_combined!Q177</f>
        <v>0870100564</v>
      </c>
      <c r="W190" s="66" t="s">
        <v>1321</v>
      </c>
      <c r="X190" s="66" t="s">
        <v>282</v>
      </c>
      <c r="Y190" s="65" t="str">
        <f>DHAC_TestProviders_combined!S177</f>
        <v>dusty.pye@example.com.au</v>
      </c>
      <c r="Z190" s="66"/>
      <c r="AA190" s="66"/>
      <c r="AB190" s="32" t="str">
        <f>DHAC_TestProviders_combined!M177</f>
        <v>112 Innovation Rdge</v>
      </c>
      <c r="AC190" s="32" t="str">
        <f>DHAC_TestProviders_combined!N177</f>
        <v>Stockyard Creek</v>
      </c>
      <c r="AD190" s="32" t="str">
        <f>DHAC_TestProviders_combined!O177</f>
        <v>SA</v>
      </c>
      <c r="AE190" s="7">
        <f>DHAC_TestProviders_combined!P177</f>
        <v>5460</v>
      </c>
      <c r="AF190" s="66"/>
      <c r="AG190" s="66"/>
      <c r="AH190" s="65" t="str">
        <f>_xlfn.XLOOKUP(DHAC_TestProviders_combined!K177,CodeMaps!$A$15:$A$18,CodeMaps!$B$15:$B$18)</f>
        <v>unknown</v>
      </c>
      <c r="AI190" s="65" t="str">
        <f>DHAC_TestProviders_combined!D177</f>
        <v>Surgeons</v>
      </c>
      <c r="AJ190" s="7" t="s">
        <v>1525</v>
      </c>
      <c r="AK190" s="66" t="s">
        <v>1526</v>
      </c>
      <c r="AL190" s="66" t="s">
        <v>1527</v>
      </c>
      <c r="AM190" s="7" t="s">
        <v>1528</v>
      </c>
      <c r="AN190" s="32" t="str">
        <f>DHAC_TestProviders_combined!T177</f>
        <v>HAC00000000176</v>
      </c>
      <c r="AO190" s="9" t="s">
        <v>1530</v>
      </c>
      <c r="AP190" s="9" t="s">
        <v>1531</v>
      </c>
      <c r="AQ190" s="9" t="s">
        <v>1585</v>
      </c>
    </row>
    <row r="191" spans="1:43" x14ac:dyDescent="0.25">
      <c r="A191" s="65" t="str">
        <f>LOWER(_xlfn.CONCAT(SUBSTITUTE(DHAC_TestProviders_combined!I178,"'",""),"-",DHAC_TestProviders_combined!J178))</f>
        <v>moran-vincent</v>
      </c>
      <c r="B191" s="65"/>
      <c r="C191" s="35" t="s">
        <v>1518</v>
      </c>
      <c r="D191" s="66" t="s">
        <v>1519</v>
      </c>
      <c r="E191" s="66" t="s">
        <v>1520</v>
      </c>
      <c r="F191" s="66" t="s">
        <v>1521</v>
      </c>
      <c r="G191" s="66" t="str">
        <f>DHAC_TestProviders_combined!B178</f>
        <v xml:space="preserve">8003619900052553 </v>
      </c>
      <c r="H191" s="66"/>
      <c r="I191" s="65" t="str">
        <f>IF(DHAC_TestProviders_combined!W178&lt;&gt;"","PRES","")</f>
        <v/>
      </c>
      <c r="J191" s="65" t="str">
        <f>IF(DHAC_TestProviders_combined!W178&lt;&gt;"","Prescriber Number","")</f>
        <v/>
      </c>
      <c r="K191" s="66"/>
      <c r="L191" s="65" t="str">
        <f>IF(DHAC_TestProviders_combined!W178&lt;&gt;"","http://ns.electronichealth.net.au/id/medicare-prescriber-number","")</f>
        <v/>
      </c>
      <c r="M191" s="65" t="str">
        <f>IF(DHAC_TestProviders_combined!W178&lt;&gt;"",DHAC_TestProviders_combined!W178,"")</f>
        <v/>
      </c>
      <c r="N191" s="66"/>
      <c r="O191" s="66" t="s">
        <v>247</v>
      </c>
      <c r="P191" s="9" t="str">
        <f>DHAC_TestProviders_combined!I178</f>
        <v>MORAN</v>
      </c>
      <c r="Q191" s="66" t="str">
        <f>DHAC_TestProviders_combined!J178</f>
        <v>Vincent</v>
      </c>
      <c r="R191" s="66"/>
      <c r="S191" s="66"/>
      <c r="U191" s="7" t="s">
        <v>252</v>
      </c>
      <c r="V191" s="32" t="str">
        <f>DHAC_TestProviders_combined!Q178</f>
        <v>0370107777</v>
      </c>
      <c r="W191" s="66" t="s">
        <v>1321</v>
      </c>
      <c r="X191" s="66" t="s">
        <v>282</v>
      </c>
      <c r="Y191" s="65" t="str">
        <f>DHAC_TestProviders_combined!S178</f>
        <v>vincent.moran@southportmp.example.com.au</v>
      </c>
      <c r="Z191" s="66"/>
      <c r="AA191" s="66"/>
      <c r="AB191" s="32" t="str">
        <f>DHAC_TestProviders_combined!M178</f>
        <v>70 Airport Esp</v>
      </c>
      <c r="AC191" s="32" t="str">
        <f>DHAC_TestProviders_combined!N178</f>
        <v>Southport</v>
      </c>
      <c r="AD191" s="32" t="str">
        <f>DHAC_TestProviders_combined!O178</f>
        <v>TAS</v>
      </c>
      <c r="AE191" s="7">
        <f>DHAC_TestProviders_combined!P178</f>
        <v>7109</v>
      </c>
      <c r="AF191" s="66"/>
      <c r="AG191" s="66"/>
      <c r="AH191" s="65" t="str">
        <f>_xlfn.XLOOKUP(DHAC_TestProviders_combined!K178,CodeMaps!$A$15:$A$18,CodeMaps!$B$15:$B$18)</f>
        <v>male</v>
      </c>
      <c r="AI191" s="65" t="str">
        <f>DHAC_TestProviders_combined!D178</f>
        <v>Medical Practitioner</v>
      </c>
      <c r="AJ191" s="7" t="s">
        <v>1525</v>
      </c>
      <c r="AK191" s="66" t="s">
        <v>1526</v>
      </c>
      <c r="AL191" s="66" t="s">
        <v>1527</v>
      </c>
      <c r="AM191" s="7" t="s">
        <v>1528</v>
      </c>
      <c r="AN191" s="32" t="str">
        <f>DHAC_TestProviders_combined!T178</f>
        <v>HAC00000000177</v>
      </c>
      <c r="AO191" s="9" t="s">
        <v>1530</v>
      </c>
      <c r="AP191" s="9" t="s">
        <v>1531</v>
      </c>
      <c r="AQ191" s="9" t="s">
        <v>1585</v>
      </c>
    </row>
    <row r="192" spans="1:43" x14ac:dyDescent="0.25">
      <c r="A192" s="65" t="str">
        <f>LOWER(_xlfn.CONCAT(SUBSTITUTE(DHAC_TestProviders_combined!I179,"'",""),"-",DHAC_TestProviders_combined!J179))</f>
        <v>dunkley-dante</v>
      </c>
      <c r="B192" s="65"/>
      <c r="C192" s="35" t="s">
        <v>1518</v>
      </c>
      <c r="D192" s="66" t="s">
        <v>1519</v>
      </c>
      <c r="E192" s="66" t="s">
        <v>1520</v>
      </c>
      <c r="F192" s="66" t="s">
        <v>1521</v>
      </c>
      <c r="G192" s="66" t="str">
        <f>DHAC_TestProviders_combined!B179</f>
        <v xml:space="preserve">8003611566718874 </v>
      </c>
      <c r="H192" s="66"/>
      <c r="I192" s="65" t="str">
        <f>IF(DHAC_TestProviders_combined!W179&lt;&gt;"","PRES","")</f>
        <v/>
      </c>
      <c r="J192" s="65" t="str">
        <f>IF(DHAC_TestProviders_combined!W179&lt;&gt;"","Prescriber Number","")</f>
        <v/>
      </c>
      <c r="K192" s="66"/>
      <c r="L192" s="65" t="str">
        <f>IF(DHAC_TestProviders_combined!W179&lt;&gt;"","http://ns.electronichealth.net.au/id/medicare-prescriber-number","")</f>
        <v/>
      </c>
      <c r="M192" s="65" t="str">
        <f>IF(DHAC_TestProviders_combined!W179&lt;&gt;"",DHAC_TestProviders_combined!W179,"")</f>
        <v/>
      </c>
      <c r="N192" s="66"/>
      <c r="O192" s="66" t="s">
        <v>247</v>
      </c>
      <c r="P192" s="9" t="str">
        <f>DHAC_TestProviders_combined!I179</f>
        <v>DUNKLEY</v>
      </c>
      <c r="Q192" s="66" t="str">
        <f>DHAC_TestProviders_combined!J179</f>
        <v>Dante</v>
      </c>
      <c r="R192" s="66"/>
      <c r="S192" s="66"/>
      <c r="U192" s="7" t="s">
        <v>252</v>
      </c>
      <c r="V192" s="32" t="str">
        <f>DHAC_TestProviders_combined!Q179</f>
        <v>0370101905</v>
      </c>
      <c r="W192" s="66" t="s">
        <v>1321</v>
      </c>
      <c r="X192" s="66" t="s">
        <v>282</v>
      </c>
      <c r="Y192" s="65" t="str">
        <f>DHAC_TestProviders_combined!S179</f>
        <v>dante.dunkley@example.com.au</v>
      </c>
      <c r="Z192" s="66"/>
      <c r="AA192" s="66"/>
      <c r="AB192" s="32" t="str">
        <f>DHAC_TestProviders_combined!M179</f>
        <v>11 Copper Pnt</v>
      </c>
      <c r="AC192" s="32" t="str">
        <f>DHAC_TestProviders_combined!N179</f>
        <v>Renison Bell</v>
      </c>
      <c r="AD192" s="32" t="str">
        <f>DHAC_TestProviders_combined!O179</f>
        <v>TAS</v>
      </c>
      <c r="AE192" s="7">
        <f>DHAC_TestProviders_combined!P179</f>
        <v>7469</v>
      </c>
      <c r="AF192" s="66"/>
      <c r="AG192" s="66"/>
      <c r="AH192" s="65" t="str">
        <f>_xlfn.XLOOKUP(DHAC_TestProviders_combined!K179,CodeMaps!$A$15:$A$18,CodeMaps!$B$15:$B$18)</f>
        <v>male</v>
      </c>
      <c r="AI192" s="65" t="str">
        <f>DHAC_TestProviders_combined!D179</f>
        <v>Midwives</v>
      </c>
      <c r="AJ192" s="7" t="s">
        <v>1525</v>
      </c>
      <c r="AK192" s="66" t="s">
        <v>1526</v>
      </c>
      <c r="AL192" s="66" t="s">
        <v>1527</v>
      </c>
      <c r="AM192" s="7" t="s">
        <v>1528</v>
      </c>
      <c r="AN192" s="32" t="str">
        <f>DHAC_TestProviders_combined!T179</f>
        <v>HAC00000000178</v>
      </c>
      <c r="AO192" s="9" t="s">
        <v>1530</v>
      </c>
      <c r="AP192" s="9" t="s">
        <v>1531</v>
      </c>
      <c r="AQ192" s="9" t="s">
        <v>1585</v>
      </c>
    </row>
    <row r="193" spans="1:43" x14ac:dyDescent="0.25">
      <c r="A193" s="65" t="str">
        <f>LOWER(_xlfn.CONCAT(SUBSTITUTE(DHAC_TestProviders_combined!I180,"'",""),"-",DHAC_TestProviders_combined!J180))</f>
        <v>mortenson-kerry</v>
      </c>
      <c r="B193" s="65"/>
      <c r="C193" s="35" t="s">
        <v>1518</v>
      </c>
      <c r="D193" s="66" t="s">
        <v>1519</v>
      </c>
      <c r="E193" s="66" t="s">
        <v>1520</v>
      </c>
      <c r="F193" s="66" t="s">
        <v>1521</v>
      </c>
      <c r="G193" s="66" t="str">
        <f>DHAC_TestProviders_combined!B180</f>
        <v xml:space="preserve">8003611566718882 </v>
      </c>
      <c r="H193" s="66"/>
      <c r="I193" s="65" t="str">
        <f>IF(DHAC_TestProviders_combined!W180&lt;&gt;"","PRES","")</f>
        <v>PRES</v>
      </c>
      <c r="J193" s="65" t="str">
        <f>IF(DHAC_TestProviders_combined!W180&lt;&gt;"","Prescriber Number","")</f>
        <v>Prescriber Number</v>
      </c>
      <c r="K193" s="66"/>
      <c r="L193" s="65" t="str">
        <f>IF(DHAC_TestProviders_combined!W180&lt;&gt;"","http://ns.electronichealth.net.au/id/medicare-prescriber-number","")</f>
        <v>http://ns.electronichealth.net.au/id/medicare-prescriber-number</v>
      </c>
      <c r="M193" s="65">
        <f>IF(DHAC_TestProviders_combined!W180&lt;&gt;"",DHAC_TestProviders_combined!W180,"")</f>
        <v>8017226</v>
      </c>
      <c r="N193" s="66"/>
      <c r="O193" s="66" t="s">
        <v>247</v>
      </c>
      <c r="P193" s="9" t="str">
        <f>DHAC_TestProviders_combined!I180</f>
        <v>MORTENSON</v>
      </c>
      <c r="Q193" s="66" t="str">
        <f>DHAC_TestProviders_combined!J180</f>
        <v>Kerry</v>
      </c>
      <c r="R193" s="66"/>
      <c r="S193" s="66"/>
      <c r="U193" s="7" t="s">
        <v>252</v>
      </c>
      <c r="V193" s="32" t="str">
        <f>DHAC_TestProviders_combined!Q180</f>
        <v>0370100582</v>
      </c>
      <c r="W193" s="66" t="s">
        <v>1321</v>
      </c>
      <c r="X193" s="66" t="s">
        <v>282</v>
      </c>
      <c r="Y193" s="65" t="str">
        <f>DHAC_TestProviders_combined!S180</f>
        <v>kerry.mortenson@rosettaph.example.net</v>
      </c>
      <c r="Z193" s="66"/>
      <c r="AA193" s="66"/>
      <c r="AB193" s="32" t="str">
        <f>DHAC_TestProviders_combined!M180</f>
        <v>86 Airport Lane</v>
      </c>
      <c r="AC193" s="32" t="str">
        <f>DHAC_TestProviders_combined!N180</f>
        <v>Rosetta</v>
      </c>
      <c r="AD193" s="32" t="str">
        <f>DHAC_TestProviders_combined!O180</f>
        <v>TAS</v>
      </c>
      <c r="AE193" s="7">
        <f>DHAC_TestProviders_combined!P180</f>
        <v>7010</v>
      </c>
      <c r="AF193" s="66"/>
      <c r="AG193" s="66"/>
      <c r="AH193" s="65" t="str">
        <f>_xlfn.XLOOKUP(DHAC_TestProviders_combined!K180,CodeMaps!$A$15:$A$18,CodeMaps!$B$15:$B$18)</f>
        <v>male</v>
      </c>
      <c r="AI193" s="65" t="str">
        <f>DHAC_TestProviders_combined!D180</f>
        <v>Registered Nurses</v>
      </c>
      <c r="AJ193" s="7" t="s">
        <v>1525</v>
      </c>
      <c r="AK193" s="66" t="s">
        <v>1526</v>
      </c>
      <c r="AL193" s="66" t="s">
        <v>1527</v>
      </c>
      <c r="AM193" s="7" t="s">
        <v>1528</v>
      </c>
      <c r="AN193" s="32" t="str">
        <f>DHAC_TestProviders_combined!T180</f>
        <v>HAC00000000179</v>
      </c>
      <c r="AO193" s="9" t="s">
        <v>1530</v>
      </c>
      <c r="AP193" s="9" t="s">
        <v>1531</v>
      </c>
      <c r="AQ193" s="9" t="s">
        <v>1585</v>
      </c>
    </row>
    <row r="194" spans="1:43" x14ac:dyDescent="0.25">
      <c r="A194" s="65" t="str">
        <f>LOWER(_xlfn.CONCAT(SUBSTITUTE(DHAC_TestProviders_combined!I181,"'",""),"-",DHAC_TestProviders_combined!J181))</f>
        <v>patten-annie</v>
      </c>
      <c r="B194" s="65"/>
      <c r="C194" s="35" t="s">
        <v>1518</v>
      </c>
      <c r="D194" s="66" t="s">
        <v>1519</v>
      </c>
      <c r="E194" s="66" t="s">
        <v>1520</v>
      </c>
      <c r="F194" s="66" t="s">
        <v>1521</v>
      </c>
      <c r="G194" s="66" t="str">
        <f>DHAC_TestProviders_combined!B181</f>
        <v xml:space="preserve">8003618233385383 </v>
      </c>
      <c r="H194" s="66"/>
      <c r="I194" s="65" t="str">
        <f>IF(DHAC_TestProviders_combined!W181&lt;&gt;"","PRES","")</f>
        <v/>
      </c>
      <c r="J194" s="65" t="str">
        <f>IF(DHAC_TestProviders_combined!W181&lt;&gt;"","Prescriber Number","")</f>
        <v/>
      </c>
      <c r="K194" s="66"/>
      <c r="L194" s="65" t="str">
        <f>IF(DHAC_TestProviders_combined!W181&lt;&gt;"","http://ns.electronichealth.net.au/id/medicare-prescriber-number","")</f>
        <v/>
      </c>
      <c r="M194" s="65" t="str">
        <f>IF(DHAC_TestProviders_combined!W181&lt;&gt;"",DHAC_TestProviders_combined!W181,"")</f>
        <v/>
      </c>
      <c r="N194" s="66"/>
      <c r="O194" s="66" t="s">
        <v>247</v>
      </c>
      <c r="P194" s="9" t="str">
        <f>DHAC_TestProviders_combined!I181</f>
        <v>PATTEN</v>
      </c>
      <c r="Q194" s="66" t="str">
        <f>DHAC_TestProviders_combined!J181</f>
        <v>Annie</v>
      </c>
      <c r="R194" s="66"/>
      <c r="S194" s="66"/>
      <c r="U194" s="7" t="s">
        <v>252</v>
      </c>
      <c r="V194" s="32" t="str">
        <f>DHAC_TestProviders_combined!Q181</f>
        <v>0370108866</v>
      </c>
      <c r="W194" s="66" t="s">
        <v>1321</v>
      </c>
      <c r="X194" s="66" t="s">
        <v>282</v>
      </c>
      <c r="Y194" s="65" t="str">
        <f>DHAC_TestProviders_combined!S181</f>
        <v>annie.patten@robiganaph.example.com.au</v>
      </c>
      <c r="Z194" s="66"/>
      <c r="AA194" s="66"/>
      <c r="AB194" s="32" t="str">
        <f>DHAC_TestProviders_combined!M181</f>
        <v>194 Cresson Gdns</v>
      </c>
      <c r="AC194" s="32" t="str">
        <f>DHAC_TestProviders_combined!N181</f>
        <v>Robigana</v>
      </c>
      <c r="AD194" s="32" t="str">
        <f>DHAC_TestProviders_combined!O181</f>
        <v>TAS</v>
      </c>
      <c r="AE194" s="7">
        <f>DHAC_TestProviders_combined!P181</f>
        <v>7275</v>
      </c>
      <c r="AF194" s="66"/>
      <c r="AG194" s="66"/>
      <c r="AH194" s="65" t="str">
        <f>_xlfn.XLOOKUP(DHAC_TestProviders_combined!K181,CodeMaps!$A$15:$A$18,CodeMaps!$B$15:$B$18)</f>
        <v>other</v>
      </c>
      <c r="AI194" s="65" t="str">
        <f>DHAC_TestProviders_combined!D181</f>
        <v>Registered Nurses</v>
      </c>
      <c r="AJ194" s="7" t="s">
        <v>1525</v>
      </c>
      <c r="AK194" s="66" t="s">
        <v>1526</v>
      </c>
      <c r="AL194" s="66" t="s">
        <v>1527</v>
      </c>
      <c r="AM194" s="7" t="s">
        <v>1528</v>
      </c>
      <c r="AN194" s="32" t="str">
        <f>DHAC_TestProviders_combined!T181</f>
        <v>HAC00000000180</v>
      </c>
      <c r="AO194" s="9" t="s">
        <v>1530</v>
      </c>
      <c r="AP194" s="9" t="s">
        <v>1531</v>
      </c>
      <c r="AQ194" s="9" t="s">
        <v>1585</v>
      </c>
    </row>
    <row r="195" spans="1:43" x14ac:dyDescent="0.25">
      <c r="A195" s="65" t="str">
        <f>LOWER(_xlfn.CONCAT(SUBSTITUTE(DHAC_TestProviders_combined!I182,"'",""),"-",DHAC_TestProviders_combined!J182))</f>
        <v>rawlings-hong</v>
      </c>
      <c r="B195" s="65"/>
      <c r="C195" s="35" t="s">
        <v>1518</v>
      </c>
      <c r="D195" s="66" t="s">
        <v>1519</v>
      </c>
      <c r="E195" s="66" t="s">
        <v>1520</v>
      </c>
      <c r="F195" s="66" t="s">
        <v>1521</v>
      </c>
      <c r="G195" s="66" t="str">
        <f>DHAC_TestProviders_combined!B182</f>
        <v xml:space="preserve">8003619900052561 </v>
      </c>
      <c r="H195" s="66"/>
      <c r="I195" s="65" t="str">
        <f>IF(DHAC_TestProviders_combined!W182&lt;&gt;"","PRES","")</f>
        <v/>
      </c>
      <c r="J195" s="65" t="str">
        <f>IF(DHAC_TestProviders_combined!W182&lt;&gt;"","Prescriber Number","")</f>
        <v/>
      </c>
      <c r="K195" s="66"/>
      <c r="L195" s="65" t="str">
        <f>IF(DHAC_TestProviders_combined!W182&lt;&gt;"","http://ns.electronichealth.net.au/id/medicare-prescriber-number","")</f>
        <v/>
      </c>
      <c r="M195" s="65" t="str">
        <f>IF(DHAC_TestProviders_combined!W182&lt;&gt;"",DHAC_TestProviders_combined!W182,"")</f>
        <v/>
      </c>
      <c r="N195" s="66"/>
      <c r="O195" s="66" t="s">
        <v>247</v>
      </c>
      <c r="P195" s="9" t="str">
        <f>DHAC_TestProviders_combined!I182</f>
        <v>RAWLINGS</v>
      </c>
      <c r="Q195" s="66" t="str">
        <f>DHAC_TestProviders_combined!J182</f>
        <v>Hong</v>
      </c>
      <c r="R195" s="66"/>
      <c r="S195" s="66"/>
      <c r="U195" s="7" t="s">
        <v>252</v>
      </c>
      <c r="V195" s="32" t="str">
        <f>DHAC_TestProviders_combined!Q182</f>
        <v>0370103401</v>
      </c>
      <c r="W195" s="66" t="s">
        <v>1321</v>
      </c>
      <c r="X195" s="66" t="s">
        <v>282</v>
      </c>
      <c r="Y195" s="65" t="str">
        <f>DHAC_TestProviders_combined!S182</f>
        <v>hong.rawlings@example.com.au</v>
      </c>
      <c r="Z195" s="66"/>
      <c r="AA195" s="66"/>
      <c r="AB195" s="32" t="str">
        <f>DHAC_TestProviders_combined!M182</f>
        <v>179 Church Gdns</v>
      </c>
      <c r="AC195" s="32" t="str">
        <f>DHAC_TestProviders_combined!N182</f>
        <v>Moonah</v>
      </c>
      <c r="AD195" s="32" t="str">
        <f>DHAC_TestProviders_combined!O182</f>
        <v>TAS</v>
      </c>
      <c r="AE195" s="7">
        <f>DHAC_TestProviders_combined!P182</f>
        <v>7009</v>
      </c>
      <c r="AF195" s="66"/>
      <c r="AG195" s="66"/>
      <c r="AH195" s="65" t="str">
        <f>_xlfn.XLOOKUP(DHAC_TestProviders_combined!K182,CodeMaps!$A$15:$A$18,CodeMaps!$B$15:$B$18)</f>
        <v>female</v>
      </c>
      <c r="AI195" s="65" t="str">
        <f>DHAC_TestProviders_combined!D182</f>
        <v>Specialist Medical Practitioners</v>
      </c>
      <c r="AJ195" s="7" t="s">
        <v>1525</v>
      </c>
      <c r="AK195" s="66" t="s">
        <v>1526</v>
      </c>
      <c r="AL195" s="66" t="s">
        <v>1527</v>
      </c>
      <c r="AM195" s="7" t="s">
        <v>1528</v>
      </c>
      <c r="AN195" s="32" t="str">
        <f>DHAC_TestProviders_combined!T182</f>
        <v>HAC00000000181</v>
      </c>
      <c r="AO195" s="9" t="s">
        <v>1530</v>
      </c>
      <c r="AP195" s="9" t="s">
        <v>1531</v>
      </c>
      <c r="AQ195" s="9" t="s">
        <v>1585</v>
      </c>
    </row>
    <row r="196" spans="1:43" x14ac:dyDescent="0.25">
      <c r="A196" s="65" t="str">
        <f>LOWER(_xlfn.CONCAT(SUBSTITUTE(DHAC_TestProviders_combined!I183,"'",""),"-",DHAC_TestProviders_combined!J183))</f>
        <v>emmett-wilhelmina</v>
      </c>
      <c r="B196" s="65"/>
      <c r="C196" s="35" t="s">
        <v>1518</v>
      </c>
      <c r="D196" s="66" t="s">
        <v>1519</v>
      </c>
      <c r="E196" s="66" t="s">
        <v>1520</v>
      </c>
      <c r="F196" s="66" t="s">
        <v>1521</v>
      </c>
      <c r="G196" s="66" t="str">
        <f>DHAC_TestProviders_combined!B183</f>
        <v xml:space="preserve">8003613233385269 </v>
      </c>
      <c r="H196" s="66"/>
      <c r="I196" s="65" t="str">
        <f>IF(DHAC_TestProviders_combined!W183&lt;&gt;"","PRES","")</f>
        <v/>
      </c>
      <c r="J196" s="65" t="str">
        <f>IF(DHAC_TestProviders_combined!W183&lt;&gt;"","Prescriber Number","")</f>
        <v/>
      </c>
      <c r="K196" s="66"/>
      <c r="L196" s="65" t="str">
        <f>IF(DHAC_TestProviders_combined!W183&lt;&gt;"","http://ns.electronichealth.net.au/id/medicare-prescriber-number","")</f>
        <v/>
      </c>
      <c r="M196" s="65" t="str">
        <f>IF(DHAC_TestProviders_combined!W183&lt;&gt;"",DHAC_TestProviders_combined!W183,"")</f>
        <v/>
      </c>
      <c r="N196" s="66"/>
      <c r="O196" s="66" t="s">
        <v>247</v>
      </c>
      <c r="P196" s="9" t="str">
        <f>DHAC_TestProviders_combined!I183</f>
        <v>EMMETT</v>
      </c>
      <c r="Q196" s="66" t="str">
        <f>DHAC_TestProviders_combined!J183</f>
        <v>Wilhelmina</v>
      </c>
      <c r="R196" s="66"/>
      <c r="S196" s="66"/>
      <c r="U196" s="7" t="s">
        <v>252</v>
      </c>
      <c r="V196" s="32" t="str">
        <f>DHAC_TestProviders_combined!Q183</f>
        <v>0370105630</v>
      </c>
      <c r="W196" s="66" t="s">
        <v>1321</v>
      </c>
      <c r="X196" s="66" t="s">
        <v>282</v>
      </c>
      <c r="Y196" s="65" t="str">
        <f>DHAC_TestProviders_combined!S183</f>
        <v>wilhelmina.emmett@veronasandspathology.example.com.au</v>
      </c>
      <c r="Z196" s="66"/>
      <c r="AA196" s="66"/>
      <c r="AB196" s="32" t="str">
        <f>DHAC_TestProviders_combined!M183</f>
        <v>134 Long Cl</v>
      </c>
      <c r="AC196" s="32" t="str">
        <f>DHAC_TestProviders_combined!N183</f>
        <v>Verona Sands</v>
      </c>
      <c r="AD196" s="32" t="str">
        <f>DHAC_TestProviders_combined!O183</f>
        <v>TAS</v>
      </c>
      <c r="AE196" s="7">
        <f>DHAC_TestProviders_combined!P183</f>
        <v>7112</v>
      </c>
      <c r="AF196" s="66"/>
      <c r="AG196" s="66"/>
      <c r="AH196" s="65" t="str">
        <f>_xlfn.XLOOKUP(DHAC_TestProviders_combined!K183,CodeMaps!$A$15:$A$18,CodeMaps!$B$15:$B$18)</f>
        <v>other</v>
      </c>
      <c r="AI196" s="65" t="str">
        <f>DHAC_TestProviders_combined!D183</f>
        <v>Other Medical Practitioners</v>
      </c>
      <c r="AJ196" s="7" t="s">
        <v>1525</v>
      </c>
      <c r="AK196" s="66" t="s">
        <v>1526</v>
      </c>
      <c r="AL196" s="66" t="s">
        <v>1527</v>
      </c>
      <c r="AM196" s="7" t="s">
        <v>1528</v>
      </c>
      <c r="AN196" s="32" t="str">
        <f>DHAC_TestProviders_combined!T183</f>
        <v>HAC00000000182</v>
      </c>
      <c r="AO196" s="9" t="s">
        <v>1530</v>
      </c>
      <c r="AP196" s="9" t="s">
        <v>1531</v>
      </c>
      <c r="AQ196" s="9" t="s">
        <v>1585</v>
      </c>
    </row>
    <row r="197" spans="1:43" x14ac:dyDescent="0.25">
      <c r="A197" s="65" t="str">
        <f>LOWER(_xlfn.CONCAT(SUBSTITUTE(DHAC_TestProviders_combined!I184,"'",""),"-",DHAC_TestProviders_combined!J184))</f>
        <v>jolley-beulah</v>
      </c>
      <c r="B197" s="65"/>
      <c r="C197" s="35" t="s">
        <v>1518</v>
      </c>
      <c r="D197" s="66" t="s">
        <v>1519</v>
      </c>
      <c r="E197" s="66" t="s">
        <v>1520</v>
      </c>
      <c r="F197" s="66" t="s">
        <v>1521</v>
      </c>
      <c r="G197" s="66" t="str">
        <f>DHAC_TestProviders_combined!B184</f>
        <v xml:space="preserve">8003611566718908 </v>
      </c>
      <c r="H197" s="66"/>
      <c r="I197" s="65" t="str">
        <f>IF(DHAC_TestProviders_combined!W184&lt;&gt;"","PRES","")</f>
        <v/>
      </c>
      <c r="J197" s="65" t="str">
        <f>IF(DHAC_TestProviders_combined!W184&lt;&gt;"","Prescriber Number","")</f>
        <v/>
      </c>
      <c r="K197" s="66"/>
      <c r="L197" s="65" t="str">
        <f>IF(DHAC_TestProviders_combined!W184&lt;&gt;"","http://ns.electronichealth.net.au/id/medicare-prescriber-number","")</f>
        <v/>
      </c>
      <c r="M197" s="65" t="str">
        <f>IF(DHAC_TestProviders_combined!W184&lt;&gt;"",DHAC_TestProviders_combined!W184,"")</f>
        <v/>
      </c>
      <c r="N197" s="66"/>
      <c r="O197" s="66" t="s">
        <v>247</v>
      </c>
      <c r="P197" s="9" t="str">
        <f>DHAC_TestProviders_combined!I184</f>
        <v>JOLLEY</v>
      </c>
      <c r="Q197" s="66" t="str">
        <f>DHAC_TestProviders_combined!J184</f>
        <v>Beulah</v>
      </c>
      <c r="R197" s="66"/>
      <c r="S197" s="66"/>
      <c r="U197" s="7" t="s">
        <v>252</v>
      </c>
      <c r="V197" s="32" t="str">
        <f>DHAC_TestProviders_combined!Q184</f>
        <v>0370108601</v>
      </c>
      <c r="W197" s="66" t="s">
        <v>1321</v>
      </c>
      <c r="X197" s="66" t="s">
        <v>282</v>
      </c>
      <c r="Y197" s="65" t="str">
        <f>DHAC_TestProviders_combined!S184</f>
        <v>beulah.jolley@launcestonpharmacy.example.net</v>
      </c>
      <c r="Z197" s="66"/>
      <c r="AA197" s="66"/>
      <c r="AB197" s="32" t="str">
        <f>DHAC_TestProviders_combined!M184</f>
        <v>143 Cathedral Hts</v>
      </c>
      <c r="AC197" s="32" t="str">
        <f>DHAC_TestProviders_combined!N184</f>
        <v>Launceston</v>
      </c>
      <c r="AD197" s="32" t="str">
        <f>DHAC_TestProviders_combined!O184</f>
        <v>TAS</v>
      </c>
      <c r="AE197" s="7">
        <f>DHAC_TestProviders_combined!P184</f>
        <v>7250</v>
      </c>
      <c r="AF197" s="66"/>
      <c r="AG197" s="66"/>
      <c r="AH197" s="65" t="str">
        <f>_xlfn.XLOOKUP(DHAC_TestProviders_combined!K184,CodeMaps!$A$15:$A$18,CodeMaps!$B$15:$B$18)</f>
        <v>female</v>
      </c>
      <c r="AI197" s="65" t="str">
        <f>DHAC_TestProviders_combined!D184</f>
        <v>Pharmacists</v>
      </c>
      <c r="AJ197" s="7" t="s">
        <v>1525</v>
      </c>
      <c r="AK197" s="66" t="s">
        <v>1526</v>
      </c>
      <c r="AL197" s="66" t="s">
        <v>1527</v>
      </c>
      <c r="AM197" s="7" t="s">
        <v>1528</v>
      </c>
      <c r="AN197" s="32" t="str">
        <f>DHAC_TestProviders_combined!T184</f>
        <v>HAC00000000183</v>
      </c>
      <c r="AO197" s="9" t="s">
        <v>1530</v>
      </c>
      <c r="AP197" s="9" t="s">
        <v>1531</v>
      </c>
      <c r="AQ197" s="9" t="s">
        <v>1585</v>
      </c>
    </row>
    <row r="198" spans="1:43" x14ac:dyDescent="0.25">
      <c r="A198" s="65" t="str">
        <f>LOWER(_xlfn.CONCAT(SUBSTITUTE(DHAC_TestProviders_combined!I185,"'",""),"-",DHAC_TestProviders_combined!J185))</f>
        <v>harvey-brooke</v>
      </c>
      <c r="B198" s="65"/>
      <c r="C198" s="35" t="s">
        <v>1518</v>
      </c>
      <c r="D198" s="66" t="s">
        <v>1519</v>
      </c>
      <c r="E198" s="66" t="s">
        <v>1520</v>
      </c>
      <c r="F198" s="66" t="s">
        <v>1521</v>
      </c>
      <c r="G198" s="66" t="str">
        <f>DHAC_TestProviders_combined!B185</f>
        <v xml:space="preserve">8003616566719335 </v>
      </c>
      <c r="H198" s="66"/>
      <c r="I198" s="65" t="str">
        <f>IF(DHAC_TestProviders_combined!W185&lt;&gt;"","PRES","")</f>
        <v/>
      </c>
      <c r="J198" s="65" t="str">
        <f>IF(DHAC_TestProviders_combined!W185&lt;&gt;"","Prescriber Number","")</f>
        <v/>
      </c>
      <c r="K198" s="66"/>
      <c r="L198" s="65" t="str">
        <f>IF(DHAC_TestProviders_combined!W185&lt;&gt;"","http://ns.electronichealth.net.au/id/medicare-prescriber-number","")</f>
        <v/>
      </c>
      <c r="M198" s="65" t="str">
        <f>IF(DHAC_TestProviders_combined!W185&lt;&gt;"",DHAC_TestProviders_combined!W185,"")</f>
        <v/>
      </c>
      <c r="N198" s="66"/>
      <c r="O198" s="66" t="s">
        <v>247</v>
      </c>
      <c r="P198" s="9" t="str">
        <f>DHAC_TestProviders_combined!I185</f>
        <v>HARVEY</v>
      </c>
      <c r="Q198" s="66" t="str">
        <f>DHAC_TestProviders_combined!J185</f>
        <v>Brooke</v>
      </c>
      <c r="R198" s="66"/>
      <c r="S198" s="66"/>
      <c r="U198" s="7" t="s">
        <v>252</v>
      </c>
      <c r="V198" s="32" t="str">
        <f>DHAC_TestProviders_combined!Q185</f>
        <v>0370105935</v>
      </c>
      <c r="W198" s="66" t="s">
        <v>1321</v>
      </c>
      <c r="X198" s="66" t="s">
        <v>282</v>
      </c>
      <c r="Y198" s="65" t="str">
        <f>DHAC_TestProviders_combined!S185</f>
        <v>brooke.harvey@rosettaph.example.net</v>
      </c>
      <c r="Z198" s="66"/>
      <c r="AA198" s="66"/>
      <c r="AB198" s="32" t="str">
        <f>DHAC_TestProviders_combined!M185</f>
        <v>195 Loftus Cir</v>
      </c>
      <c r="AC198" s="32" t="str">
        <f>DHAC_TestProviders_combined!N185</f>
        <v>Rosetta</v>
      </c>
      <c r="AD198" s="32" t="str">
        <f>DHAC_TestProviders_combined!O185</f>
        <v>TAS</v>
      </c>
      <c r="AE198" s="7">
        <f>DHAC_TestProviders_combined!P185</f>
        <v>7010</v>
      </c>
      <c r="AF198" s="66"/>
      <c r="AG198" s="66"/>
      <c r="AH198" s="65" t="str">
        <f>_xlfn.XLOOKUP(DHAC_TestProviders_combined!K185,CodeMaps!$A$15:$A$18,CodeMaps!$B$15:$B$18)</f>
        <v>other</v>
      </c>
      <c r="AI198" s="65" t="str">
        <f>DHAC_TestProviders_combined!D185</f>
        <v>Registered Nurses</v>
      </c>
      <c r="AJ198" s="7" t="s">
        <v>1525</v>
      </c>
      <c r="AK198" s="66" t="s">
        <v>1526</v>
      </c>
      <c r="AL198" s="66" t="s">
        <v>1527</v>
      </c>
      <c r="AM198" s="7" t="s">
        <v>1528</v>
      </c>
      <c r="AN198" s="32" t="str">
        <f>DHAC_TestProviders_combined!T185</f>
        <v>HAC00000000184</v>
      </c>
      <c r="AO198" s="9" t="s">
        <v>1530</v>
      </c>
      <c r="AP198" s="9" t="s">
        <v>1531</v>
      </c>
      <c r="AQ198" s="9" t="s">
        <v>1585</v>
      </c>
    </row>
    <row r="199" spans="1:43" x14ac:dyDescent="0.25">
      <c r="A199" s="65" t="str">
        <f>LOWER(_xlfn.CONCAT(SUBSTITUTE(DHAC_TestProviders_combined!I186,"'",""),"-",DHAC_TestProviders_combined!J186))</f>
        <v>marchant-ivy</v>
      </c>
      <c r="B199" s="65"/>
      <c r="C199" s="35" t="s">
        <v>1518</v>
      </c>
      <c r="D199" s="66" t="s">
        <v>1519</v>
      </c>
      <c r="E199" s="66" t="s">
        <v>1520</v>
      </c>
      <c r="F199" s="66" t="s">
        <v>1521</v>
      </c>
      <c r="G199" s="66" t="str">
        <f>DHAC_TestProviders_combined!B186</f>
        <v xml:space="preserve">8003614900051812 </v>
      </c>
      <c r="H199" s="66"/>
      <c r="I199" s="65" t="str">
        <f>IF(DHAC_TestProviders_combined!W186&lt;&gt;"","PRES","")</f>
        <v/>
      </c>
      <c r="J199" s="65" t="str">
        <f>IF(DHAC_TestProviders_combined!W186&lt;&gt;"","Prescriber Number","")</f>
        <v/>
      </c>
      <c r="K199" s="66"/>
      <c r="L199" s="65" t="str">
        <f>IF(DHAC_TestProviders_combined!W186&lt;&gt;"","http://ns.electronichealth.net.au/id/medicare-prescriber-number","")</f>
        <v/>
      </c>
      <c r="M199" s="65" t="str">
        <f>IF(DHAC_TestProviders_combined!W186&lt;&gt;"",DHAC_TestProviders_combined!W186,"")</f>
        <v/>
      </c>
      <c r="N199" s="66"/>
      <c r="O199" s="66" t="s">
        <v>247</v>
      </c>
      <c r="P199" s="9" t="str">
        <f>DHAC_TestProviders_combined!I186</f>
        <v>MARCHANT</v>
      </c>
      <c r="Q199" s="66" t="str">
        <f>DHAC_TestProviders_combined!J186</f>
        <v>Ivy</v>
      </c>
      <c r="R199" s="66"/>
      <c r="S199" s="66"/>
      <c r="U199" s="7" t="s">
        <v>252</v>
      </c>
      <c r="V199" s="32" t="str">
        <f>DHAC_TestProviders_combined!Q186</f>
        <v>0370102502</v>
      </c>
      <c r="W199" s="66" t="s">
        <v>1321</v>
      </c>
      <c r="X199" s="66" t="s">
        <v>282</v>
      </c>
      <c r="Y199" s="65" t="str">
        <f>DHAC_TestProviders_combined!S186</f>
        <v>ivy.marchant@robiganaph.example.com.au</v>
      </c>
      <c r="Z199" s="66"/>
      <c r="AA199" s="66"/>
      <c r="AB199" s="32" t="str">
        <f>DHAC_TestProviders_combined!M186</f>
        <v>169 Cathedral Cct</v>
      </c>
      <c r="AC199" s="32" t="str">
        <f>DHAC_TestProviders_combined!N186</f>
        <v>Robigana</v>
      </c>
      <c r="AD199" s="32" t="str">
        <f>DHAC_TestProviders_combined!O186</f>
        <v>TAS</v>
      </c>
      <c r="AE199" s="7">
        <f>DHAC_TestProviders_combined!P186</f>
        <v>7275</v>
      </c>
      <c r="AF199" s="66"/>
      <c r="AG199" s="66"/>
      <c r="AH199" s="65" t="str">
        <f>_xlfn.XLOOKUP(DHAC_TestProviders_combined!K186,CodeMaps!$A$15:$A$18,CodeMaps!$B$15:$B$18)</f>
        <v>female</v>
      </c>
      <c r="AI199" s="65" t="str">
        <f>DHAC_TestProviders_combined!D186</f>
        <v>Registered Nurses</v>
      </c>
      <c r="AJ199" s="7" t="s">
        <v>1525</v>
      </c>
      <c r="AK199" s="66" t="s">
        <v>1526</v>
      </c>
      <c r="AL199" s="66" t="s">
        <v>1527</v>
      </c>
      <c r="AM199" s="7" t="s">
        <v>1528</v>
      </c>
      <c r="AN199" s="32" t="str">
        <f>DHAC_TestProviders_combined!T186</f>
        <v>HAC00000000185</v>
      </c>
      <c r="AO199" s="9" t="s">
        <v>1530</v>
      </c>
      <c r="AP199" s="9" t="s">
        <v>1531</v>
      </c>
      <c r="AQ199" s="9" t="s">
        <v>1585</v>
      </c>
    </row>
    <row r="200" spans="1:43" x14ac:dyDescent="0.25">
      <c r="A200" s="65" t="str">
        <f>LOWER(_xlfn.CONCAT(SUBSTITUTE(DHAC_TestProviders_combined!I187,"'",""),"-",DHAC_TestProviders_combined!J187))</f>
        <v>ellison-malinda</v>
      </c>
      <c r="B200" s="65"/>
      <c r="C200" s="35" t="s">
        <v>1518</v>
      </c>
      <c r="D200" s="66" t="s">
        <v>1519</v>
      </c>
      <c r="E200" s="66" t="s">
        <v>1520</v>
      </c>
      <c r="F200" s="66" t="s">
        <v>1521</v>
      </c>
      <c r="G200" s="66" t="str">
        <f>DHAC_TestProviders_combined!B187</f>
        <v xml:space="preserve">8003619900052587 </v>
      </c>
      <c r="H200" s="66"/>
      <c r="I200" s="65" t="str">
        <f>IF(DHAC_TestProviders_combined!W187&lt;&gt;"","PRES","")</f>
        <v/>
      </c>
      <c r="J200" s="65" t="str">
        <f>IF(DHAC_TestProviders_combined!W187&lt;&gt;"","Prescriber Number","")</f>
        <v/>
      </c>
      <c r="K200" s="66"/>
      <c r="L200" s="65" t="str">
        <f>IF(DHAC_TestProviders_combined!W187&lt;&gt;"","http://ns.electronichealth.net.au/id/medicare-prescriber-number","")</f>
        <v/>
      </c>
      <c r="M200" s="65" t="str">
        <f>IF(DHAC_TestProviders_combined!W187&lt;&gt;"",DHAC_TestProviders_combined!W187,"")</f>
        <v/>
      </c>
      <c r="N200" s="66"/>
      <c r="O200" s="66" t="s">
        <v>247</v>
      </c>
      <c r="P200" s="9" t="str">
        <f>DHAC_TestProviders_combined!I187</f>
        <v>ELLISON</v>
      </c>
      <c r="Q200" s="66" t="str">
        <f>DHAC_TestProviders_combined!J187</f>
        <v>Malinda</v>
      </c>
      <c r="R200" s="66"/>
      <c r="S200" s="66"/>
      <c r="U200" s="7" t="s">
        <v>252</v>
      </c>
      <c r="V200" s="32" t="str">
        <f>DHAC_TestProviders_combined!Q187</f>
        <v>0370108678</v>
      </c>
      <c r="W200" s="66" t="s">
        <v>1321</v>
      </c>
      <c r="X200" s="66" t="s">
        <v>282</v>
      </c>
      <c r="Y200" s="65" t="str">
        <f>DHAC_TestProviders_combined!S187</f>
        <v>malinda.ellison@southportmp.example.com.au</v>
      </c>
      <c r="Z200" s="66"/>
      <c r="AA200" s="66"/>
      <c r="AB200" s="32" t="str">
        <f>DHAC_TestProviders_combined!M187</f>
        <v>154 Gold Way</v>
      </c>
      <c r="AC200" s="32" t="str">
        <f>DHAC_TestProviders_combined!N187</f>
        <v>Southport</v>
      </c>
      <c r="AD200" s="32" t="str">
        <f>DHAC_TestProviders_combined!O187</f>
        <v>TAS</v>
      </c>
      <c r="AE200" s="7">
        <f>DHAC_TestProviders_combined!P187</f>
        <v>7109</v>
      </c>
      <c r="AF200" s="66"/>
      <c r="AG200" s="66"/>
      <c r="AH200" s="65" t="str">
        <f>_xlfn.XLOOKUP(DHAC_TestProviders_combined!K187,CodeMaps!$A$15:$A$18,CodeMaps!$B$15:$B$18)</f>
        <v>female</v>
      </c>
      <c r="AI200" s="65" t="str">
        <f>DHAC_TestProviders_combined!D187</f>
        <v>Registered Nurses</v>
      </c>
      <c r="AJ200" s="7" t="s">
        <v>1525</v>
      </c>
      <c r="AK200" s="66" t="s">
        <v>1526</v>
      </c>
      <c r="AL200" s="66" t="s">
        <v>1527</v>
      </c>
      <c r="AM200" s="7" t="s">
        <v>1528</v>
      </c>
      <c r="AN200" s="32" t="str">
        <f>DHAC_TestProviders_combined!T187</f>
        <v>HAC00000000186</v>
      </c>
      <c r="AO200" s="9" t="s">
        <v>1530</v>
      </c>
      <c r="AP200" s="9" t="s">
        <v>1531</v>
      </c>
      <c r="AQ200" s="9" t="s">
        <v>1585</v>
      </c>
    </row>
    <row r="201" spans="1:43" x14ac:dyDescent="0.25">
      <c r="A201" s="65" t="str">
        <f>LOWER(_xlfn.CONCAT(SUBSTITUTE(DHAC_TestProviders_combined!I188,"'",""),"-",DHAC_TestProviders_combined!J188))</f>
        <v>goldsmith-melody</v>
      </c>
      <c r="B201" s="65"/>
      <c r="C201" s="35" t="s">
        <v>1518</v>
      </c>
      <c r="D201" s="66" t="s">
        <v>1519</v>
      </c>
      <c r="E201" s="66" t="s">
        <v>1520</v>
      </c>
      <c r="F201" s="66" t="s">
        <v>1521</v>
      </c>
      <c r="G201" s="66" t="str">
        <f>DHAC_TestProviders_combined!B188</f>
        <v xml:space="preserve">8003619900052595 </v>
      </c>
      <c r="H201" s="66"/>
      <c r="I201" s="65" t="str">
        <f>IF(DHAC_TestProviders_combined!W188&lt;&gt;"","PRES","")</f>
        <v/>
      </c>
      <c r="J201" s="65" t="str">
        <f>IF(DHAC_TestProviders_combined!W188&lt;&gt;"","Prescriber Number","")</f>
        <v/>
      </c>
      <c r="K201" s="66"/>
      <c r="L201" s="65" t="str">
        <f>IF(DHAC_TestProviders_combined!W188&lt;&gt;"","http://ns.electronichealth.net.au/id/medicare-prescriber-number","")</f>
        <v/>
      </c>
      <c r="M201" s="65" t="str">
        <f>IF(DHAC_TestProviders_combined!W188&lt;&gt;"",DHAC_TestProviders_combined!W188,"")</f>
        <v/>
      </c>
      <c r="N201" s="66"/>
      <c r="O201" s="66" t="s">
        <v>247</v>
      </c>
      <c r="P201" s="9" t="str">
        <f>DHAC_TestProviders_combined!I188</f>
        <v>GOLDSMITH</v>
      </c>
      <c r="Q201" s="66" t="str">
        <f>DHAC_TestProviders_combined!J188</f>
        <v>Melody</v>
      </c>
      <c r="R201" s="66"/>
      <c r="S201" s="66"/>
      <c r="U201" s="7" t="s">
        <v>252</v>
      </c>
      <c r="V201" s="32" t="str">
        <f>DHAC_TestProviders_combined!Q188</f>
        <v>0370100077</v>
      </c>
      <c r="W201" s="66" t="s">
        <v>1321</v>
      </c>
      <c r="X201" s="66" t="s">
        <v>282</v>
      </c>
      <c r="Y201" s="65" t="str">
        <f>DHAC_TestProviders_combined!S188</f>
        <v>melody.goldsmith@example.com.au</v>
      </c>
      <c r="Z201" s="66"/>
      <c r="AA201" s="66"/>
      <c r="AB201" s="32" t="str">
        <f>DHAC_TestProviders_combined!M188</f>
        <v>65 Forrest Jnc</v>
      </c>
      <c r="AC201" s="32" t="str">
        <f>DHAC_TestProviders_combined!N188</f>
        <v>Norwood</v>
      </c>
      <c r="AD201" s="32" t="str">
        <f>DHAC_TestProviders_combined!O188</f>
        <v>TAS</v>
      </c>
      <c r="AE201" s="7">
        <f>DHAC_TestProviders_combined!P188</f>
        <v>7250</v>
      </c>
      <c r="AF201" s="66"/>
      <c r="AG201" s="66"/>
      <c r="AH201" s="65" t="str">
        <f>_xlfn.XLOOKUP(DHAC_TestProviders_combined!K188,CodeMaps!$A$15:$A$18,CodeMaps!$B$15:$B$18)</f>
        <v>female</v>
      </c>
      <c r="AI201" s="65" t="str">
        <f>DHAC_TestProviders_combined!D188</f>
        <v>Medical Imaging Professionals</v>
      </c>
      <c r="AJ201" s="7" t="s">
        <v>1525</v>
      </c>
      <c r="AK201" s="66" t="s">
        <v>1526</v>
      </c>
      <c r="AL201" s="66" t="s">
        <v>1527</v>
      </c>
      <c r="AM201" s="7" t="s">
        <v>1528</v>
      </c>
      <c r="AN201" s="32" t="str">
        <f>DHAC_TestProviders_combined!T188</f>
        <v>HAC00000000187</v>
      </c>
      <c r="AO201" s="9" t="s">
        <v>1530</v>
      </c>
      <c r="AP201" s="9" t="s">
        <v>1531</v>
      </c>
      <c r="AQ201" s="9" t="s">
        <v>1585</v>
      </c>
    </row>
    <row r="202" spans="1:43" x14ac:dyDescent="0.25">
      <c r="A202" s="65" t="str">
        <f>LOWER(_xlfn.CONCAT(SUBSTITUTE(DHAC_TestProviders_combined!I189,"'",""),"-",DHAC_TestProviders_combined!J189))</f>
        <v>houston-katrina</v>
      </c>
      <c r="B202" s="65"/>
      <c r="C202" s="35" t="s">
        <v>1518</v>
      </c>
      <c r="D202" s="66" t="s">
        <v>1519</v>
      </c>
      <c r="E202" s="66" t="s">
        <v>1520</v>
      </c>
      <c r="F202" s="66" t="s">
        <v>1521</v>
      </c>
      <c r="G202" s="66" t="str">
        <f>DHAC_TestProviders_combined!B189</f>
        <v xml:space="preserve">8003618233385409 </v>
      </c>
      <c r="H202" s="66"/>
      <c r="I202" s="65" t="str">
        <f>IF(DHAC_TestProviders_combined!W189&lt;&gt;"","PRES","")</f>
        <v/>
      </c>
      <c r="J202" s="65" t="str">
        <f>IF(DHAC_TestProviders_combined!W189&lt;&gt;"","Prescriber Number","")</f>
        <v/>
      </c>
      <c r="K202" s="66"/>
      <c r="L202" s="65" t="str">
        <f>IF(DHAC_TestProviders_combined!W189&lt;&gt;"","http://ns.electronichealth.net.au/id/medicare-prescriber-number","")</f>
        <v/>
      </c>
      <c r="M202" s="65" t="str">
        <f>IF(DHAC_TestProviders_combined!W189&lt;&gt;"",DHAC_TestProviders_combined!W189,"")</f>
        <v/>
      </c>
      <c r="N202" s="66"/>
      <c r="O202" s="66" t="s">
        <v>247</v>
      </c>
      <c r="P202" s="9" t="str">
        <f>DHAC_TestProviders_combined!I189</f>
        <v>HOUSTON</v>
      </c>
      <c r="Q202" s="66" t="str">
        <f>DHAC_TestProviders_combined!J189</f>
        <v>Katrina</v>
      </c>
      <c r="R202" s="66"/>
      <c r="S202" s="66"/>
      <c r="U202" s="7" t="s">
        <v>252</v>
      </c>
      <c r="V202" s="32" t="str">
        <f>DHAC_TestProviders_combined!Q189</f>
        <v>0370106607</v>
      </c>
      <c r="W202" s="66" t="s">
        <v>1321</v>
      </c>
      <c r="X202" s="66" t="s">
        <v>282</v>
      </c>
      <c r="Y202" s="65" t="str">
        <f>DHAC_TestProviders_combined!S189</f>
        <v>katrina.houston@blumontradiology.example.net</v>
      </c>
      <c r="Z202" s="66"/>
      <c r="AA202" s="66"/>
      <c r="AB202" s="32" t="str">
        <f>DHAC_TestProviders_combined!M189</f>
        <v>54 Glendon St</v>
      </c>
      <c r="AC202" s="32" t="str">
        <f>DHAC_TestProviders_combined!N189</f>
        <v>Blumont</v>
      </c>
      <c r="AD202" s="32" t="str">
        <f>DHAC_TestProviders_combined!O189</f>
        <v>TAS</v>
      </c>
      <c r="AE202" s="7">
        <f>DHAC_TestProviders_combined!P189</f>
        <v>7260</v>
      </c>
      <c r="AF202" s="66"/>
      <c r="AG202" s="66"/>
      <c r="AH202" s="65" t="str">
        <f>_xlfn.XLOOKUP(DHAC_TestProviders_combined!K189,CodeMaps!$A$15:$A$18,CodeMaps!$B$15:$B$18)</f>
        <v>female</v>
      </c>
      <c r="AI202" s="65" t="str">
        <f>DHAC_TestProviders_combined!D189</f>
        <v>Other Medical Practitioners</v>
      </c>
      <c r="AJ202" s="7" t="s">
        <v>1525</v>
      </c>
      <c r="AK202" s="66" t="s">
        <v>1526</v>
      </c>
      <c r="AL202" s="66" t="s">
        <v>1527</v>
      </c>
      <c r="AM202" s="7" t="s">
        <v>1528</v>
      </c>
      <c r="AN202" s="32" t="str">
        <f>DHAC_TestProviders_combined!T189</f>
        <v>HAC00000000188</v>
      </c>
      <c r="AO202" s="9" t="s">
        <v>1530</v>
      </c>
      <c r="AP202" s="9" t="s">
        <v>1531</v>
      </c>
      <c r="AQ202" s="9" t="s">
        <v>1585</v>
      </c>
    </row>
    <row r="203" spans="1:43" x14ac:dyDescent="0.25">
      <c r="A203" s="65" t="str">
        <f>LOWER(_xlfn.CONCAT(SUBSTITUTE(DHAC_TestProviders_combined!I190,"'",""),"-",DHAC_TestProviders_combined!J190))</f>
        <v>burrows-tegan</v>
      </c>
      <c r="B203" s="65"/>
      <c r="C203" s="35" t="s">
        <v>1518</v>
      </c>
      <c r="D203" s="66" t="s">
        <v>1519</v>
      </c>
      <c r="E203" s="66" t="s">
        <v>1520</v>
      </c>
      <c r="F203" s="66" t="s">
        <v>1521</v>
      </c>
      <c r="G203" s="66" t="str">
        <f>DHAC_TestProviders_combined!B190</f>
        <v xml:space="preserve">8003618233385417 </v>
      </c>
      <c r="H203" s="66"/>
      <c r="I203" s="65" t="str">
        <f>IF(DHAC_TestProviders_combined!W190&lt;&gt;"","PRES","")</f>
        <v/>
      </c>
      <c r="J203" s="65" t="str">
        <f>IF(DHAC_TestProviders_combined!W190&lt;&gt;"","Prescriber Number","")</f>
        <v/>
      </c>
      <c r="K203" s="66"/>
      <c r="L203" s="65" t="str">
        <f>IF(DHAC_TestProviders_combined!W190&lt;&gt;"","http://ns.electronichealth.net.au/id/medicare-prescriber-number","")</f>
        <v/>
      </c>
      <c r="M203" s="65" t="str">
        <f>IF(DHAC_TestProviders_combined!W190&lt;&gt;"",DHAC_TestProviders_combined!W190,"")</f>
        <v/>
      </c>
      <c r="N203" s="66"/>
      <c r="O203" s="66" t="s">
        <v>247</v>
      </c>
      <c r="P203" s="9" t="str">
        <f>DHAC_TestProviders_combined!I190</f>
        <v>BURROWS</v>
      </c>
      <c r="Q203" s="66" t="str">
        <f>DHAC_TestProviders_combined!J190</f>
        <v>Tegan</v>
      </c>
      <c r="R203" s="66"/>
      <c r="S203" s="66"/>
      <c r="U203" s="7" t="s">
        <v>252</v>
      </c>
      <c r="V203" s="32" t="str">
        <f>DHAC_TestProviders_combined!Q190</f>
        <v>0370101683</v>
      </c>
      <c r="W203" s="66" t="s">
        <v>1321</v>
      </c>
      <c r="X203" s="66" t="s">
        <v>282</v>
      </c>
      <c r="Y203" s="65" t="str">
        <f>DHAC_TestProviders_combined!S190</f>
        <v>tegan.burrows@rosettaph.example.net</v>
      </c>
      <c r="Z203" s="66"/>
      <c r="AA203" s="66"/>
      <c r="AB203" s="32" t="str">
        <f>DHAC_TestProviders_combined!M190</f>
        <v>5 Glider Tce</v>
      </c>
      <c r="AC203" s="32" t="str">
        <f>DHAC_TestProviders_combined!N190</f>
        <v>Rosetta</v>
      </c>
      <c r="AD203" s="32" t="str">
        <f>DHAC_TestProviders_combined!O190</f>
        <v>TAS</v>
      </c>
      <c r="AE203" s="7">
        <f>DHAC_TestProviders_combined!P190</f>
        <v>7010</v>
      </c>
      <c r="AF203" s="66"/>
      <c r="AG203" s="66"/>
      <c r="AH203" s="65" t="str">
        <f>_xlfn.XLOOKUP(DHAC_TestProviders_combined!K190,CodeMaps!$A$15:$A$18,CodeMaps!$B$15:$B$18)</f>
        <v>female</v>
      </c>
      <c r="AI203" s="65" t="str">
        <f>DHAC_TestProviders_combined!D190</f>
        <v>Surgeons</v>
      </c>
      <c r="AJ203" s="7" t="s">
        <v>1525</v>
      </c>
      <c r="AK203" s="66" t="s">
        <v>1526</v>
      </c>
      <c r="AL203" s="66" t="s">
        <v>1527</v>
      </c>
      <c r="AM203" s="7" t="s">
        <v>1528</v>
      </c>
      <c r="AN203" s="32" t="str">
        <f>DHAC_TestProviders_combined!T190</f>
        <v>HAC00000000189</v>
      </c>
      <c r="AO203" s="9" t="s">
        <v>1530</v>
      </c>
      <c r="AP203" s="9" t="s">
        <v>1531</v>
      </c>
      <c r="AQ203" s="9" t="s">
        <v>1585</v>
      </c>
    </row>
    <row r="204" spans="1:43" x14ac:dyDescent="0.25">
      <c r="A204" s="65" t="str">
        <f>LOWER(_xlfn.CONCAT(SUBSTITUTE(DHAC_TestProviders_combined!I191,"'",""),"-",DHAC_TestProviders_combined!J191))</f>
        <v>mcguire-jesse</v>
      </c>
      <c r="B204" s="65"/>
      <c r="C204" s="35" t="s">
        <v>1518</v>
      </c>
      <c r="D204" s="66" t="s">
        <v>1519</v>
      </c>
      <c r="E204" s="66" t="s">
        <v>1520</v>
      </c>
      <c r="F204" s="66" t="s">
        <v>1521</v>
      </c>
      <c r="G204" s="66" t="str">
        <f>DHAC_TestProviders_combined!B191</f>
        <v xml:space="preserve">8003611566718924 </v>
      </c>
      <c r="H204" s="66"/>
      <c r="I204" s="65" t="str">
        <f>IF(DHAC_TestProviders_combined!W191&lt;&gt;"","PRES","")</f>
        <v/>
      </c>
      <c r="J204" s="65" t="str">
        <f>IF(DHAC_TestProviders_combined!W191&lt;&gt;"","Prescriber Number","")</f>
        <v/>
      </c>
      <c r="K204" s="66"/>
      <c r="L204" s="65" t="str">
        <f>IF(DHAC_TestProviders_combined!W191&lt;&gt;"","http://ns.electronichealth.net.au/id/medicare-prescriber-number","")</f>
        <v/>
      </c>
      <c r="M204" s="65" t="str">
        <f>IF(DHAC_TestProviders_combined!W191&lt;&gt;"",DHAC_TestProviders_combined!W191,"")</f>
        <v/>
      </c>
      <c r="N204" s="66"/>
      <c r="O204" s="66" t="s">
        <v>247</v>
      </c>
      <c r="P204" s="9" t="str">
        <f>DHAC_TestProviders_combined!I191</f>
        <v>MCGUIRE</v>
      </c>
      <c r="Q204" s="66" t="str">
        <f>DHAC_TestProviders_combined!J191</f>
        <v>Jesse</v>
      </c>
      <c r="R204" s="66"/>
      <c r="S204" s="66"/>
      <c r="U204" s="7" t="s">
        <v>252</v>
      </c>
      <c r="V204" s="32" t="str">
        <f>DHAC_TestProviders_combined!Q191</f>
        <v>0370103486</v>
      </c>
      <c r="W204" s="66" t="s">
        <v>1321</v>
      </c>
      <c r="X204" s="66" t="s">
        <v>282</v>
      </c>
      <c r="Y204" s="65" t="str">
        <f>DHAC_TestProviders_combined!S191</f>
        <v>jesse.mcguire@robiganaph.example.com.au</v>
      </c>
      <c r="Z204" s="66"/>
      <c r="AA204" s="66"/>
      <c r="AB204" s="32" t="str">
        <f>DHAC_TestProviders_combined!M191</f>
        <v>189 Adelaide Rvr</v>
      </c>
      <c r="AC204" s="32" t="str">
        <f>DHAC_TestProviders_combined!N191</f>
        <v>Robigana</v>
      </c>
      <c r="AD204" s="32" t="str">
        <f>DHAC_TestProviders_combined!O191</f>
        <v>TAS</v>
      </c>
      <c r="AE204" s="7">
        <f>DHAC_TestProviders_combined!P191</f>
        <v>7275</v>
      </c>
      <c r="AF204" s="66"/>
      <c r="AG204" s="66"/>
      <c r="AH204" s="65" t="str">
        <f>_xlfn.XLOOKUP(DHAC_TestProviders_combined!K191,CodeMaps!$A$15:$A$18,CodeMaps!$B$15:$B$18)</f>
        <v>other</v>
      </c>
      <c r="AI204" s="65" t="str">
        <f>DHAC_TestProviders_combined!D191</f>
        <v>Surgeons</v>
      </c>
      <c r="AJ204" s="7" t="s">
        <v>1525</v>
      </c>
      <c r="AK204" s="66" t="s">
        <v>1526</v>
      </c>
      <c r="AL204" s="66" t="s">
        <v>1527</v>
      </c>
      <c r="AM204" s="7" t="s">
        <v>1528</v>
      </c>
      <c r="AN204" s="32" t="str">
        <f>DHAC_TestProviders_combined!T191</f>
        <v>HAC00000000190</v>
      </c>
      <c r="AO204" s="9" t="s">
        <v>1530</v>
      </c>
      <c r="AP204" s="9" t="s">
        <v>1531</v>
      </c>
      <c r="AQ204" s="9" t="s">
        <v>1585</v>
      </c>
    </row>
    <row r="205" spans="1:43" x14ac:dyDescent="0.25">
      <c r="A205" s="65" t="str">
        <f>LOWER(_xlfn.CONCAT(SUBSTITUTE(DHAC_TestProviders_combined!I192,"'",""),"-",DHAC_TestProviders_combined!J192))</f>
        <v>bates-rory</v>
      </c>
      <c r="B205" s="65"/>
      <c r="C205" s="35" t="s">
        <v>1518</v>
      </c>
      <c r="D205" s="66" t="s">
        <v>1519</v>
      </c>
      <c r="E205" s="66" t="s">
        <v>1520</v>
      </c>
      <c r="F205" s="66" t="s">
        <v>1521</v>
      </c>
      <c r="G205" s="66" t="str">
        <f>DHAC_TestProviders_combined!B192</f>
        <v xml:space="preserve">8003618233385425 </v>
      </c>
      <c r="H205" s="66"/>
      <c r="I205" s="65" t="str">
        <f>IF(DHAC_TestProviders_combined!W192&lt;&gt;"","PRES","")</f>
        <v/>
      </c>
      <c r="J205" s="65" t="str">
        <f>IF(DHAC_TestProviders_combined!W192&lt;&gt;"","Prescriber Number","")</f>
        <v/>
      </c>
      <c r="K205" s="66"/>
      <c r="L205" s="65" t="str">
        <f>IF(DHAC_TestProviders_combined!W192&lt;&gt;"","http://ns.electronichealth.net.au/id/medicare-prescriber-number","")</f>
        <v/>
      </c>
      <c r="M205" s="65" t="str">
        <f>IF(DHAC_TestProviders_combined!W192&lt;&gt;"",DHAC_TestProviders_combined!W192,"")</f>
        <v/>
      </c>
      <c r="N205" s="66"/>
      <c r="O205" s="66" t="s">
        <v>247</v>
      </c>
      <c r="P205" s="9" t="str">
        <f>DHAC_TestProviders_combined!I192</f>
        <v>BATES</v>
      </c>
      <c r="Q205" s="66" t="str">
        <f>DHAC_TestProviders_combined!J192</f>
        <v>Rory</v>
      </c>
      <c r="R205" s="66"/>
      <c r="S205" s="66"/>
      <c r="U205" s="7" t="s">
        <v>252</v>
      </c>
      <c r="V205" s="32" t="str">
        <f>DHAC_TestProviders_combined!Q192</f>
        <v>0370109010</v>
      </c>
      <c r="W205" s="66" t="s">
        <v>1321</v>
      </c>
      <c r="X205" s="66" t="s">
        <v>282</v>
      </c>
      <c r="Y205" s="65" t="str">
        <f>DHAC_TestProviders_combined!S192</f>
        <v>rory.bates@example.net</v>
      </c>
      <c r="Z205" s="66"/>
      <c r="AA205" s="66"/>
      <c r="AB205" s="32" t="str">
        <f>DHAC_TestProviders_combined!M192</f>
        <v>195 River Lane</v>
      </c>
      <c r="AC205" s="32" t="str">
        <f>DHAC_TestProviders_combined!N192</f>
        <v>Camdale</v>
      </c>
      <c r="AD205" s="32" t="str">
        <f>DHAC_TestProviders_combined!O192</f>
        <v>TAS</v>
      </c>
      <c r="AE205" s="7">
        <f>DHAC_TestProviders_combined!P192</f>
        <v>7320</v>
      </c>
      <c r="AF205" s="66"/>
      <c r="AG205" s="66"/>
      <c r="AH205" s="65" t="str">
        <f>_xlfn.XLOOKUP(DHAC_TestProviders_combined!K192,CodeMaps!$A$15:$A$18,CodeMaps!$B$15:$B$18)</f>
        <v>unknown</v>
      </c>
      <c r="AI205" s="65" t="str">
        <f>DHAC_TestProviders_combined!D192</f>
        <v>Medical Imaging Professionals</v>
      </c>
      <c r="AJ205" s="7" t="s">
        <v>1525</v>
      </c>
      <c r="AK205" s="66" t="s">
        <v>1526</v>
      </c>
      <c r="AL205" s="66" t="s">
        <v>1527</v>
      </c>
      <c r="AM205" s="7" t="s">
        <v>1528</v>
      </c>
      <c r="AN205" s="32" t="str">
        <f>DHAC_TestProviders_combined!T192</f>
        <v>HAC00000000191</v>
      </c>
      <c r="AO205" s="9" t="s">
        <v>1530</v>
      </c>
      <c r="AP205" s="9" t="s">
        <v>1531</v>
      </c>
      <c r="AQ205" s="9" t="s">
        <v>1585</v>
      </c>
    </row>
    <row r="206" spans="1:43" x14ac:dyDescent="0.25">
      <c r="A206" s="65" t="str">
        <f>LOWER(_xlfn.CONCAT(SUBSTITUTE(DHAC_TestProviders_combined!I193,"'",""),"-",DHAC_TestProviders_combined!J193))</f>
        <v>turnbull-suk</v>
      </c>
      <c r="B206" s="65"/>
      <c r="C206" s="35" t="s">
        <v>1518</v>
      </c>
      <c r="D206" s="66" t="s">
        <v>1519</v>
      </c>
      <c r="E206" s="66" t="s">
        <v>1520</v>
      </c>
      <c r="F206" s="66" t="s">
        <v>1521</v>
      </c>
      <c r="G206" s="66" t="str">
        <f>DHAC_TestProviders_combined!B193</f>
        <v xml:space="preserve">8003618233385433 </v>
      </c>
      <c r="H206" s="66"/>
      <c r="I206" s="65" t="str">
        <f>IF(DHAC_TestProviders_combined!W193&lt;&gt;"","PRES","")</f>
        <v/>
      </c>
      <c r="J206" s="65" t="str">
        <f>IF(DHAC_TestProviders_combined!W193&lt;&gt;"","Prescriber Number","")</f>
        <v/>
      </c>
      <c r="K206" s="66"/>
      <c r="L206" s="65" t="str">
        <f>IF(DHAC_TestProviders_combined!W193&lt;&gt;"","http://ns.electronichealth.net.au/id/medicare-prescriber-number","")</f>
        <v/>
      </c>
      <c r="M206" s="65" t="str">
        <f>IF(DHAC_TestProviders_combined!W193&lt;&gt;"",DHAC_TestProviders_combined!W193,"")</f>
        <v/>
      </c>
      <c r="N206" s="66"/>
      <c r="O206" s="66" t="s">
        <v>247</v>
      </c>
      <c r="P206" s="9" t="str">
        <f>DHAC_TestProviders_combined!I193</f>
        <v>TURNBULL</v>
      </c>
      <c r="Q206" s="66" t="str">
        <f>DHAC_TestProviders_combined!J193</f>
        <v>Suk</v>
      </c>
      <c r="R206" s="66"/>
      <c r="S206" s="66"/>
      <c r="U206" s="7" t="s">
        <v>252</v>
      </c>
      <c r="V206" s="32" t="str">
        <f>DHAC_TestProviders_combined!Q193</f>
        <v>0370107054</v>
      </c>
      <c r="W206" s="66" t="s">
        <v>1321</v>
      </c>
      <c r="X206" s="66" t="s">
        <v>282</v>
      </c>
      <c r="Y206" s="65" t="str">
        <f>DHAC_TestProviders_combined!S193</f>
        <v>suk.turnbull@example.com</v>
      </c>
      <c r="Z206" s="66"/>
      <c r="AA206" s="66"/>
      <c r="AB206" s="32" t="str">
        <f>DHAC_TestProviders_combined!M193</f>
        <v>60 Gateway Cnr</v>
      </c>
      <c r="AC206" s="32" t="str">
        <f>DHAC_TestProviders_combined!N193</f>
        <v>Weetah</v>
      </c>
      <c r="AD206" s="32" t="str">
        <f>DHAC_TestProviders_combined!O193</f>
        <v>TAS</v>
      </c>
      <c r="AE206" s="7">
        <f>DHAC_TestProviders_combined!P193</f>
        <v>7304</v>
      </c>
      <c r="AF206" s="66"/>
      <c r="AG206" s="66"/>
      <c r="AH206" s="65" t="str">
        <f>_xlfn.XLOOKUP(DHAC_TestProviders_combined!K193,CodeMaps!$A$15:$A$18,CodeMaps!$B$15:$B$18)</f>
        <v>female</v>
      </c>
      <c r="AI206" s="65" t="str">
        <f>DHAC_TestProviders_combined!D193</f>
        <v>Specialist Medical Practitioners</v>
      </c>
      <c r="AJ206" s="7" t="s">
        <v>1525</v>
      </c>
      <c r="AK206" s="66" t="s">
        <v>1526</v>
      </c>
      <c r="AL206" s="66" t="s">
        <v>1527</v>
      </c>
      <c r="AM206" s="7" t="s">
        <v>1528</v>
      </c>
      <c r="AN206" s="32" t="str">
        <f>DHAC_TestProviders_combined!T193</f>
        <v>HAC00000000192</v>
      </c>
      <c r="AO206" s="9" t="s">
        <v>1530</v>
      </c>
      <c r="AP206" s="9" t="s">
        <v>1531</v>
      </c>
      <c r="AQ206" s="9" t="s">
        <v>1585</v>
      </c>
    </row>
    <row r="207" spans="1:43" x14ac:dyDescent="0.25">
      <c r="A207" s="65" t="str">
        <f>LOWER(_xlfn.CONCAT(SUBSTITUTE(DHAC_TestProviders_combined!I194,"'",""),"-",DHAC_TestProviders_combined!J194))</f>
        <v>felmingham-emma</v>
      </c>
      <c r="B207" s="65"/>
      <c r="C207" s="35" t="s">
        <v>1518</v>
      </c>
      <c r="D207" s="66" t="s">
        <v>1519</v>
      </c>
      <c r="E207" s="66" t="s">
        <v>1520</v>
      </c>
      <c r="F207" s="66" t="s">
        <v>1521</v>
      </c>
      <c r="G207" s="66" t="str">
        <f>DHAC_TestProviders_combined!B194</f>
        <v xml:space="preserve">8003611566718940 </v>
      </c>
      <c r="H207" s="66"/>
      <c r="I207" s="65" t="str">
        <f>IF(DHAC_TestProviders_combined!W194&lt;&gt;"","PRES","")</f>
        <v/>
      </c>
      <c r="J207" s="65" t="str">
        <f>IF(DHAC_TestProviders_combined!W194&lt;&gt;"","Prescriber Number","")</f>
        <v/>
      </c>
      <c r="K207" s="66"/>
      <c r="L207" s="65" t="str">
        <f>IF(DHAC_TestProviders_combined!W194&lt;&gt;"","http://ns.electronichealth.net.au/id/medicare-prescriber-number","")</f>
        <v/>
      </c>
      <c r="M207" s="65" t="str">
        <f>IF(DHAC_TestProviders_combined!W194&lt;&gt;"",DHAC_TestProviders_combined!W194,"")</f>
        <v/>
      </c>
      <c r="N207" s="66"/>
      <c r="O207" s="66" t="s">
        <v>247</v>
      </c>
      <c r="P207" s="9" t="str">
        <f>DHAC_TestProviders_combined!I194</f>
        <v>FELMINGHAM</v>
      </c>
      <c r="Q207" s="66" t="str">
        <f>DHAC_TestProviders_combined!J194</f>
        <v>Emma</v>
      </c>
      <c r="R207" s="66"/>
      <c r="S207" s="66"/>
      <c r="U207" s="7" t="s">
        <v>252</v>
      </c>
      <c r="V207" s="32" t="str">
        <f>DHAC_TestProviders_combined!Q194</f>
        <v>0370100277</v>
      </c>
      <c r="W207" s="66" t="s">
        <v>1321</v>
      </c>
      <c r="X207" s="66" t="s">
        <v>282</v>
      </c>
      <c r="Y207" s="65" t="str">
        <f>DHAC_TestProviders_combined!S194</f>
        <v>emma.felmingham@example.com.au</v>
      </c>
      <c r="Z207" s="66"/>
      <c r="AA207" s="66"/>
      <c r="AB207" s="32" t="str">
        <f>DHAC_TestProviders_combined!M194</f>
        <v>38 Farmer Ct</v>
      </c>
      <c r="AC207" s="32" t="str">
        <f>DHAC_TestProviders_combined!N194</f>
        <v>Saltwater River</v>
      </c>
      <c r="AD207" s="32" t="str">
        <f>DHAC_TestProviders_combined!O194</f>
        <v>TAS</v>
      </c>
      <c r="AE207" s="7">
        <f>DHAC_TestProviders_combined!P194</f>
        <v>7186</v>
      </c>
      <c r="AF207" s="66"/>
      <c r="AG207" s="66"/>
      <c r="AH207" s="65" t="str">
        <f>_xlfn.XLOOKUP(DHAC_TestProviders_combined!K194,CodeMaps!$A$15:$A$18,CodeMaps!$B$15:$B$18)</f>
        <v>female</v>
      </c>
      <c r="AI207" s="65" t="str">
        <f>DHAC_TestProviders_combined!D194</f>
        <v>Specialist Medical Practitioners</v>
      </c>
      <c r="AJ207" s="7" t="s">
        <v>1525</v>
      </c>
      <c r="AK207" s="66" t="s">
        <v>1526</v>
      </c>
      <c r="AL207" s="66" t="s">
        <v>1527</v>
      </c>
      <c r="AM207" s="7" t="s">
        <v>1528</v>
      </c>
      <c r="AN207" s="32" t="str">
        <f>DHAC_TestProviders_combined!T194</f>
        <v>HAC00000000193</v>
      </c>
      <c r="AO207" s="9" t="s">
        <v>1530</v>
      </c>
      <c r="AP207" s="9" t="s">
        <v>1531</v>
      </c>
      <c r="AQ207" s="9" t="s">
        <v>1585</v>
      </c>
    </row>
    <row r="208" spans="1:43" x14ac:dyDescent="0.25">
      <c r="A208" s="65" t="str">
        <f>LOWER(_xlfn.CONCAT(SUBSTITUTE(DHAC_TestProviders_combined!I195,"'",""),"-",DHAC_TestProviders_combined!J195))</f>
        <v>beale-collette</v>
      </c>
      <c r="B208" s="65"/>
      <c r="C208" s="35" t="s">
        <v>1518</v>
      </c>
      <c r="D208" s="66" t="s">
        <v>1519</v>
      </c>
      <c r="E208" s="66" t="s">
        <v>1520</v>
      </c>
      <c r="F208" s="66" t="s">
        <v>1521</v>
      </c>
      <c r="G208" s="66" t="str">
        <f>DHAC_TestProviders_combined!B195</f>
        <v xml:space="preserve">8003618233385441 </v>
      </c>
      <c r="H208" s="66"/>
      <c r="I208" s="65" t="str">
        <f>IF(DHAC_TestProviders_combined!W195&lt;&gt;"","PRES","")</f>
        <v/>
      </c>
      <c r="J208" s="65" t="str">
        <f>IF(DHAC_TestProviders_combined!W195&lt;&gt;"","Prescriber Number","")</f>
        <v/>
      </c>
      <c r="K208" s="66"/>
      <c r="L208" s="65" t="str">
        <f>IF(DHAC_TestProviders_combined!W195&lt;&gt;"","http://ns.electronichealth.net.au/id/medicare-prescriber-number","")</f>
        <v/>
      </c>
      <c r="M208" s="65" t="str">
        <f>IF(DHAC_TestProviders_combined!W195&lt;&gt;"",DHAC_TestProviders_combined!W195,"")</f>
        <v/>
      </c>
      <c r="N208" s="66"/>
      <c r="O208" s="66" t="s">
        <v>247</v>
      </c>
      <c r="P208" s="9" t="str">
        <f>DHAC_TestProviders_combined!I195</f>
        <v>BEALE</v>
      </c>
      <c r="Q208" s="66" t="str">
        <f>DHAC_TestProviders_combined!J195</f>
        <v>Collette</v>
      </c>
      <c r="R208" s="66"/>
      <c r="S208" s="66"/>
      <c r="U208" s="7" t="s">
        <v>252</v>
      </c>
      <c r="V208" s="32" t="str">
        <f>DHAC_TestProviders_combined!Q195</f>
        <v>0370100858</v>
      </c>
      <c r="W208" s="66" t="s">
        <v>1321</v>
      </c>
      <c r="X208" s="66" t="s">
        <v>282</v>
      </c>
      <c r="Y208" s="65" t="str">
        <f>DHAC_TestProviders_combined!S195</f>
        <v>collette.beale@example.net</v>
      </c>
      <c r="Z208" s="66"/>
      <c r="AA208" s="66"/>
      <c r="AB208" s="32" t="str">
        <f>DHAC_TestProviders_combined!M195</f>
        <v>180 New Cnr</v>
      </c>
      <c r="AC208" s="32" t="str">
        <f>DHAC_TestProviders_combined!N195</f>
        <v>Derwent Park</v>
      </c>
      <c r="AD208" s="32" t="str">
        <f>DHAC_TestProviders_combined!O195</f>
        <v>TAS</v>
      </c>
      <c r="AE208" s="7">
        <f>DHAC_TestProviders_combined!P195</f>
        <v>7009</v>
      </c>
      <c r="AF208" s="66"/>
      <c r="AG208" s="66"/>
      <c r="AH208" s="65" t="str">
        <f>_xlfn.XLOOKUP(DHAC_TestProviders_combined!K195,CodeMaps!$A$15:$A$18,CodeMaps!$B$15:$B$18)</f>
        <v>other</v>
      </c>
      <c r="AI208" s="65" t="str">
        <f>DHAC_TestProviders_combined!D195</f>
        <v>Other Medical Practitioners</v>
      </c>
      <c r="AJ208" s="7" t="s">
        <v>1525</v>
      </c>
      <c r="AK208" s="66" t="s">
        <v>1526</v>
      </c>
      <c r="AL208" s="66" t="s">
        <v>1527</v>
      </c>
      <c r="AM208" s="7" t="s">
        <v>1528</v>
      </c>
      <c r="AN208" s="32" t="str">
        <f>DHAC_TestProviders_combined!T195</f>
        <v>HAC00000000194</v>
      </c>
      <c r="AO208" s="9" t="s">
        <v>1530</v>
      </c>
      <c r="AP208" s="9" t="s">
        <v>1531</v>
      </c>
      <c r="AQ208" s="9" t="s">
        <v>1585</v>
      </c>
    </row>
    <row r="209" spans="1:43" x14ac:dyDescent="0.25">
      <c r="A209" s="65" t="str">
        <f>LOWER(_xlfn.CONCAT(SUBSTITUTE(DHAC_TestProviders_combined!I196,"'",""),"-",DHAC_TestProviders_combined!J196))</f>
        <v>fletcher-dani</v>
      </c>
      <c r="B209" s="65"/>
      <c r="C209" s="35" t="s">
        <v>1518</v>
      </c>
      <c r="D209" s="66" t="s">
        <v>1519</v>
      </c>
      <c r="E209" s="66" t="s">
        <v>1520</v>
      </c>
      <c r="F209" s="66" t="s">
        <v>1521</v>
      </c>
      <c r="G209" s="66" t="str">
        <f>DHAC_TestProviders_combined!B196</f>
        <v xml:space="preserve">8003613233385301 </v>
      </c>
      <c r="H209" s="66"/>
      <c r="I209" s="65" t="str">
        <f>IF(DHAC_TestProviders_combined!W196&lt;&gt;"","PRES","")</f>
        <v/>
      </c>
      <c r="J209" s="65" t="str">
        <f>IF(DHAC_TestProviders_combined!W196&lt;&gt;"","Prescriber Number","")</f>
        <v/>
      </c>
      <c r="K209" s="66"/>
      <c r="L209" s="65" t="str">
        <f>IF(DHAC_TestProviders_combined!W196&lt;&gt;"","http://ns.electronichealth.net.au/id/medicare-prescriber-number","")</f>
        <v/>
      </c>
      <c r="M209" s="65" t="str">
        <f>IF(DHAC_TestProviders_combined!W196&lt;&gt;"",DHAC_TestProviders_combined!W196,"")</f>
        <v/>
      </c>
      <c r="N209" s="66"/>
      <c r="O209" s="66" t="s">
        <v>247</v>
      </c>
      <c r="P209" s="9" t="str">
        <f>DHAC_TestProviders_combined!I196</f>
        <v>FLETCHER</v>
      </c>
      <c r="Q209" s="66" t="str">
        <f>DHAC_TestProviders_combined!J196</f>
        <v>Dani</v>
      </c>
      <c r="R209" s="66"/>
      <c r="S209" s="66"/>
      <c r="U209" s="7" t="s">
        <v>252</v>
      </c>
      <c r="V209" s="32" t="str">
        <f>DHAC_TestProviders_combined!Q196</f>
        <v>0370105425</v>
      </c>
      <c r="W209" s="66" t="s">
        <v>1321</v>
      </c>
      <c r="X209" s="66" t="s">
        <v>282</v>
      </c>
      <c r="Y209" s="65" t="str">
        <f>DHAC_TestProviders_combined!S196</f>
        <v>dani.fletcher@example.com</v>
      </c>
      <c r="Z209" s="66"/>
      <c r="AA209" s="66"/>
      <c r="AB209" s="32" t="str">
        <f>DHAC_TestProviders_combined!M196</f>
        <v>113 Queen Tce</v>
      </c>
      <c r="AC209" s="32" t="str">
        <f>DHAC_TestProviders_combined!N196</f>
        <v>Garden Island Creek</v>
      </c>
      <c r="AD209" s="32" t="str">
        <f>DHAC_TestProviders_combined!O196</f>
        <v>TAS</v>
      </c>
      <c r="AE209" s="7">
        <f>DHAC_TestProviders_combined!P196</f>
        <v>7112</v>
      </c>
      <c r="AF209" s="66"/>
      <c r="AG209" s="66"/>
      <c r="AH209" s="65" t="str">
        <f>_xlfn.XLOOKUP(DHAC_TestProviders_combined!K196,CodeMaps!$A$15:$A$18,CodeMaps!$B$15:$B$18)</f>
        <v>other</v>
      </c>
      <c r="AI209" s="65" t="str">
        <f>DHAC_TestProviders_combined!D196</f>
        <v>Ambulance Officers and Paramedics</v>
      </c>
      <c r="AJ209" s="7" t="s">
        <v>1525</v>
      </c>
      <c r="AK209" s="66" t="s">
        <v>1526</v>
      </c>
      <c r="AL209" s="66" t="s">
        <v>1527</v>
      </c>
      <c r="AM209" s="7" t="s">
        <v>1528</v>
      </c>
      <c r="AN209" s="32" t="str">
        <f>DHAC_TestProviders_combined!T196</f>
        <v>HAC00000000195</v>
      </c>
      <c r="AO209" s="9" t="s">
        <v>1530</v>
      </c>
      <c r="AP209" s="9" t="s">
        <v>1531</v>
      </c>
      <c r="AQ209" s="9" t="s">
        <v>1585</v>
      </c>
    </row>
    <row r="210" spans="1:43" x14ac:dyDescent="0.25">
      <c r="A210" s="65" t="str">
        <f>LOWER(_xlfn.CONCAT(SUBSTITUTE(DHAC_TestProviders_combined!I197,"'",""),"-",DHAC_TestProviders_combined!J197))</f>
        <v>coulter-lani</v>
      </c>
      <c r="B210" s="65"/>
      <c r="C210" s="35" t="s">
        <v>1518</v>
      </c>
      <c r="D210" s="66" t="s">
        <v>1519</v>
      </c>
      <c r="E210" s="66" t="s">
        <v>1520</v>
      </c>
      <c r="F210" s="66" t="s">
        <v>1521</v>
      </c>
      <c r="G210" s="66" t="str">
        <f>DHAC_TestProviders_combined!B197</f>
        <v xml:space="preserve">8003613233385319 </v>
      </c>
      <c r="H210" s="66"/>
      <c r="I210" s="65" t="str">
        <f>IF(DHAC_TestProviders_combined!W197&lt;&gt;"","PRES","")</f>
        <v/>
      </c>
      <c r="J210" s="65" t="str">
        <f>IF(DHAC_TestProviders_combined!W197&lt;&gt;"","Prescriber Number","")</f>
        <v/>
      </c>
      <c r="K210" s="66"/>
      <c r="L210" s="65" t="str">
        <f>IF(DHAC_TestProviders_combined!W197&lt;&gt;"","http://ns.electronichealth.net.au/id/medicare-prescriber-number","")</f>
        <v/>
      </c>
      <c r="M210" s="65" t="str">
        <f>IF(DHAC_TestProviders_combined!W197&lt;&gt;"",DHAC_TestProviders_combined!W197,"")</f>
        <v/>
      </c>
      <c r="N210" s="66"/>
      <c r="O210" s="66" t="s">
        <v>247</v>
      </c>
      <c r="P210" s="9" t="str">
        <f>DHAC_TestProviders_combined!I197</f>
        <v>COULTER</v>
      </c>
      <c r="Q210" s="66" t="str">
        <f>DHAC_TestProviders_combined!J197</f>
        <v>Lani</v>
      </c>
      <c r="R210" s="66"/>
      <c r="S210" s="66"/>
      <c r="U210" s="7" t="s">
        <v>252</v>
      </c>
      <c r="V210" s="32" t="str">
        <f>DHAC_TestProviders_combined!Q197</f>
        <v>0370109196</v>
      </c>
      <c r="W210" s="66" t="s">
        <v>1321</v>
      </c>
      <c r="X210" s="66" t="s">
        <v>282</v>
      </c>
      <c r="Y210" s="65" t="str">
        <f>DHAC_TestProviders_combined!S197</f>
        <v>lani.coulter@example.com.au</v>
      </c>
      <c r="Z210" s="66"/>
      <c r="AA210" s="66"/>
      <c r="AB210" s="32" t="str">
        <f>DHAC_TestProviders_combined!M197</f>
        <v>175 Arthur Gdns</v>
      </c>
      <c r="AC210" s="32" t="str">
        <f>DHAC_TestProviders_combined!N197</f>
        <v>Lewisham</v>
      </c>
      <c r="AD210" s="32" t="str">
        <f>DHAC_TestProviders_combined!O197</f>
        <v>TAS</v>
      </c>
      <c r="AE210" s="7">
        <f>DHAC_TestProviders_combined!P197</f>
        <v>7173</v>
      </c>
      <c r="AF210" s="66"/>
      <c r="AG210" s="66"/>
      <c r="AH210" s="65" t="str">
        <f>_xlfn.XLOOKUP(DHAC_TestProviders_combined!K197,CodeMaps!$A$15:$A$18,CodeMaps!$B$15:$B$18)</f>
        <v>female</v>
      </c>
      <c r="AI210" s="65" t="str">
        <f>DHAC_TestProviders_combined!D197</f>
        <v>Medical Imaging Professionals</v>
      </c>
      <c r="AJ210" s="7" t="s">
        <v>1525</v>
      </c>
      <c r="AK210" s="66" t="s">
        <v>1526</v>
      </c>
      <c r="AL210" s="66" t="s">
        <v>1527</v>
      </c>
      <c r="AM210" s="7" t="s">
        <v>1528</v>
      </c>
      <c r="AN210" s="32" t="str">
        <f>DHAC_TestProviders_combined!T197</f>
        <v>HAC00000000196</v>
      </c>
      <c r="AO210" s="9" t="s">
        <v>1530</v>
      </c>
      <c r="AP210" s="9" t="s">
        <v>1531</v>
      </c>
      <c r="AQ210" s="9" t="s">
        <v>1585</v>
      </c>
    </row>
    <row r="211" spans="1:43" x14ac:dyDescent="0.25">
      <c r="A211" s="65" t="str">
        <f>LOWER(_xlfn.CONCAT(SUBSTITUTE(DHAC_TestProviders_combined!I198,"'",""),"-",DHAC_TestProviders_combined!J198))</f>
        <v>bishop-horace</v>
      </c>
      <c r="B211" s="65"/>
      <c r="C211" s="35" t="s">
        <v>1518</v>
      </c>
      <c r="D211" s="66" t="s">
        <v>1519</v>
      </c>
      <c r="E211" s="66" t="s">
        <v>1520</v>
      </c>
      <c r="F211" s="66" t="s">
        <v>1521</v>
      </c>
      <c r="G211" s="66" t="str">
        <f>DHAC_TestProviders_combined!B198</f>
        <v xml:space="preserve">8003619900052611 </v>
      </c>
      <c r="H211" s="66"/>
      <c r="I211" s="65" t="str">
        <f>IF(DHAC_TestProviders_combined!W198&lt;&gt;"","PRES","")</f>
        <v/>
      </c>
      <c r="J211" s="65" t="str">
        <f>IF(DHAC_TestProviders_combined!W198&lt;&gt;"","Prescriber Number","")</f>
        <v/>
      </c>
      <c r="K211" s="66"/>
      <c r="L211" s="65" t="str">
        <f>IF(DHAC_TestProviders_combined!W198&lt;&gt;"","http://ns.electronichealth.net.au/id/medicare-prescriber-number","")</f>
        <v/>
      </c>
      <c r="M211" s="65" t="str">
        <f>IF(DHAC_TestProviders_combined!W198&lt;&gt;"",DHAC_TestProviders_combined!W198,"")</f>
        <v/>
      </c>
      <c r="N211" s="66"/>
      <c r="O211" s="66" t="s">
        <v>247</v>
      </c>
      <c r="P211" s="9" t="str">
        <f>DHAC_TestProviders_combined!I198</f>
        <v>BISHOP</v>
      </c>
      <c r="Q211" s="66" t="str">
        <f>DHAC_TestProviders_combined!J198</f>
        <v>Horace</v>
      </c>
      <c r="R211" s="66"/>
      <c r="S211" s="66"/>
      <c r="U211" s="7" t="s">
        <v>252</v>
      </c>
      <c r="V211" s="32" t="str">
        <f>DHAC_TestProviders_combined!Q198</f>
        <v>0270106288</v>
      </c>
      <c r="W211" s="66" t="s">
        <v>1321</v>
      </c>
      <c r="X211" s="66" t="s">
        <v>282</v>
      </c>
      <c r="Y211" s="65" t="str">
        <f>DHAC_TestProviders_combined!S198</f>
        <v>horace.bishop@ngunnawalmp.example.net</v>
      </c>
      <c r="Z211" s="66"/>
      <c r="AA211" s="66"/>
      <c r="AB211" s="32" t="str">
        <f>DHAC_TestProviders_combined!M198</f>
        <v>68 Zorro Gr</v>
      </c>
      <c r="AC211" s="32" t="str">
        <f>DHAC_TestProviders_combined!N198</f>
        <v>Ngunnawal</v>
      </c>
      <c r="AD211" s="32" t="str">
        <f>DHAC_TestProviders_combined!O198</f>
        <v>ACT</v>
      </c>
      <c r="AE211" s="7">
        <f>DHAC_TestProviders_combined!P198</f>
        <v>2913</v>
      </c>
      <c r="AF211" s="66"/>
      <c r="AG211" s="66"/>
      <c r="AH211" s="65" t="str">
        <f>_xlfn.XLOOKUP(DHAC_TestProviders_combined!K198,CodeMaps!$A$15:$A$18,CodeMaps!$B$15:$B$18)</f>
        <v>unknown</v>
      </c>
      <c r="AI211" s="65" t="str">
        <f>DHAC_TestProviders_combined!D198</f>
        <v>Medical Practitioner</v>
      </c>
      <c r="AJ211" s="7" t="s">
        <v>1525</v>
      </c>
      <c r="AK211" s="66" t="s">
        <v>1526</v>
      </c>
      <c r="AL211" s="66" t="s">
        <v>1527</v>
      </c>
      <c r="AM211" s="7" t="s">
        <v>1528</v>
      </c>
      <c r="AN211" s="32" t="str">
        <f>DHAC_TestProviders_combined!T198</f>
        <v>HAC00000000197</v>
      </c>
      <c r="AO211" s="9" t="s">
        <v>1530</v>
      </c>
      <c r="AP211" s="9" t="s">
        <v>1531</v>
      </c>
      <c r="AQ211" s="9" t="s">
        <v>1585</v>
      </c>
    </row>
    <row r="212" spans="1:43" x14ac:dyDescent="0.25">
      <c r="A212" s="65" t="str">
        <f>LOWER(_xlfn.CONCAT(SUBSTITUTE(DHAC_TestProviders_combined!I199,"'",""),"-",DHAC_TestProviders_combined!J199))</f>
        <v>pollock-dinah</v>
      </c>
      <c r="B212" s="65"/>
      <c r="C212" s="35" t="s">
        <v>1518</v>
      </c>
      <c r="D212" s="66" t="s">
        <v>1519</v>
      </c>
      <c r="E212" s="66" t="s">
        <v>1520</v>
      </c>
      <c r="F212" s="66" t="s">
        <v>1521</v>
      </c>
      <c r="G212" s="66" t="str">
        <f>DHAC_TestProviders_combined!B199</f>
        <v xml:space="preserve">8003618233385466 </v>
      </c>
      <c r="H212" s="66"/>
      <c r="I212" s="65" t="str">
        <f>IF(DHAC_TestProviders_combined!W199&lt;&gt;"","PRES","")</f>
        <v/>
      </c>
      <c r="J212" s="65" t="str">
        <f>IF(DHAC_TestProviders_combined!W199&lt;&gt;"","Prescriber Number","")</f>
        <v/>
      </c>
      <c r="K212" s="66"/>
      <c r="L212" s="65" t="str">
        <f>IF(DHAC_TestProviders_combined!W199&lt;&gt;"","http://ns.electronichealth.net.au/id/medicare-prescriber-number","")</f>
        <v/>
      </c>
      <c r="M212" s="65" t="str">
        <f>IF(DHAC_TestProviders_combined!W199&lt;&gt;"",DHAC_TestProviders_combined!W199,"")</f>
        <v/>
      </c>
      <c r="N212" s="66"/>
      <c r="O212" s="66" t="s">
        <v>247</v>
      </c>
      <c r="P212" s="9" t="str">
        <f>DHAC_TestProviders_combined!I199</f>
        <v>POLLOCK</v>
      </c>
      <c r="Q212" s="66" t="str">
        <f>DHAC_TestProviders_combined!J199</f>
        <v>Dinah</v>
      </c>
      <c r="R212" s="66"/>
      <c r="S212" s="66"/>
      <c r="U212" s="7" t="s">
        <v>252</v>
      </c>
      <c r="V212" s="32" t="str">
        <f>DHAC_TestProviders_combined!Q199</f>
        <v>0270106105</v>
      </c>
      <c r="W212" s="66" t="s">
        <v>1321</v>
      </c>
      <c r="X212" s="66" t="s">
        <v>282</v>
      </c>
      <c r="Y212" s="65" t="str">
        <f>DHAC_TestProviders_combined!S199</f>
        <v>dinah.pollock@example.net</v>
      </c>
      <c r="Z212" s="66"/>
      <c r="AA212" s="66"/>
      <c r="AB212" s="32" t="str">
        <f>DHAC_TestProviders_combined!M199</f>
        <v>63 Innovation St</v>
      </c>
      <c r="AC212" s="32" t="str">
        <f>DHAC_TestProviders_combined!N199</f>
        <v>Nicholls</v>
      </c>
      <c r="AD212" s="32" t="str">
        <f>DHAC_TestProviders_combined!O199</f>
        <v>ACT</v>
      </c>
      <c r="AE212" s="7">
        <f>DHAC_TestProviders_combined!P199</f>
        <v>2913</v>
      </c>
      <c r="AF212" s="66"/>
      <c r="AG212" s="66"/>
      <c r="AH212" s="65" t="str">
        <f>_xlfn.XLOOKUP(DHAC_TestProviders_combined!K199,CodeMaps!$A$15:$A$18,CodeMaps!$B$15:$B$18)</f>
        <v>female</v>
      </c>
      <c r="AI212" s="65" t="str">
        <f>DHAC_TestProviders_combined!D199</f>
        <v>Midwives</v>
      </c>
      <c r="AJ212" s="7" t="s">
        <v>1525</v>
      </c>
      <c r="AK212" s="66" t="s">
        <v>1526</v>
      </c>
      <c r="AL212" s="66" t="s">
        <v>1527</v>
      </c>
      <c r="AM212" s="7" t="s">
        <v>1528</v>
      </c>
      <c r="AN212" s="32" t="str">
        <f>DHAC_TestProviders_combined!T199</f>
        <v>HAC00000000198</v>
      </c>
      <c r="AO212" s="9" t="s">
        <v>1530</v>
      </c>
      <c r="AP212" s="9" t="s">
        <v>1531</v>
      </c>
      <c r="AQ212" s="9" t="s">
        <v>1585</v>
      </c>
    </row>
    <row r="213" spans="1:43" x14ac:dyDescent="0.25">
      <c r="A213" s="65" t="str">
        <f>LOWER(_xlfn.CONCAT(SUBSTITUTE(DHAC_TestProviders_combined!I200,"'",""),"-",DHAC_TestProviders_combined!J200))</f>
        <v>cohen-jamel</v>
      </c>
      <c r="B213" s="65"/>
      <c r="C213" s="35" t="s">
        <v>1518</v>
      </c>
      <c r="D213" s="66" t="s">
        <v>1519</v>
      </c>
      <c r="E213" s="66" t="s">
        <v>1520</v>
      </c>
      <c r="F213" s="66" t="s">
        <v>1521</v>
      </c>
      <c r="G213" s="66" t="str">
        <f>DHAC_TestProviders_combined!B200</f>
        <v xml:space="preserve">8003611566718965 </v>
      </c>
      <c r="H213" s="66"/>
      <c r="I213" s="65" t="str">
        <f>IF(DHAC_TestProviders_combined!W200&lt;&gt;"","PRES","")</f>
        <v/>
      </c>
      <c r="J213" s="65" t="str">
        <f>IF(DHAC_TestProviders_combined!W200&lt;&gt;"","Prescriber Number","")</f>
        <v/>
      </c>
      <c r="K213" s="66"/>
      <c r="L213" s="65" t="str">
        <f>IF(DHAC_TestProviders_combined!W200&lt;&gt;"","http://ns.electronichealth.net.au/id/medicare-prescriber-number","")</f>
        <v/>
      </c>
      <c r="M213" s="65" t="str">
        <f>IF(DHAC_TestProviders_combined!W200&lt;&gt;"",DHAC_TestProviders_combined!W200,"")</f>
        <v/>
      </c>
      <c r="N213" s="66"/>
      <c r="O213" s="66" t="s">
        <v>247</v>
      </c>
      <c r="P213" s="9" t="str">
        <f>DHAC_TestProviders_combined!I200</f>
        <v>COHEN</v>
      </c>
      <c r="Q213" s="66" t="str">
        <f>DHAC_TestProviders_combined!J200</f>
        <v>Jamel</v>
      </c>
      <c r="R213" s="66"/>
      <c r="S213" s="66"/>
      <c r="U213" s="7" t="s">
        <v>252</v>
      </c>
      <c r="V213" s="32" t="str">
        <f>DHAC_TestProviders_combined!Q200</f>
        <v>0270100053</v>
      </c>
      <c r="W213" s="66" t="s">
        <v>1321</v>
      </c>
      <c r="X213" s="66" t="s">
        <v>282</v>
      </c>
      <c r="Y213" s="65" t="str">
        <f>DHAC_TestProviders_combined!S200</f>
        <v>jamel.cohen@oxleyph.example.com.au</v>
      </c>
      <c r="Z213" s="66"/>
      <c r="AA213" s="66"/>
      <c r="AB213" s="32" t="str">
        <f>DHAC_TestProviders_combined!M200</f>
        <v>127 Cathedral Gdns</v>
      </c>
      <c r="AC213" s="32" t="str">
        <f>DHAC_TestProviders_combined!N200</f>
        <v>Oxley</v>
      </c>
      <c r="AD213" s="32" t="str">
        <f>DHAC_TestProviders_combined!O200</f>
        <v>ACT</v>
      </c>
      <c r="AE213" s="7">
        <f>DHAC_TestProviders_combined!P200</f>
        <v>2903</v>
      </c>
      <c r="AF213" s="66"/>
      <c r="AG213" s="66"/>
      <c r="AH213" s="65" t="str">
        <f>_xlfn.XLOOKUP(DHAC_TestProviders_combined!K200,CodeMaps!$A$15:$A$18,CodeMaps!$B$15:$B$18)</f>
        <v>male</v>
      </c>
      <c r="AI213" s="65" t="str">
        <f>DHAC_TestProviders_combined!D200</f>
        <v>Registered Nurses</v>
      </c>
      <c r="AJ213" s="7" t="s">
        <v>1525</v>
      </c>
      <c r="AK213" s="66" t="s">
        <v>1526</v>
      </c>
      <c r="AL213" s="66" t="s">
        <v>1527</v>
      </c>
      <c r="AM213" s="7" t="s">
        <v>1528</v>
      </c>
      <c r="AN213" s="32" t="str">
        <f>DHAC_TestProviders_combined!T200</f>
        <v>HAC00000000199</v>
      </c>
      <c r="AO213" s="9" t="s">
        <v>1530</v>
      </c>
      <c r="AP213" s="9" t="s">
        <v>1531</v>
      </c>
      <c r="AQ213" s="9" t="s">
        <v>1585</v>
      </c>
    </row>
    <row r="214" spans="1:43" x14ac:dyDescent="0.25">
      <c r="A214" s="65" t="str">
        <f>LOWER(_xlfn.CONCAT(SUBSTITUTE(DHAC_TestProviders_combined!I201,"'",""),"-",DHAC_TestProviders_combined!J201))</f>
        <v>grant-lindsay</v>
      </c>
      <c r="B214" s="65"/>
      <c r="C214" s="35" t="s">
        <v>1518</v>
      </c>
      <c r="D214" s="66" t="s">
        <v>1519</v>
      </c>
      <c r="E214" s="66" t="s">
        <v>1520</v>
      </c>
      <c r="F214" s="66" t="s">
        <v>1521</v>
      </c>
      <c r="G214" s="66" t="str">
        <f>DHAC_TestProviders_combined!B201</f>
        <v xml:space="preserve">8003618233385482 </v>
      </c>
      <c r="H214" s="66"/>
      <c r="I214" s="65" t="str">
        <f>IF(DHAC_TestProviders_combined!W201&lt;&gt;"","PRES","")</f>
        <v/>
      </c>
      <c r="J214" s="65" t="str">
        <f>IF(DHAC_TestProviders_combined!W201&lt;&gt;"","Prescriber Number","")</f>
        <v/>
      </c>
      <c r="K214" s="66"/>
      <c r="L214" s="65" t="str">
        <f>IF(DHAC_TestProviders_combined!W201&lt;&gt;"","http://ns.electronichealth.net.au/id/medicare-prescriber-number","")</f>
        <v/>
      </c>
      <c r="M214" s="65" t="str">
        <f>IF(DHAC_TestProviders_combined!W201&lt;&gt;"",DHAC_TestProviders_combined!W201,"")</f>
        <v/>
      </c>
      <c r="N214" s="66"/>
      <c r="O214" s="66" t="s">
        <v>247</v>
      </c>
      <c r="P214" s="9" t="str">
        <f>DHAC_TestProviders_combined!I201</f>
        <v>GRANT</v>
      </c>
      <c r="Q214" s="66" t="str">
        <f>DHAC_TestProviders_combined!J201</f>
        <v>Lindsay</v>
      </c>
      <c r="R214" s="66"/>
      <c r="S214" s="66"/>
      <c r="U214" s="7" t="s">
        <v>252</v>
      </c>
      <c r="V214" s="32" t="str">
        <f>DHAC_TestProviders_combined!Q201</f>
        <v>0270109196</v>
      </c>
      <c r="W214" s="66" t="s">
        <v>1321</v>
      </c>
      <c r="X214" s="66" t="s">
        <v>282</v>
      </c>
      <c r="Y214" s="65" t="str">
        <f>DHAC_TestProviders_combined!S201</f>
        <v>lindsay.grant@monashph.example.net</v>
      </c>
      <c r="Z214" s="66"/>
      <c r="AA214" s="66"/>
      <c r="AB214" s="32" t="str">
        <f>DHAC_TestProviders_combined!M201</f>
        <v>178 Princess Cl</v>
      </c>
      <c r="AC214" s="32" t="str">
        <f>DHAC_TestProviders_combined!N201</f>
        <v>Monash</v>
      </c>
      <c r="AD214" s="32" t="str">
        <f>DHAC_TestProviders_combined!O201</f>
        <v>ACT</v>
      </c>
      <c r="AE214" s="7">
        <f>DHAC_TestProviders_combined!P201</f>
        <v>2904</v>
      </c>
      <c r="AF214" s="66"/>
      <c r="AG214" s="66"/>
      <c r="AH214" s="65" t="str">
        <f>_xlfn.XLOOKUP(DHAC_TestProviders_combined!K201,CodeMaps!$A$15:$A$18,CodeMaps!$B$15:$B$18)</f>
        <v>male</v>
      </c>
      <c r="AI214" s="65" t="str">
        <f>DHAC_TestProviders_combined!D201</f>
        <v>Registered Nurses</v>
      </c>
      <c r="AJ214" s="7" t="s">
        <v>1525</v>
      </c>
      <c r="AK214" s="66" t="s">
        <v>1526</v>
      </c>
      <c r="AL214" s="66" t="s">
        <v>1527</v>
      </c>
      <c r="AM214" s="7" t="s">
        <v>1528</v>
      </c>
      <c r="AN214" s="32" t="str">
        <f>DHAC_TestProviders_combined!T201</f>
        <v>HAC00000000200</v>
      </c>
      <c r="AO214" s="9" t="s">
        <v>1530</v>
      </c>
      <c r="AP214" s="9" t="s">
        <v>1531</v>
      </c>
      <c r="AQ214" s="9" t="s">
        <v>1585</v>
      </c>
    </row>
    <row r="215" spans="1:43" x14ac:dyDescent="0.25">
      <c r="A215" s="65" t="str">
        <f>LOWER(_xlfn.CONCAT(SUBSTITUTE(DHAC_TestProviders_combined!I202,"'",""),"-",DHAC_TestProviders_combined!J202))</f>
        <v>rowlands-alvera</v>
      </c>
      <c r="B215" s="65"/>
      <c r="C215" s="35" t="s">
        <v>1518</v>
      </c>
      <c r="D215" s="66" t="s">
        <v>1519</v>
      </c>
      <c r="E215" s="66" t="s">
        <v>1520</v>
      </c>
      <c r="F215" s="66" t="s">
        <v>1521</v>
      </c>
      <c r="G215" s="66" t="str">
        <f>DHAC_TestProviders_combined!B202</f>
        <v xml:space="preserve">8003619900052629 </v>
      </c>
      <c r="H215" s="66"/>
      <c r="I215" s="65" t="str">
        <f>IF(DHAC_TestProviders_combined!W202&lt;&gt;"","PRES","")</f>
        <v/>
      </c>
      <c r="J215" s="65" t="str">
        <f>IF(DHAC_TestProviders_combined!W202&lt;&gt;"","Prescriber Number","")</f>
        <v/>
      </c>
      <c r="K215" s="66"/>
      <c r="L215" s="65" t="str">
        <f>IF(DHAC_TestProviders_combined!W202&lt;&gt;"","http://ns.electronichealth.net.au/id/medicare-prescriber-number","")</f>
        <v/>
      </c>
      <c r="M215" s="65" t="str">
        <f>IF(DHAC_TestProviders_combined!W202&lt;&gt;"",DHAC_TestProviders_combined!W202,"")</f>
        <v/>
      </c>
      <c r="N215" s="66"/>
      <c r="O215" s="66" t="s">
        <v>247</v>
      </c>
      <c r="P215" s="9" t="str">
        <f>DHAC_TestProviders_combined!I202</f>
        <v>ROWLANDS</v>
      </c>
      <c r="Q215" s="66" t="str">
        <f>DHAC_TestProviders_combined!J202</f>
        <v>Alvera</v>
      </c>
      <c r="R215" s="66"/>
      <c r="S215" s="66"/>
      <c r="U215" s="7" t="s">
        <v>252</v>
      </c>
      <c r="V215" s="32" t="str">
        <f>DHAC_TestProviders_combined!Q202</f>
        <v>0270103959</v>
      </c>
      <c r="W215" s="66" t="s">
        <v>1321</v>
      </c>
      <c r="X215" s="66" t="s">
        <v>282</v>
      </c>
      <c r="Y215" s="65" t="str">
        <f>DHAC_TestProviders_combined!S202</f>
        <v>alvera.rowlands@example.net</v>
      </c>
      <c r="Z215" s="66"/>
      <c r="AA215" s="66"/>
      <c r="AB215" s="32" t="str">
        <f>DHAC_TestProviders_combined!M202</f>
        <v>139 Gottfried Cr</v>
      </c>
      <c r="AC215" s="32" t="str">
        <f>DHAC_TestProviders_combined!N202</f>
        <v>Gordon</v>
      </c>
      <c r="AD215" s="32" t="str">
        <f>DHAC_TestProviders_combined!O202</f>
        <v>ACT</v>
      </c>
      <c r="AE215" s="7">
        <f>DHAC_TestProviders_combined!P202</f>
        <v>2906</v>
      </c>
      <c r="AF215" s="66"/>
      <c r="AG215" s="66"/>
      <c r="AH215" s="65" t="str">
        <f>_xlfn.XLOOKUP(DHAC_TestProviders_combined!K202,CodeMaps!$A$15:$A$18,CodeMaps!$B$15:$B$18)</f>
        <v>other</v>
      </c>
      <c r="AI215" s="65" t="str">
        <f>DHAC_TestProviders_combined!D202</f>
        <v>Specialist Medical Practitioners</v>
      </c>
      <c r="AJ215" s="7" t="s">
        <v>1525</v>
      </c>
      <c r="AK215" s="66" t="s">
        <v>1526</v>
      </c>
      <c r="AL215" s="66" t="s">
        <v>1527</v>
      </c>
      <c r="AM215" s="7" t="s">
        <v>1528</v>
      </c>
      <c r="AN215" s="32" t="str">
        <f>DHAC_TestProviders_combined!T202</f>
        <v>HAC00000000201</v>
      </c>
      <c r="AO215" s="9" t="s">
        <v>1530</v>
      </c>
      <c r="AP215" s="9" t="s">
        <v>1531</v>
      </c>
      <c r="AQ215" s="9" t="s">
        <v>1585</v>
      </c>
    </row>
    <row r="216" spans="1:43" x14ac:dyDescent="0.25">
      <c r="A216" s="65" t="str">
        <f>LOWER(_xlfn.CONCAT(SUBSTITUTE(DHAC_TestProviders_combined!I203,"'",""),"-",DHAC_TestProviders_combined!J203))</f>
        <v>stevens-chelsea</v>
      </c>
      <c r="B216" s="65"/>
      <c r="C216" s="35" t="s">
        <v>1518</v>
      </c>
      <c r="D216" s="66" t="s">
        <v>1519</v>
      </c>
      <c r="E216" s="66" t="s">
        <v>1520</v>
      </c>
      <c r="F216" s="66" t="s">
        <v>1521</v>
      </c>
      <c r="G216" s="66" t="str">
        <f>DHAC_TestProviders_combined!B203</f>
        <v xml:space="preserve">8003616566719350 </v>
      </c>
      <c r="H216" s="66"/>
      <c r="I216" s="65" t="str">
        <f>IF(DHAC_TestProviders_combined!W203&lt;&gt;"","PRES","")</f>
        <v/>
      </c>
      <c r="J216" s="65" t="str">
        <f>IF(DHAC_TestProviders_combined!W203&lt;&gt;"","Prescriber Number","")</f>
        <v/>
      </c>
      <c r="K216" s="66"/>
      <c r="L216" s="65" t="str">
        <f>IF(DHAC_TestProviders_combined!W203&lt;&gt;"","http://ns.electronichealth.net.au/id/medicare-prescriber-number","")</f>
        <v/>
      </c>
      <c r="M216" s="65" t="str">
        <f>IF(DHAC_TestProviders_combined!W203&lt;&gt;"",DHAC_TestProviders_combined!W203,"")</f>
        <v/>
      </c>
      <c r="N216" s="66"/>
      <c r="O216" s="66" t="s">
        <v>247</v>
      </c>
      <c r="P216" s="9" t="str">
        <f>DHAC_TestProviders_combined!I203</f>
        <v>STEVENS</v>
      </c>
      <c r="Q216" s="66" t="str">
        <f>DHAC_TestProviders_combined!J203</f>
        <v>Chelsea</v>
      </c>
      <c r="R216" s="66"/>
      <c r="S216" s="66"/>
      <c r="U216" s="7" t="s">
        <v>252</v>
      </c>
      <c r="V216" s="32" t="str">
        <f>DHAC_TestProviders_combined!Q203</f>
        <v>0270103414</v>
      </c>
      <c r="W216" s="66" t="s">
        <v>1321</v>
      </c>
      <c r="X216" s="66" t="s">
        <v>282</v>
      </c>
      <c r="Y216" s="65" t="str">
        <f>DHAC_TestProviders_combined!S203</f>
        <v>chelsea.stevens@calwellpathology.example.net</v>
      </c>
      <c r="Z216" s="66"/>
      <c r="AA216" s="66"/>
      <c r="AB216" s="32" t="str">
        <f>DHAC_TestProviders_combined!M203</f>
        <v>156 Jenkins Rvr</v>
      </c>
      <c r="AC216" s="32" t="str">
        <f>DHAC_TestProviders_combined!N203</f>
        <v>Calwell</v>
      </c>
      <c r="AD216" s="32" t="str">
        <f>DHAC_TestProviders_combined!O203</f>
        <v>ACT</v>
      </c>
      <c r="AE216" s="7">
        <f>DHAC_TestProviders_combined!P203</f>
        <v>2905</v>
      </c>
      <c r="AF216" s="66"/>
      <c r="AG216" s="66"/>
      <c r="AH216" s="65" t="str">
        <f>_xlfn.XLOOKUP(DHAC_TestProviders_combined!K203,CodeMaps!$A$15:$A$18,CodeMaps!$B$15:$B$18)</f>
        <v>other</v>
      </c>
      <c r="AI216" s="65" t="str">
        <f>DHAC_TestProviders_combined!D203</f>
        <v>Other Medical Practitioners</v>
      </c>
      <c r="AJ216" s="7" t="s">
        <v>1525</v>
      </c>
      <c r="AK216" s="66" t="s">
        <v>1526</v>
      </c>
      <c r="AL216" s="66" t="s">
        <v>1527</v>
      </c>
      <c r="AM216" s="7" t="s">
        <v>1528</v>
      </c>
      <c r="AN216" s="32" t="str">
        <f>DHAC_TestProviders_combined!T203</f>
        <v>HAC00000000202</v>
      </c>
      <c r="AO216" s="9" t="s">
        <v>1530</v>
      </c>
      <c r="AP216" s="9" t="s">
        <v>1531</v>
      </c>
      <c r="AQ216" s="9" t="s">
        <v>1585</v>
      </c>
    </row>
    <row r="217" spans="1:43" x14ac:dyDescent="0.25">
      <c r="A217" s="65" t="str">
        <f>LOWER(_xlfn.CONCAT(SUBSTITUTE(DHAC_TestProviders_combined!I204,"'",""),"-",DHAC_TestProviders_combined!J204))</f>
        <v>lees-noreen</v>
      </c>
      <c r="B217" s="65"/>
      <c r="C217" s="35" t="s">
        <v>1518</v>
      </c>
      <c r="D217" s="66" t="s">
        <v>1519</v>
      </c>
      <c r="E217" s="66" t="s">
        <v>1520</v>
      </c>
      <c r="F217" s="66" t="s">
        <v>1521</v>
      </c>
      <c r="G217" s="66" t="str">
        <f>DHAC_TestProviders_combined!B204</f>
        <v xml:space="preserve">8003611566718973 </v>
      </c>
      <c r="H217" s="66"/>
      <c r="I217" s="65" t="str">
        <f>IF(DHAC_TestProviders_combined!W204&lt;&gt;"","PRES","")</f>
        <v/>
      </c>
      <c r="J217" s="65" t="str">
        <f>IF(DHAC_TestProviders_combined!W204&lt;&gt;"","Prescriber Number","")</f>
        <v/>
      </c>
      <c r="K217" s="66"/>
      <c r="L217" s="65" t="str">
        <f>IF(DHAC_TestProviders_combined!W204&lt;&gt;"","http://ns.electronichealth.net.au/id/medicare-prescriber-number","")</f>
        <v/>
      </c>
      <c r="M217" s="65" t="str">
        <f>IF(DHAC_TestProviders_combined!W204&lt;&gt;"",DHAC_TestProviders_combined!W204,"")</f>
        <v/>
      </c>
      <c r="N217" s="66"/>
      <c r="O217" s="66" t="s">
        <v>247</v>
      </c>
      <c r="P217" s="9" t="str">
        <f>DHAC_TestProviders_combined!I204</f>
        <v>LEES</v>
      </c>
      <c r="Q217" s="66" t="str">
        <f>DHAC_TestProviders_combined!J204</f>
        <v>Noreen</v>
      </c>
      <c r="R217" s="66"/>
      <c r="S217" s="66"/>
      <c r="U217" s="7" t="s">
        <v>252</v>
      </c>
      <c r="V217" s="32" t="str">
        <f>DHAC_TestProviders_combined!Q204</f>
        <v>0270105171</v>
      </c>
      <c r="W217" s="66" t="s">
        <v>1321</v>
      </c>
      <c r="X217" s="66" t="s">
        <v>282</v>
      </c>
      <c r="Y217" s="65" t="str">
        <f>DHAC_TestProviders_combined!S204</f>
        <v>noreen.lees@ginninderrapharmacy.example.com.au</v>
      </c>
      <c r="Z217" s="66"/>
      <c r="AA217" s="66"/>
      <c r="AB217" s="32" t="str">
        <f>DHAC_TestProviders_combined!M204</f>
        <v>52 Maple St</v>
      </c>
      <c r="AC217" s="32" t="str">
        <f>DHAC_TestProviders_combined!N204</f>
        <v>Ginninderra Village</v>
      </c>
      <c r="AD217" s="32" t="str">
        <f>DHAC_TestProviders_combined!O204</f>
        <v>ACT</v>
      </c>
      <c r="AE217" s="7">
        <f>DHAC_TestProviders_combined!P204</f>
        <v>2913</v>
      </c>
      <c r="AF217" s="66"/>
      <c r="AG217" s="66"/>
      <c r="AH217" s="65" t="str">
        <f>_xlfn.XLOOKUP(DHAC_TestProviders_combined!K204,CodeMaps!$A$15:$A$18,CodeMaps!$B$15:$B$18)</f>
        <v>other</v>
      </c>
      <c r="AI217" s="65" t="str">
        <f>DHAC_TestProviders_combined!D204</f>
        <v>Pharmacists</v>
      </c>
      <c r="AJ217" s="7" t="s">
        <v>1525</v>
      </c>
      <c r="AK217" s="66" t="s">
        <v>1526</v>
      </c>
      <c r="AL217" s="66" t="s">
        <v>1527</v>
      </c>
      <c r="AM217" s="7" t="s">
        <v>1528</v>
      </c>
      <c r="AN217" s="32" t="str">
        <f>DHAC_TestProviders_combined!T204</f>
        <v>HAC00000000203</v>
      </c>
      <c r="AO217" s="9" t="s">
        <v>1530</v>
      </c>
      <c r="AP217" s="9" t="s">
        <v>1531</v>
      </c>
      <c r="AQ217" s="9" t="s">
        <v>1585</v>
      </c>
    </row>
    <row r="218" spans="1:43" x14ac:dyDescent="0.25">
      <c r="A218" s="65" t="str">
        <f>LOWER(_xlfn.CONCAT(SUBSTITUTE(DHAC_TestProviders_combined!I205,"'",""),"-",DHAC_TestProviders_combined!J205))</f>
        <v>gidley-stan</v>
      </c>
      <c r="B218" s="65"/>
      <c r="C218" s="35" t="s">
        <v>1518</v>
      </c>
      <c r="D218" s="66" t="s">
        <v>1519</v>
      </c>
      <c r="E218" s="66" t="s">
        <v>1520</v>
      </c>
      <c r="F218" s="66" t="s">
        <v>1521</v>
      </c>
      <c r="G218" s="66" t="str">
        <f>DHAC_TestProviders_combined!B205</f>
        <v xml:space="preserve">8003619900052652 </v>
      </c>
      <c r="H218" s="66"/>
      <c r="I218" s="65" t="str">
        <f>IF(DHAC_TestProviders_combined!W205&lt;&gt;"","PRES","")</f>
        <v/>
      </c>
      <c r="J218" s="65" t="str">
        <f>IF(DHAC_TestProviders_combined!W205&lt;&gt;"","Prescriber Number","")</f>
        <v/>
      </c>
      <c r="K218" s="66"/>
      <c r="L218" s="65" t="str">
        <f>IF(DHAC_TestProviders_combined!W205&lt;&gt;"","http://ns.electronichealth.net.au/id/medicare-prescriber-number","")</f>
        <v/>
      </c>
      <c r="M218" s="65" t="str">
        <f>IF(DHAC_TestProviders_combined!W205&lt;&gt;"",DHAC_TestProviders_combined!W205,"")</f>
        <v/>
      </c>
      <c r="N218" s="66"/>
      <c r="O218" s="66" t="s">
        <v>247</v>
      </c>
      <c r="P218" s="9" t="str">
        <f>DHAC_TestProviders_combined!I205</f>
        <v>GIDLEY</v>
      </c>
      <c r="Q218" s="66" t="str">
        <f>DHAC_TestProviders_combined!J205</f>
        <v>Stan</v>
      </c>
      <c r="R218" s="66"/>
      <c r="S218" s="66"/>
      <c r="U218" s="7" t="s">
        <v>252</v>
      </c>
      <c r="V218" s="32" t="str">
        <f>DHAC_TestProviders_combined!Q205</f>
        <v>0270104879</v>
      </c>
      <c r="W218" s="66" t="s">
        <v>1321</v>
      </c>
      <c r="X218" s="66" t="s">
        <v>282</v>
      </c>
      <c r="Y218" s="65" t="str">
        <f>DHAC_TestProviders_combined!S205</f>
        <v>stan.gidley@oxleyph.example.com.au</v>
      </c>
      <c r="Z218" s="66"/>
      <c r="AA218" s="66"/>
      <c r="AB218" s="32" t="str">
        <f>DHAC_TestProviders_combined!M205</f>
        <v>29 Belby Qy</v>
      </c>
      <c r="AC218" s="32" t="str">
        <f>DHAC_TestProviders_combined!N205</f>
        <v>Oxley</v>
      </c>
      <c r="AD218" s="32" t="str">
        <f>DHAC_TestProviders_combined!O205</f>
        <v>ACT</v>
      </c>
      <c r="AE218" s="7">
        <f>DHAC_TestProviders_combined!P205</f>
        <v>2903</v>
      </c>
      <c r="AF218" s="66"/>
      <c r="AG218" s="66"/>
      <c r="AH218" s="65" t="str">
        <f>_xlfn.XLOOKUP(DHAC_TestProviders_combined!K205,CodeMaps!$A$15:$A$18,CodeMaps!$B$15:$B$18)</f>
        <v>unknown</v>
      </c>
      <c r="AI218" s="65" t="str">
        <f>DHAC_TestProviders_combined!D205</f>
        <v>Registered Nurses</v>
      </c>
      <c r="AJ218" s="7" t="s">
        <v>1525</v>
      </c>
      <c r="AK218" s="66" t="s">
        <v>1526</v>
      </c>
      <c r="AL218" s="66" t="s">
        <v>1527</v>
      </c>
      <c r="AM218" s="7" t="s">
        <v>1528</v>
      </c>
      <c r="AN218" s="32" t="str">
        <f>DHAC_TestProviders_combined!T205</f>
        <v>HAC00000000204</v>
      </c>
      <c r="AO218" s="9" t="s">
        <v>1530</v>
      </c>
      <c r="AP218" s="9" t="s">
        <v>1531</v>
      </c>
      <c r="AQ218" s="9" t="s">
        <v>1585</v>
      </c>
    </row>
    <row r="219" spans="1:43" x14ac:dyDescent="0.25">
      <c r="A219" s="65" t="str">
        <f>LOWER(_xlfn.CONCAT(SUBSTITUTE(DHAC_TestProviders_combined!I206,"'",""),"-",DHAC_TestProviders_combined!J206))</f>
        <v>donaldson-stephanie</v>
      </c>
      <c r="B219" s="65"/>
      <c r="C219" s="35" t="s">
        <v>1518</v>
      </c>
      <c r="D219" s="66" t="s">
        <v>1519</v>
      </c>
      <c r="E219" s="66" t="s">
        <v>1520</v>
      </c>
      <c r="F219" s="66" t="s">
        <v>1521</v>
      </c>
      <c r="G219" s="66" t="str">
        <f>DHAC_TestProviders_combined!B206</f>
        <v xml:space="preserve">8003619900052660 </v>
      </c>
      <c r="H219" s="66"/>
      <c r="I219" s="65" t="str">
        <f>IF(DHAC_TestProviders_combined!W206&lt;&gt;"","PRES","")</f>
        <v/>
      </c>
      <c r="J219" s="65" t="str">
        <f>IF(DHAC_TestProviders_combined!W206&lt;&gt;"","Prescriber Number","")</f>
        <v/>
      </c>
      <c r="K219" s="66"/>
      <c r="L219" s="65" t="str">
        <f>IF(DHAC_TestProviders_combined!W206&lt;&gt;"","http://ns.electronichealth.net.au/id/medicare-prescriber-number","")</f>
        <v/>
      </c>
      <c r="M219" s="65" t="str">
        <f>IF(DHAC_TestProviders_combined!W206&lt;&gt;"",DHAC_TestProviders_combined!W206,"")</f>
        <v/>
      </c>
      <c r="N219" s="66"/>
      <c r="O219" s="66" t="s">
        <v>247</v>
      </c>
      <c r="P219" s="9" t="str">
        <f>DHAC_TestProviders_combined!I206</f>
        <v>DONALDSON</v>
      </c>
      <c r="Q219" s="66" t="str">
        <f>DHAC_TestProviders_combined!J206</f>
        <v>Stephanie</v>
      </c>
      <c r="R219" s="66"/>
      <c r="S219" s="66"/>
      <c r="U219" s="7" t="s">
        <v>252</v>
      </c>
      <c r="V219" s="32" t="str">
        <f>DHAC_TestProviders_combined!Q206</f>
        <v>0270107007</v>
      </c>
      <c r="W219" s="66" t="s">
        <v>1321</v>
      </c>
      <c r="X219" s="66" t="s">
        <v>282</v>
      </c>
      <c r="Y219" s="65" t="str">
        <f>DHAC_TestProviders_combined!S206</f>
        <v>stephanie.donaldson@monashph.example.net</v>
      </c>
      <c r="Z219" s="66"/>
      <c r="AA219" s="66"/>
      <c r="AB219" s="32" t="str">
        <f>DHAC_TestProviders_combined!M206</f>
        <v>56 Jenkins Rd</v>
      </c>
      <c r="AC219" s="32" t="str">
        <f>DHAC_TestProviders_combined!N206</f>
        <v>Monash</v>
      </c>
      <c r="AD219" s="32" t="str">
        <f>DHAC_TestProviders_combined!O206</f>
        <v>ACT</v>
      </c>
      <c r="AE219" s="7">
        <f>DHAC_TestProviders_combined!P206</f>
        <v>2904</v>
      </c>
      <c r="AF219" s="66"/>
      <c r="AG219" s="66"/>
      <c r="AH219" s="65" t="str">
        <f>_xlfn.XLOOKUP(DHAC_TestProviders_combined!K206,CodeMaps!$A$15:$A$18,CodeMaps!$B$15:$B$18)</f>
        <v>female</v>
      </c>
      <c r="AI219" s="65" t="str">
        <f>DHAC_TestProviders_combined!D206</f>
        <v>Registered Nurses</v>
      </c>
      <c r="AJ219" s="7" t="s">
        <v>1525</v>
      </c>
      <c r="AK219" s="66" t="s">
        <v>1526</v>
      </c>
      <c r="AL219" s="66" t="s">
        <v>1527</v>
      </c>
      <c r="AM219" s="7" t="s">
        <v>1528</v>
      </c>
      <c r="AN219" s="32" t="str">
        <f>DHAC_TestProviders_combined!T206</f>
        <v>HAC00000000205</v>
      </c>
      <c r="AO219" s="9" t="s">
        <v>1530</v>
      </c>
      <c r="AP219" s="9" t="s">
        <v>1531</v>
      </c>
      <c r="AQ219" s="9" t="s">
        <v>1585</v>
      </c>
    </row>
    <row r="220" spans="1:43" x14ac:dyDescent="0.25">
      <c r="A220" s="65" t="str">
        <f>LOWER(_xlfn.CONCAT(SUBSTITUTE(DHAC_TestProviders_combined!I207,"'",""),"-",DHAC_TestProviders_combined!J207))</f>
        <v>nairn-ricky</v>
      </c>
      <c r="B220" s="65"/>
      <c r="C220" s="35" t="s">
        <v>1518</v>
      </c>
      <c r="D220" s="66" t="s">
        <v>1519</v>
      </c>
      <c r="E220" s="66" t="s">
        <v>1520</v>
      </c>
      <c r="F220" s="66" t="s">
        <v>1521</v>
      </c>
      <c r="G220" s="66" t="str">
        <f>DHAC_TestProviders_combined!B207</f>
        <v xml:space="preserve">8003613233385350 </v>
      </c>
      <c r="H220" s="66"/>
      <c r="I220" s="65" t="str">
        <f>IF(DHAC_TestProviders_combined!W207&lt;&gt;"","PRES","")</f>
        <v/>
      </c>
      <c r="J220" s="65" t="str">
        <f>IF(DHAC_TestProviders_combined!W207&lt;&gt;"","Prescriber Number","")</f>
        <v/>
      </c>
      <c r="K220" s="66"/>
      <c r="L220" s="65" t="str">
        <f>IF(DHAC_TestProviders_combined!W207&lt;&gt;"","http://ns.electronichealth.net.au/id/medicare-prescriber-number","")</f>
        <v/>
      </c>
      <c r="M220" s="65" t="str">
        <f>IF(DHAC_TestProviders_combined!W207&lt;&gt;"",DHAC_TestProviders_combined!W207,"")</f>
        <v/>
      </c>
      <c r="N220" s="66"/>
      <c r="O220" s="66" t="s">
        <v>247</v>
      </c>
      <c r="P220" s="9" t="str">
        <f>DHAC_TestProviders_combined!I207</f>
        <v>NAIRN</v>
      </c>
      <c r="Q220" s="66" t="str">
        <f>DHAC_TestProviders_combined!J207</f>
        <v>Ricky</v>
      </c>
      <c r="R220" s="66"/>
      <c r="S220" s="66"/>
      <c r="U220" s="7" t="s">
        <v>252</v>
      </c>
      <c r="V220" s="32" t="str">
        <f>DHAC_TestProviders_combined!Q207</f>
        <v>0270105708</v>
      </c>
      <c r="W220" s="66" t="s">
        <v>1321</v>
      </c>
      <c r="X220" s="66" t="s">
        <v>282</v>
      </c>
      <c r="Y220" s="65" t="str">
        <f>DHAC_TestProviders_combined!S207</f>
        <v>ricky.nairn@ngunnawalmp.example.net</v>
      </c>
      <c r="Z220" s="66"/>
      <c r="AA220" s="66"/>
      <c r="AB220" s="32" t="str">
        <f>DHAC_TestProviders_combined!M207</f>
        <v>133 Newport Ct</v>
      </c>
      <c r="AC220" s="32" t="str">
        <f>DHAC_TestProviders_combined!N207</f>
        <v>Ngunnawal</v>
      </c>
      <c r="AD220" s="32" t="str">
        <f>DHAC_TestProviders_combined!O207</f>
        <v>ACT</v>
      </c>
      <c r="AE220" s="7">
        <f>DHAC_TestProviders_combined!P207</f>
        <v>2913</v>
      </c>
      <c r="AF220" s="66"/>
      <c r="AG220" s="66"/>
      <c r="AH220" s="65" t="str">
        <f>_xlfn.XLOOKUP(DHAC_TestProviders_combined!K207,CodeMaps!$A$15:$A$18,CodeMaps!$B$15:$B$18)</f>
        <v>unknown</v>
      </c>
      <c r="AI220" s="65" t="str">
        <f>DHAC_TestProviders_combined!D207</f>
        <v>Registered Nurses</v>
      </c>
      <c r="AJ220" s="7" t="s">
        <v>1525</v>
      </c>
      <c r="AK220" s="66" t="s">
        <v>1526</v>
      </c>
      <c r="AL220" s="66" t="s">
        <v>1527</v>
      </c>
      <c r="AM220" s="7" t="s">
        <v>1528</v>
      </c>
      <c r="AN220" s="32" t="str">
        <f>DHAC_TestProviders_combined!T207</f>
        <v>HAC00000000206</v>
      </c>
      <c r="AO220" s="9" t="s">
        <v>1530</v>
      </c>
      <c r="AP220" s="9" t="s">
        <v>1531</v>
      </c>
      <c r="AQ220" s="9" t="s">
        <v>1585</v>
      </c>
    </row>
    <row r="221" spans="1:43" x14ac:dyDescent="0.25">
      <c r="A221" s="65" t="str">
        <f>LOWER(_xlfn.CONCAT(SUBSTITUTE(DHAC_TestProviders_combined!I208,"'",""),"-",DHAC_TestProviders_combined!J208))</f>
        <v>alderson-helene</v>
      </c>
      <c r="B221" s="65"/>
      <c r="C221" s="35" t="s">
        <v>1518</v>
      </c>
      <c r="D221" s="66" t="s">
        <v>1519</v>
      </c>
      <c r="E221" s="66" t="s">
        <v>1520</v>
      </c>
      <c r="F221" s="66" t="s">
        <v>1521</v>
      </c>
      <c r="G221" s="66" t="str">
        <f>DHAC_TestProviders_combined!B208</f>
        <v xml:space="preserve">8003611566719005 </v>
      </c>
      <c r="H221" s="66"/>
      <c r="I221" s="65" t="str">
        <f>IF(DHAC_TestProviders_combined!W208&lt;&gt;"","PRES","")</f>
        <v/>
      </c>
      <c r="J221" s="65" t="str">
        <f>IF(DHAC_TestProviders_combined!W208&lt;&gt;"","Prescriber Number","")</f>
        <v/>
      </c>
      <c r="K221" s="66"/>
      <c r="L221" s="65" t="str">
        <f>IF(DHAC_TestProviders_combined!W208&lt;&gt;"","http://ns.electronichealth.net.au/id/medicare-prescriber-number","")</f>
        <v/>
      </c>
      <c r="M221" s="65" t="str">
        <f>IF(DHAC_TestProviders_combined!W208&lt;&gt;"",DHAC_TestProviders_combined!W208,"")</f>
        <v/>
      </c>
      <c r="N221" s="66"/>
      <c r="O221" s="66" t="s">
        <v>247</v>
      </c>
      <c r="P221" s="9" t="str">
        <f>DHAC_TestProviders_combined!I208</f>
        <v>ALDERSON</v>
      </c>
      <c r="Q221" s="66" t="str">
        <f>DHAC_TestProviders_combined!J208</f>
        <v>Helene</v>
      </c>
      <c r="R221" s="66"/>
      <c r="S221" s="66"/>
      <c r="U221" s="7" t="s">
        <v>252</v>
      </c>
      <c r="V221" s="32" t="str">
        <f>DHAC_TestProviders_combined!Q208</f>
        <v>0270103572</v>
      </c>
      <c r="W221" s="66" t="s">
        <v>1321</v>
      </c>
      <c r="X221" s="66" t="s">
        <v>282</v>
      </c>
      <c r="Y221" s="65" t="str">
        <f>DHAC_TestProviders_combined!S208</f>
        <v>helene.alderson@example.net</v>
      </c>
      <c r="Z221" s="66"/>
      <c r="AA221" s="66"/>
      <c r="AB221" s="32" t="str">
        <f>DHAC_TestProviders_combined!M208</f>
        <v>104 Woodstock Tce</v>
      </c>
      <c r="AC221" s="32" t="str">
        <f>DHAC_TestProviders_combined!N208</f>
        <v>Palmerston</v>
      </c>
      <c r="AD221" s="32" t="str">
        <f>DHAC_TestProviders_combined!O208</f>
        <v>ACT</v>
      </c>
      <c r="AE221" s="7">
        <f>DHAC_TestProviders_combined!P208</f>
        <v>2913</v>
      </c>
      <c r="AF221" s="66"/>
      <c r="AG221" s="66"/>
      <c r="AH221" s="65" t="str">
        <f>_xlfn.XLOOKUP(DHAC_TestProviders_combined!K208,CodeMaps!$A$15:$A$18,CodeMaps!$B$15:$B$18)</f>
        <v>female</v>
      </c>
      <c r="AI221" s="65" t="str">
        <f>DHAC_TestProviders_combined!D208</f>
        <v>Medical Imaging Professionals</v>
      </c>
      <c r="AJ221" s="7" t="s">
        <v>1525</v>
      </c>
      <c r="AK221" s="66" t="s">
        <v>1526</v>
      </c>
      <c r="AL221" s="66" t="s">
        <v>1527</v>
      </c>
      <c r="AM221" s="7" t="s">
        <v>1528</v>
      </c>
      <c r="AN221" s="32" t="str">
        <f>DHAC_TestProviders_combined!T208</f>
        <v>HAC00000000207</v>
      </c>
      <c r="AO221" s="9" t="s">
        <v>1530</v>
      </c>
      <c r="AP221" s="9" t="s">
        <v>1531</v>
      </c>
      <c r="AQ221" s="9" t="s">
        <v>1585</v>
      </c>
    </row>
    <row r="222" spans="1:43" x14ac:dyDescent="0.25">
      <c r="A222" s="65" t="str">
        <f>LOWER(_xlfn.CONCAT(SUBSTITUTE(DHAC_TestProviders_combined!I209,"'",""),"-",DHAC_TestProviders_combined!J209))</f>
        <v>hill-maryln</v>
      </c>
      <c r="B222" s="65"/>
      <c r="C222" s="35" t="s">
        <v>1518</v>
      </c>
      <c r="D222" s="66" t="s">
        <v>1519</v>
      </c>
      <c r="E222" s="66" t="s">
        <v>1520</v>
      </c>
      <c r="F222" s="66" t="s">
        <v>1521</v>
      </c>
      <c r="G222" s="66" t="str">
        <f>DHAC_TestProviders_combined!B209</f>
        <v xml:space="preserve">8003619900052686 </v>
      </c>
      <c r="H222" s="66"/>
      <c r="I222" s="65" t="str">
        <f>IF(DHAC_TestProviders_combined!W209&lt;&gt;"","PRES","")</f>
        <v/>
      </c>
      <c r="J222" s="65" t="str">
        <f>IF(DHAC_TestProviders_combined!W209&lt;&gt;"","Prescriber Number","")</f>
        <v/>
      </c>
      <c r="K222" s="66"/>
      <c r="L222" s="65" t="str">
        <f>IF(DHAC_TestProviders_combined!W209&lt;&gt;"","http://ns.electronichealth.net.au/id/medicare-prescriber-number","")</f>
        <v/>
      </c>
      <c r="M222" s="65" t="str">
        <f>IF(DHAC_TestProviders_combined!W209&lt;&gt;"",DHAC_TestProviders_combined!W209,"")</f>
        <v/>
      </c>
      <c r="N222" s="66"/>
      <c r="O222" s="66" t="s">
        <v>247</v>
      </c>
      <c r="P222" s="9" t="str">
        <f>DHAC_TestProviders_combined!I209</f>
        <v>HILL</v>
      </c>
      <c r="Q222" s="66" t="str">
        <f>DHAC_TestProviders_combined!J209</f>
        <v>Maryln</v>
      </c>
      <c r="R222" s="66"/>
      <c r="S222" s="66"/>
      <c r="U222" s="7" t="s">
        <v>252</v>
      </c>
      <c r="V222" s="32" t="str">
        <f>DHAC_TestProviders_combined!Q209</f>
        <v>0270109297</v>
      </c>
      <c r="W222" s="66" t="s">
        <v>1321</v>
      </c>
      <c r="X222" s="66" t="s">
        <v>282</v>
      </c>
      <c r="Y222" s="65" t="str">
        <f>DHAC_TestProviders_combined!S209</f>
        <v>maryln.hill@nichollsradiology.example.com.au</v>
      </c>
      <c r="Z222" s="66"/>
      <c r="AA222" s="66"/>
      <c r="AB222" s="32" t="str">
        <f>DHAC_TestProviders_combined!M209</f>
        <v>178 New Pde</v>
      </c>
      <c r="AC222" s="32" t="str">
        <f>DHAC_TestProviders_combined!N209</f>
        <v>Nicholls</v>
      </c>
      <c r="AD222" s="32" t="str">
        <f>DHAC_TestProviders_combined!O209</f>
        <v>ACT</v>
      </c>
      <c r="AE222" s="7">
        <f>DHAC_TestProviders_combined!P209</f>
        <v>2913</v>
      </c>
      <c r="AF222" s="66"/>
      <c r="AG222" s="66"/>
      <c r="AH222" s="65" t="str">
        <f>_xlfn.XLOOKUP(DHAC_TestProviders_combined!K209,CodeMaps!$A$15:$A$18,CodeMaps!$B$15:$B$18)</f>
        <v>other</v>
      </c>
      <c r="AI222" s="65" t="str">
        <f>DHAC_TestProviders_combined!D209</f>
        <v>Other Medical Practitioners</v>
      </c>
      <c r="AJ222" s="7" t="s">
        <v>1525</v>
      </c>
      <c r="AK222" s="66" t="s">
        <v>1526</v>
      </c>
      <c r="AL222" s="66" t="s">
        <v>1527</v>
      </c>
      <c r="AM222" s="7" t="s">
        <v>1528</v>
      </c>
      <c r="AN222" s="32" t="str">
        <f>DHAC_TestProviders_combined!T209</f>
        <v>HAC00000000208</v>
      </c>
      <c r="AO222" s="9" t="s">
        <v>1530</v>
      </c>
      <c r="AP222" s="9" t="s">
        <v>1531</v>
      </c>
      <c r="AQ222" s="9" t="s">
        <v>1585</v>
      </c>
    </row>
    <row r="223" spans="1:43" x14ac:dyDescent="0.25">
      <c r="A223" s="65" t="str">
        <f>LOWER(_xlfn.CONCAT(SUBSTITUTE(DHAC_TestProviders_combined!I210,"'",""),"-",DHAC_TestProviders_combined!J210))</f>
        <v>cross-lizzie</v>
      </c>
      <c r="B223" s="65"/>
      <c r="C223" s="35" t="s">
        <v>1518</v>
      </c>
      <c r="D223" s="66" t="s">
        <v>1519</v>
      </c>
      <c r="E223" s="66" t="s">
        <v>1520</v>
      </c>
      <c r="F223" s="66" t="s">
        <v>1521</v>
      </c>
      <c r="G223" s="66" t="str">
        <f>DHAC_TestProviders_combined!B210</f>
        <v xml:space="preserve">8003611566719013 </v>
      </c>
      <c r="H223" s="66"/>
      <c r="I223" s="65" t="str">
        <f>IF(DHAC_TestProviders_combined!W210&lt;&gt;"","PRES","")</f>
        <v/>
      </c>
      <c r="J223" s="65" t="str">
        <f>IF(DHAC_TestProviders_combined!W210&lt;&gt;"","Prescriber Number","")</f>
        <v/>
      </c>
      <c r="K223" s="66"/>
      <c r="L223" s="65" t="str">
        <f>IF(DHAC_TestProviders_combined!W210&lt;&gt;"","http://ns.electronichealth.net.au/id/medicare-prescriber-number","")</f>
        <v/>
      </c>
      <c r="M223" s="65" t="str">
        <f>IF(DHAC_TestProviders_combined!W210&lt;&gt;"",DHAC_TestProviders_combined!W210,"")</f>
        <v/>
      </c>
      <c r="N223" s="66"/>
      <c r="O223" s="66" t="s">
        <v>247</v>
      </c>
      <c r="P223" s="9" t="str">
        <f>DHAC_TestProviders_combined!I210</f>
        <v>CROSS</v>
      </c>
      <c r="Q223" s="66" t="str">
        <f>DHAC_TestProviders_combined!J210</f>
        <v>Lizzie</v>
      </c>
      <c r="R223" s="66"/>
      <c r="S223" s="66"/>
      <c r="U223" s="7" t="s">
        <v>252</v>
      </c>
      <c r="V223" s="32" t="str">
        <f>DHAC_TestProviders_combined!Q210</f>
        <v>0270105959</v>
      </c>
      <c r="W223" s="66" t="s">
        <v>1321</v>
      </c>
      <c r="X223" s="66" t="s">
        <v>282</v>
      </c>
      <c r="Y223" s="65" t="str">
        <f>DHAC_TestProviders_combined!S210</f>
        <v>lizzie.cross@oxleyph.example.com.au</v>
      </c>
      <c r="Z223" s="66"/>
      <c r="AA223" s="66"/>
      <c r="AB223" s="32" t="str">
        <f>DHAC_TestProviders_combined!M210</f>
        <v>185 Silver Rdge</v>
      </c>
      <c r="AC223" s="32" t="str">
        <f>DHAC_TestProviders_combined!N210</f>
        <v>Oxley</v>
      </c>
      <c r="AD223" s="32" t="str">
        <f>DHAC_TestProviders_combined!O210</f>
        <v>ACT</v>
      </c>
      <c r="AE223" s="7">
        <f>DHAC_TestProviders_combined!P210</f>
        <v>2903</v>
      </c>
      <c r="AF223" s="66"/>
      <c r="AG223" s="66"/>
      <c r="AH223" s="65" t="str">
        <f>_xlfn.XLOOKUP(DHAC_TestProviders_combined!K210,CodeMaps!$A$15:$A$18,CodeMaps!$B$15:$B$18)</f>
        <v>other</v>
      </c>
      <c r="AI223" s="65" t="str">
        <f>DHAC_TestProviders_combined!D210</f>
        <v>Surgeons</v>
      </c>
      <c r="AJ223" s="7" t="s">
        <v>1525</v>
      </c>
      <c r="AK223" s="66" t="s">
        <v>1526</v>
      </c>
      <c r="AL223" s="66" t="s">
        <v>1527</v>
      </c>
      <c r="AM223" s="7" t="s">
        <v>1528</v>
      </c>
      <c r="AN223" s="32" t="str">
        <f>DHAC_TestProviders_combined!T210</f>
        <v>HAC00000000209</v>
      </c>
      <c r="AO223" s="9" t="s">
        <v>1530</v>
      </c>
      <c r="AP223" s="9" t="s">
        <v>1531</v>
      </c>
      <c r="AQ223" s="9" t="s">
        <v>1585</v>
      </c>
    </row>
    <row r="224" spans="1:43" x14ac:dyDescent="0.25">
      <c r="A224" s="65" t="str">
        <f>LOWER(_xlfn.CONCAT(SUBSTITUTE(DHAC_TestProviders_combined!I211,"'",""),"-",DHAC_TestProviders_combined!J211))</f>
        <v>pickford-aimee</v>
      </c>
      <c r="B224" s="65"/>
      <c r="C224" s="7" t="s">
        <v>1518</v>
      </c>
      <c r="D224" s="66" t="s">
        <v>1519</v>
      </c>
      <c r="E224" s="66" t="s">
        <v>1520</v>
      </c>
      <c r="F224" s="66" t="s">
        <v>1521</v>
      </c>
      <c r="G224" s="66" t="str">
        <f>DHAC_TestProviders_combined!B211</f>
        <v xml:space="preserve">8003613233385384 </v>
      </c>
      <c r="H224" s="66"/>
      <c r="I224" s="65" t="str">
        <f>IF(DHAC_TestProviders_combined!W211&lt;&gt;"","PRES","")</f>
        <v/>
      </c>
      <c r="J224" s="65" t="str">
        <f>IF(DHAC_TestProviders_combined!W211&lt;&gt;"","Prescriber Number","")</f>
        <v/>
      </c>
      <c r="K224" s="66"/>
      <c r="L224" s="65" t="str">
        <f>IF(DHAC_TestProviders_combined!W211&lt;&gt;"","http://ns.electronichealth.net.au/id/medicare-prescriber-number","")</f>
        <v/>
      </c>
      <c r="M224" s="65" t="str">
        <f>IF(DHAC_TestProviders_combined!W211&lt;&gt;"",DHAC_TestProviders_combined!W211,"")</f>
        <v/>
      </c>
      <c r="N224" s="66"/>
      <c r="O224" s="66" t="s">
        <v>247</v>
      </c>
      <c r="P224" s="9" t="str">
        <f>DHAC_TestProviders_combined!I211</f>
        <v>PICKFORD</v>
      </c>
      <c r="Q224" s="66" t="str">
        <f>DHAC_TestProviders_combined!J211</f>
        <v>Aimee</v>
      </c>
      <c r="R224" s="66"/>
      <c r="S224" s="66"/>
      <c r="U224" s="7" t="s">
        <v>252</v>
      </c>
      <c r="V224" s="32" t="str">
        <f>DHAC_TestProviders_combined!Q211</f>
        <v>0270107686</v>
      </c>
      <c r="W224" s="66" t="s">
        <v>1321</v>
      </c>
      <c r="X224" s="66" t="s">
        <v>282</v>
      </c>
      <c r="Y224" s="65" t="str">
        <f>DHAC_TestProviders_combined!S211</f>
        <v>aimee.pickford@monashph.example.net</v>
      </c>
      <c r="Z224" s="66"/>
      <c r="AA224" s="66"/>
      <c r="AB224" s="32" t="str">
        <f>DHAC_TestProviders_combined!M211</f>
        <v>140 Abattoir Dr</v>
      </c>
      <c r="AC224" s="32" t="str">
        <f>DHAC_TestProviders_combined!N211</f>
        <v>Monash</v>
      </c>
      <c r="AD224" s="32" t="str">
        <f>DHAC_TestProviders_combined!O211</f>
        <v>ACT</v>
      </c>
      <c r="AE224" s="7">
        <f>DHAC_TestProviders_combined!P211</f>
        <v>2904</v>
      </c>
      <c r="AF224" s="66"/>
      <c r="AG224" s="66"/>
      <c r="AH224" s="65" t="str">
        <f>_xlfn.XLOOKUP(DHAC_TestProviders_combined!K211,CodeMaps!$A$15:$A$18,CodeMaps!$B$15:$B$18)</f>
        <v>other</v>
      </c>
      <c r="AI224" s="65" t="str">
        <f>DHAC_TestProviders_combined!D211</f>
        <v>Surgeons</v>
      </c>
      <c r="AJ224" s="7" t="s">
        <v>1525</v>
      </c>
      <c r="AK224" s="66" t="s">
        <v>1526</v>
      </c>
      <c r="AL224" s="66" t="s">
        <v>1527</v>
      </c>
      <c r="AM224" s="7" t="s">
        <v>1528</v>
      </c>
      <c r="AN224" s="32" t="str">
        <f>DHAC_TestProviders_combined!T211</f>
        <v>HAC00000000210</v>
      </c>
      <c r="AO224" s="9" t="s">
        <v>1530</v>
      </c>
      <c r="AP224" s="9" t="s">
        <v>1531</v>
      </c>
      <c r="AQ224" s="9" t="s">
        <v>1585</v>
      </c>
    </row>
    <row r="225" spans="1:43" x14ac:dyDescent="0.25">
      <c r="A225" s="65" t="str">
        <f>LOWER(_xlfn.CONCAT(SUBSTITUTE(DHAC_TestProviders_combined!I212,"'",""),"-",DHAC_TestProviders_combined!J212))</f>
        <v>mccarthy-heide</v>
      </c>
      <c r="B225" s="65"/>
      <c r="C225" s="7" t="s">
        <v>1518</v>
      </c>
      <c r="D225" s="66" t="s">
        <v>1519</v>
      </c>
      <c r="E225" s="66" t="s">
        <v>1520</v>
      </c>
      <c r="F225" s="66" t="s">
        <v>1521</v>
      </c>
      <c r="G225" s="66" t="str">
        <f>DHAC_TestProviders_combined!B212</f>
        <v xml:space="preserve">8003616566719368 </v>
      </c>
      <c r="H225" s="66"/>
      <c r="I225" s="65" t="str">
        <f>IF(DHAC_TestProviders_combined!W212&lt;&gt;"","PRES","")</f>
        <v/>
      </c>
      <c r="J225" s="65" t="str">
        <f>IF(DHAC_TestProviders_combined!W212&lt;&gt;"","Prescriber Number","")</f>
        <v/>
      </c>
      <c r="K225" s="66"/>
      <c r="L225" s="65" t="str">
        <f>IF(DHAC_TestProviders_combined!W212&lt;&gt;"","http://ns.electronichealth.net.au/id/medicare-prescriber-number","")</f>
        <v/>
      </c>
      <c r="M225" s="65" t="str">
        <f>IF(DHAC_TestProviders_combined!W212&lt;&gt;"",DHAC_TestProviders_combined!W212,"")</f>
        <v/>
      </c>
      <c r="N225" s="66"/>
      <c r="O225" s="66" t="s">
        <v>247</v>
      </c>
      <c r="P225" s="9" t="str">
        <f>DHAC_TestProviders_combined!I212</f>
        <v>MCCARTHY</v>
      </c>
      <c r="Q225" s="66" t="str">
        <f>DHAC_TestProviders_combined!J212</f>
        <v>Heide</v>
      </c>
      <c r="R225" s="66"/>
      <c r="S225" s="66"/>
      <c r="U225" s="7" t="s">
        <v>252</v>
      </c>
      <c r="V225" s="32" t="str">
        <f>DHAC_TestProviders_combined!Q212</f>
        <v>0270101545</v>
      </c>
      <c r="W225" s="66" t="s">
        <v>1321</v>
      </c>
      <c r="X225" s="66" t="s">
        <v>282</v>
      </c>
      <c r="Y225" s="65" t="str">
        <f>DHAC_TestProviders_combined!S212</f>
        <v>heide.mccarthy@example.com</v>
      </c>
      <c r="Z225" s="66"/>
      <c r="AA225" s="66"/>
      <c r="AB225" s="32" t="str">
        <f>DHAC_TestProviders_combined!M212</f>
        <v>196 Abattoir Gdns</v>
      </c>
      <c r="AC225" s="32" t="str">
        <f>DHAC_TestProviders_combined!N212</f>
        <v>Calwell</v>
      </c>
      <c r="AD225" s="32" t="str">
        <f>DHAC_TestProviders_combined!O212</f>
        <v>ACT</v>
      </c>
      <c r="AE225" s="7">
        <f>DHAC_TestProviders_combined!P212</f>
        <v>2905</v>
      </c>
      <c r="AF225" s="66"/>
      <c r="AG225" s="66"/>
      <c r="AH225" s="65" t="str">
        <f>_xlfn.XLOOKUP(DHAC_TestProviders_combined!K212,CodeMaps!$A$15:$A$18,CodeMaps!$B$15:$B$18)</f>
        <v>other</v>
      </c>
      <c r="AI225" s="65" t="str">
        <f>DHAC_TestProviders_combined!D212</f>
        <v>Psychologists</v>
      </c>
      <c r="AJ225" s="7" t="s">
        <v>1525</v>
      </c>
      <c r="AK225" s="66" t="s">
        <v>1526</v>
      </c>
      <c r="AL225" s="66" t="s">
        <v>1527</v>
      </c>
      <c r="AM225" s="7" t="s">
        <v>1528</v>
      </c>
      <c r="AN225" s="32" t="str">
        <f>DHAC_TestProviders_combined!T212</f>
        <v>HAC00000000211</v>
      </c>
      <c r="AO225" s="9" t="s">
        <v>1530</v>
      </c>
      <c r="AP225" s="9" t="s">
        <v>1531</v>
      </c>
      <c r="AQ225" s="9" t="s">
        <v>1585</v>
      </c>
    </row>
    <row r="226" spans="1:43" x14ac:dyDescent="0.25">
      <c r="A226" s="65" t="str">
        <f>LOWER(_xlfn.CONCAT(SUBSTITUTE(DHAC_TestProviders_combined!I213,"'",""),"-",DHAC_TestProviders_combined!J213))</f>
        <v>becker-valentina</v>
      </c>
      <c r="B226" s="65"/>
      <c r="C226" s="7" t="s">
        <v>1518</v>
      </c>
      <c r="D226" s="66" t="s">
        <v>1519</v>
      </c>
      <c r="E226" s="66" t="s">
        <v>1520</v>
      </c>
      <c r="F226" s="66" t="s">
        <v>1521</v>
      </c>
      <c r="G226" s="66" t="str">
        <f>DHAC_TestProviders_combined!B213</f>
        <v xml:space="preserve">8003616566719384 </v>
      </c>
      <c r="H226" s="66"/>
      <c r="I226" s="65" t="str">
        <f>IF(DHAC_TestProviders_combined!W213&lt;&gt;"","PRES","")</f>
        <v/>
      </c>
      <c r="J226" s="65" t="str">
        <f>IF(DHAC_TestProviders_combined!W213&lt;&gt;"","Prescriber Number","")</f>
        <v/>
      </c>
      <c r="K226" s="66"/>
      <c r="L226" s="65" t="str">
        <f>IF(DHAC_TestProviders_combined!W213&lt;&gt;"","http://ns.electronichealth.net.au/id/medicare-prescriber-number","")</f>
        <v/>
      </c>
      <c r="M226" s="65" t="str">
        <f>IF(DHAC_TestProviders_combined!W213&lt;&gt;"",DHAC_TestProviders_combined!W213,"")</f>
        <v/>
      </c>
      <c r="N226" s="66"/>
      <c r="O226" s="66" t="s">
        <v>247</v>
      </c>
      <c r="P226" s="9" t="str">
        <f>DHAC_TestProviders_combined!I213</f>
        <v>BECKER</v>
      </c>
      <c r="Q226" s="66" t="str">
        <f>DHAC_TestProviders_combined!J213</f>
        <v>Valentina</v>
      </c>
      <c r="R226" s="66"/>
      <c r="S226" s="66"/>
      <c r="U226" s="7" t="s">
        <v>252</v>
      </c>
      <c r="V226" s="32" t="str">
        <f>DHAC_TestProviders_combined!Q213</f>
        <v>0270103909</v>
      </c>
      <c r="W226" s="66" t="s">
        <v>1321</v>
      </c>
      <c r="X226" s="66" t="s">
        <v>282</v>
      </c>
      <c r="Y226" s="65" t="str">
        <f>DHAC_TestProviders_combined!S213</f>
        <v>valentina.becker@example.com.au</v>
      </c>
      <c r="Z226" s="66"/>
      <c r="AA226" s="66"/>
      <c r="AB226" s="32" t="str">
        <f>DHAC_TestProviders_combined!M213</f>
        <v>75 Flinders Rd</v>
      </c>
      <c r="AC226" s="32" t="str">
        <f>DHAC_TestProviders_combined!N213</f>
        <v>Gowrie</v>
      </c>
      <c r="AD226" s="32" t="str">
        <f>DHAC_TestProviders_combined!O213</f>
        <v>ACT</v>
      </c>
      <c r="AE226" s="7">
        <f>DHAC_TestProviders_combined!P213</f>
        <v>2904</v>
      </c>
      <c r="AF226" s="66"/>
      <c r="AG226" s="66"/>
      <c r="AH226" s="65" t="str">
        <f>_xlfn.XLOOKUP(DHAC_TestProviders_combined!K213,CodeMaps!$A$15:$A$18,CodeMaps!$B$15:$B$18)</f>
        <v>female</v>
      </c>
      <c r="AI226" s="65" t="str">
        <f>DHAC_TestProviders_combined!D213</f>
        <v>Psychiatrists</v>
      </c>
      <c r="AJ226" s="7" t="s">
        <v>1525</v>
      </c>
      <c r="AK226" s="66" t="s">
        <v>1526</v>
      </c>
      <c r="AL226" s="66" t="s">
        <v>1527</v>
      </c>
      <c r="AM226" s="7" t="s">
        <v>1528</v>
      </c>
      <c r="AN226" s="32" t="str">
        <f>DHAC_TestProviders_combined!T213</f>
        <v>HAC00000000212</v>
      </c>
      <c r="AO226" s="9" t="s">
        <v>1530</v>
      </c>
      <c r="AP226" s="9" t="s">
        <v>1531</v>
      </c>
      <c r="AQ226" s="9" t="s">
        <v>1585</v>
      </c>
    </row>
    <row r="227" spans="1:43" x14ac:dyDescent="0.25">
      <c r="A227" s="65" t="str">
        <f>LOWER(_xlfn.CONCAT(SUBSTITUTE(DHAC_TestProviders_combined!I214,"'",""),"-",DHAC_TestProviders_combined!J214))</f>
        <v>turnbull-daniel</v>
      </c>
      <c r="B227" s="65"/>
      <c r="C227" s="7" t="s">
        <v>1518</v>
      </c>
      <c r="D227" s="66" t="s">
        <v>1519</v>
      </c>
      <c r="E227" s="66" t="s">
        <v>1520</v>
      </c>
      <c r="F227" s="66" t="s">
        <v>1521</v>
      </c>
      <c r="G227" s="66" t="str">
        <f>DHAC_TestProviders_combined!B214</f>
        <v xml:space="preserve">8003619900052702 </v>
      </c>
      <c r="H227" s="66"/>
      <c r="I227" s="65" t="str">
        <f>IF(DHAC_TestProviders_combined!W214&lt;&gt;"","PRES","")</f>
        <v>PRES</v>
      </c>
      <c r="J227" s="65" t="str">
        <f>IF(DHAC_TestProviders_combined!W214&lt;&gt;"","Prescriber Number","")</f>
        <v>Prescriber Number</v>
      </c>
      <c r="K227" s="66"/>
      <c r="L227" s="65" t="str">
        <f>IF(DHAC_TestProviders_combined!W214&lt;&gt;"","http://ns.electronichealth.net.au/id/medicare-prescriber-number","")</f>
        <v>http://ns.electronichealth.net.au/id/medicare-prescriber-number</v>
      </c>
      <c r="M227" s="65">
        <f>IF(DHAC_TestProviders_combined!W214&lt;&gt;"",DHAC_TestProviders_combined!W214,"")</f>
        <v>8017268</v>
      </c>
      <c r="N227" s="66"/>
      <c r="O227" s="66" t="s">
        <v>247</v>
      </c>
      <c r="P227" s="9" t="str">
        <f>DHAC_TestProviders_combined!I214</f>
        <v>TURNBULL</v>
      </c>
      <c r="Q227" s="66" t="str">
        <f>DHAC_TestProviders_combined!J214</f>
        <v>Daniel</v>
      </c>
      <c r="R227" s="66"/>
      <c r="S227" s="66"/>
      <c r="U227" s="7" t="s">
        <v>252</v>
      </c>
      <c r="V227" s="32" t="str">
        <f>DHAC_TestProviders_combined!Q214</f>
        <v>0270108940</v>
      </c>
      <c r="W227" s="66" t="s">
        <v>1321</v>
      </c>
      <c r="X227" s="66" t="s">
        <v>282</v>
      </c>
      <c r="Y227" s="65" t="str">
        <f>DHAC_TestProviders_combined!S214</f>
        <v>daniel.turnbull@example.net</v>
      </c>
      <c r="Z227" s="66"/>
      <c r="AA227" s="66"/>
      <c r="AB227" s="32" t="str">
        <f>DHAC_TestProviders_combined!M214</f>
        <v>8 Desleigh Cnr</v>
      </c>
      <c r="AC227" s="32" t="str">
        <f>DHAC_TestProviders_combined!N214</f>
        <v>Gordon</v>
      </c>
      <c r="AD227" s="32" t="str">
        <f>DHAC_TestProviders_combined!O214</f>
        <v>ACT</v>
      </c>
      <c r="AE227" s="7">
        <f>DHAC_TestProviders_combined!P214</f>
        <v>2906</v>
      </c>
      <c r="AF227" s="66"/>
      <c r="AG227" s="66"/>
      <c r="AH227" s="65" t="str">
        <f>_xlfn.XLOOKUP(DHAC_TestProviders_combined!K214,CodeMaps!$A$15:$A$18,CodeMaps!$B$15:$B$18)</f>
        <v>unknown</v>
      </c>
      <c r="AI227" s="65" t="str">
        <f>DHAC_TestProviders_combined!D214</f>
        <v>Optometrists and Orthoptists</v>
      </c>
      <c r="AJ227" s="7" t="s">
        <v>1525</v>
      </c>
      <c r="AK227" s="66" t="s">
        <v>1526</v>
      </c>
      <c r="AL227" s="66" t="s">
        <v>1527</v>
      </c>
      <c r="AM227" s="7" t="s">
        <v>1528</v>
      </c>
      <c r="AN227" s="32" t="str">
        <f>DHAC_TestProviders_combined!T214</f>
        <v>HAC00000000213</v>
      </c>
      <c r="AO227" s="9" t="s">
        <v>1530</v>
      </c>
      <c r="AP227" s="9" t="s">
        <v>1531</v>
      </c>
      <c r="AQ227" s="9" t="s">
        <v>1585</v>
      </c>
    </row>
    <row r="228" spans="1:43" x14ac:dyDescent="0.25">
      <c r="A228" s="65" t="str">
        <f>LOWER(_xlfn.CONCAT(SUBSTITUTE(DHAC_TestProviders_combined!I215,"'",""),"-",DHAC_TestProviders_combined!J215))</f>
        <v>brooksby-susanna</v>
      </c>
      <c r="B228" s="65"/>
      <c r="C228" s="7" t="s">
        <v>1518</v>
      </c>
      <c r="D228" s="66" t="s">
        <v>1519</v>
      </c>
      <c r="E228" s="66" t="s">
        <v>1520</v>
      </c>
      <c r="F228" s="66" t="s">
        <v>1521</v>
      </c>
      <c r="G228" s="66" t="str">
        <f>DHAC_TestProviders_combined!B215</f>
        <v xml:space="preserve">8003613233385392 </v>
      </c>
      <c r="H228" s="66"/>
      <c r="I228" s="65" t="str">
        <f>IF(DHAC_TestProviders_combined!W215&lt;&gt;"","PRES","")</f>
        <v/>
      </c>
      <c r="J228" s="65" t="str">
        <f>IF(DHAC_TestProviders_combined!W215&lt;&gt;"","Prescriber Number","")</f>
        <v/>
      </c>
      <c r="K228" s="66"/>
      <c r="L228" s="65" t="str">
        <f>IF(DHAC_TestProviders_combined!W215&lt;&gt;"","http://ns.electronichealth.net.au/id/medicare-prescriber-number","")</f>
        <v/>
      </c>
      <c r="M228" s="65" t="str">
        <f>IF(DHAC_TestProviders_combined!W215&lt;&gt;"",DHAC_TestProviders_combined!W215,"")</f>
        <v/>
      </c>
      <c r="N228" s="66"/>
      <c r="O228" s="66" t="s">
        <v>247</v>
      </c>
      <c r="P228" s="9" t="str">
        <f>DHAC_TestProviders_combined!I215</f>
        <v>BROOKSBY</v>
      </c>
      <c r="Q228" s="66" t="str">
        <f>DHAC_TestProviders_combined!J215</f>
        <v>Susanna</v>
      </c>
      <c r="R228" s="66"/>
      <c r="S228" s="66"/>
      <c r="U228" s="7" t="s">
        <v>252</v>
      </c>
      <c r="V228" s="32" t="str">
        <f>DHAC_TestProviders_combined!Q215</f>
        <v>0270103229</v>
      </c>
      <c r="W228" s="66" t="s">
        <v>1321</v>
      </c>
      <c r="X228" s="66" t="s">
        <v>282</v>
      </c>
      <c r="Y228" s="65" t="str">
        <f>DHAC_TestProviders_combined!S215</f>
        <v>susanna.brooksby@example.com</v>
      </c>
      <c r="Z228" s="66"/>
      <c r="AA228" s="66"/>
      <c r="AB228" s="32" t="str">
        <f>DHAC_TestProviders_combined!M215</f>
        <v>60 Yoga St</v>
      </c>
      <c r="AC228" s="32" t="str">
        <f>DHAC_TestProviders_combined!N215</f>
        <v>Calwell</v>
      </c>
      <c r="AD228" s="32" t="str">
        <f>DHAC_TestProviders_combined!O215</f>
        <v>ACT</v>
      </c>
      <c r="AE228" s="7">
        <f>DHAC_TestProviders_combined!P215</f>
        <v>2905</v>
      </c>
      <c r="AF228" s="66"/>
      <c r="AG228" s="66"/>
      <c r="AH228" s="65" t="str">
        <f>_xlfn.XLOOKUP(DHAC_TestProviders_combined!K215,CodeMaps!$A$15:$A$18,CodeMaps!$B$15:$B$18)</f>
        <v>other</v>
      </c>
      <c r="AI228" s="65" t="str">
        <f>DHAC_TestProviders_combined!D215</f>
        <v>Other Medical Practitioners</v>
      </c>
      <c r="AJ228" s="7" t="s">
        <v>1525</v>
      </c>
      <c r="AK228" s="66" t="s">
        <v>1526</v>
      </c>
      <c r="AL228" s="66" t="s">
        <v>1527</v>
      </c>
      <c r="AM228" s="7" t="s">
        <v>1528</v>
      </c>
      <c r="AN228" s="32" t="str">
        <f>DHAC_TestProviders_combined!T215</f>
        <v>HAC00000000214</v>
      </c>
      <c r="AO228" s="9" t="s">
        <v>1530</v>
      </c>
      <c r="AP228" s="9" t="s">
        <v>1531</v>
      </c>
      <c r="AQ228" s="9" t="s">
        <v>1585</v>
      </c>
    </row>
    <row r="229" spans="1:43" x14ac:dyDescent="0.25">
      <c r="A229" s="65" t="str">
        <f>LOWER(_xlfn.CONCAT(SUBSTITUTE(DHAC_TestProviders_combined!I216,"'",""),"-",DHAC_TestProviders_combined!J216))</f>
        <v>murphy-virginia</v>
      </c>
      <c r="B229" s="65"/>
      <c r="C229" s="7" t="s">
        <v>1518</v>
      </c>
      <c r="D229" s="66" t="s">
        <v>1519</v>
      </c>
      <c r="E229" s="66" t="s">
        <v>1520</v>
      </c>
      <c r="F229" s="66" t="s">
        <v>1521</v>
      </c>
      <c r="G229" s="66" t="str">
        <f>DHAC_TestProviders_combined!B216</f>
        <v xml:space="preserve">8003611566719047 </v>
      </c>
      <c r="H229" s="66"/>
      <c r="I229" s="65" t="str">
        <f>IF(DHAC_TestProviders_combined!W216&lt;&gt;"","PRES","")</f>
        <v>PRES</v>
      </c>
      <c r="J229" s="65" t="str">
        <f>IF(DHAC_TestProviders_combined!W216&lt;&gt;"","Prescriber Number","")</f>
        <v>Prescriber Number</v>
      </c>
      <c r="K229" s="66"/>
      <c r="L229" s="65" t="str">
        <f>IF(DHAC_TestProviders_combined!W216&lt;&gt;"","http://ns.electronichealth.net.au/id/medicare-prescriber-number","")</f>
        <v>http://ns.electronichealth.net.au/id/medicare-prescriber-number</v>
      </c>
      <c r="M229" s="65">
        <f>IF(DHAC_TestProviders_combined!W216&lt;&gt;"",DHAC_TestProviders_combined!W216,"")</f>
        <v>8017242</v>
      </c>
      <c r="N229" s="66"/>
      <c r="O229" s="66" t="s">
        <v>247</v>
      </c>
      <c r="P229" s="9" t="str">
        <f>DHAC_TestProviders_combined!I216</f>
        <v>MURPHY</v>
      </c>
      <c r="Q229" s="66" t="str">
        <f>DHAC_TestProviders_combined!J216</f>
        <v>Virginia</v>
      </c>
      <c r="R229" s="66"/>
      <c r="S229" s="66"/>
      <c r="U229" s="7" t="s">
        <v>252</v>
      </c>
      <c r="V229" s="32" t="str">
        <f>DHAC_TestProviders_combined!Q216</f>
        <v>0270104538</v>
      </c>
      <c r="W229" s="66" t="s">
        <v>1321</v>
      </c>
      <c r="X229" s="66" t="s">
        <v>282</v>
      </c>
      <c r="Y229" s="65" t="str">
        <f>DHAC_TestProviders_combined!S216</f>
        <v>virginia.murphy@example.com.au</v>
      </c>
      <c r="Z229" s="66"/>
      <c r="AA229" s="66"/>
      <c r="AB229" s="32" t="str">
        <f>DHAC_TestProviders_combined!M216</f>
        <v>155 Desleigh Qy</v>
      </c>
      <c r="AC229" s="32" t="str">
        <f>DHAC_TestProviders_combined!N216</f>
        <v>Oxley</v>
      </c>
      <c r="AD229" s="32" t="str">
        <f>DHAC_TestProviders_combined!O216</f>
        <v>ACT</v>
      </c>
      <c r="AE229" s="7">
        <f>DHAC_TestProviders_combined!P216</f>
        <v>2903</v>
      </c>
      <c r="AF229" s="66"/>
      <c r="AG229" s="66"/>
      <c r="AH229" s="65" t="str">
        <f>_xlfn.XLOOKUP(DHAC_TestProviders_combined!K216,CodeMaps!$A$15:$A$18,CodeMaps!$B$15:$B$18)</f>
        <v>female</v>
      </c>
      <c r="AI229" s="65" t="str">
        <f>DHAC_TestProviders_combined!D216</f>
        <v>Podiatrists</v>
      </c>
      <c r="AJ229" s="7" t="s">
        <v>1525</v>
      </c>
      <c r="AK229" s="66" t="s">
        <v>1526</v>
      </c>
      <c r="AL229" s="66" t="s">
        <v>1527</v>
      </c>
      <c r="AM229" s="7" t="s">
        <v>1528</v>
      </c>
      <c r="AN229" s="32" t="str">
        <f>DHAC_TestProviders_combined!T216</f>
        <v>HAC00000000215</v>
      </c>
      <c r="AO229" s="9" t="s">
        <v>1530</v>
      </c>
      <c r="AP229" s="9" t="s">
        <v>1531</v>
      </c>
      <c r="AQ229" s="9" t="s">
        <v>1585</v>
      </c>
    </row>
    <row r="230" spans="1:43" x14ac:dyDescent="0.25">
      <c r="A230" s="65" t="str">
        <f>LOWER(_xlfn.CONCAT(SUBSTITUTE(DHAC_TestProviders_combined!I217,"'",""),"-",DHAC_TestProviders_combined!J217))</f>
        <v>briggs-cheyenne</v>
      </c>
      <c r="B230" s="65"/>
      <c r="C230" s="7" t="s">
        <v>1518</v>
      </c>
      <c r="D230" s="66" t="s">
        <v>1519</v>
      </c>
      <c r="E230" s="66" t="s">
        <v>1520</v>
      </c>
      <c r="F230" s="66" t="s">
        <v>1521</v>
      </c>
      <c r="G230" s="66" t="str">
        <f>DHAC_TestProviders_combined!B217</f>
        <v xml:space="preserve">8003616566719392 </v>
      </c>
      <c r="H230" s="66"/>
      <c r="I230" s="65" t="str">
        <f>IF(DHAC_TestProviders_combined!W217&lt;&gt;"","PRES","")</f>
        <v/>
      </c>
      <c r="J230" s="65" t="str">
        <f>IF(DHAC_TestProviders_combined!W217&lt;&gt;"","Prescriber Number","")</f>
        <v/>
      </c>
      <c r="K230" s="66"/>
      <c r="L230" s="65" t="str">
        <f>IF(DHAC_TestProviders_combined!W217&lt;&gt;"","http://ns.electronichealth.net.au/id/medicare-prescriber-number","")</f>
        <v/>
      </c>
      <c r="M230" s="65" t="str">
        <f>IF(DHAC_TestProviders_combined!W217&lt;&gt;"",DHAC_TestProviders_combined!W217,"")</f>
        <v/>
      </c>
      <c r="N230" s="66"/>
      <c r="O230" s="66" t="s">
        <v>247</v>
      </c>
      <c r="P230" s="9" t="str">
        <f>DHAC_TestProviders_combined!I217</f>
        <v>BRIGGS</v>
      </c>
      <c r="Q230" s="66" t="str">
        <f>DHAC_TestProviders_combined!J217</f>
        <v>Cheyenne</v>
      </c>
      <c r="R230" s="66"/>
      <c r="S230" s="66"/>
      <c r="U230" s="7" t="s">
        <v>252</v>
      </c>
      <c r="V230" s="32" t="str">
        <f>DHAC_TestProviders_combined!Q217</f>
        <v>0270100289</v>
      </c>
      <c r="W230" s="66" t="s">
        <v>1321</v>
      </c>
      <c r="X230" s="66" t="s">
        <v>282</v>
      </c>
      <c r="Y230" s="65" t="str">
        <f>DHAC_TestProviders_combined!S217</f>
        <v>cheyenne.briggs@example.net</v>
      </c>
      <c r="Z230" s="66"/>
      <c r="AA230" s="66"/>
      <c r="AB230" s="32" t="str">
        <f>DHAC_TestProviders_combined!M217</f>
        <v>143 Greenwood Cct</v>
      </c>
      <c r="AC230" s="32" t="str">
        <f>DHAC_TestProviders_combined!N217</f>
        <v>Oxley</v>
      </c>
      <c r="AD230" s="32" t="str">
        <f>DHAC_TestProviders_combined!O217</f>
        <v>ACT</v>
      </c>
      <c r="AE230" s="7">
        <f>DHAC_TestProviders_combined!P217</f>
        <v>2903</v>
      </c>
      <c r="AF230" s="66"/>
      <c r="AG230" s="66"/>
      <c r="AH230" s="65" t="str">
        <f>_xlfn.XLOOKUP(DHAC_TestProviders_combined!K217,CodeMaps!$A$15:$A$18,CodeMaps!$B$15:$B$18)</f>
        <v>other</v>
      </c>
      <c r="AI230" s="65" t="str">
        <f>DHAC_TestProviders_combined!D217</f>
        <v>Audiologists and Speech Pathologists</v>
      </c>
      <c r="AJ230" s="7" t="s">
        <v>1525</v>
      </c>
      <c r="AK230" s="66" t="s">
        <v>1526</v>
      </c>
      <c r="AL230" s="66" t="s">
        <v>1527</v>
      </c>
      <c r="AM230" s="7" t="s">
        <v>1528</v>
      </c>
      <c r="AN230" s="32" t="str">
        <f>DHAC_TestProviders_combined!T217</f>
        <v>HAC00000000216</v>
      </c>
      <c r="AO230" s="9" t="s">
        <v>1530</v>
      </c>
      <c r="AP230" s="9" t="s">
        <v>1531</v>
      </c>
      <c r="AQ230" s="9" t="s">
        <v>1585</v>
      </c>
    </row>
    <row r="231" spans="1:43" x14ac:dyDescent="0.25">
      <c r="A231" s="65" t="str">
        <f>LOWER(_xlfn.CONCAT(SUBSTITUTE(DHAC_TestProviders_combined!I218,"'",""),"-",DHAC_TestProviders_combined!J218))</f>
        <v>seymour-sol</v>
      </c>
      <c r="B231" s="65"/>
      <c r="C231" s="7" t="s">
        <v>1518</v>
      </c>
      <c r="D231" s="66" t="s">
        <v>1519</v>
      </c>
      <c r="E231" s="66" t="s">
        <v>1520</v>
      </c>
      <c r="F231" s="66" t="s">
        <v>1521</v>
      </c>
      <c r="G231" s="66" t="str">
        <f>DHAC_TestProviders_combined!B218</f>
        <v xml:space="preserve">8003614900051861 </v>
      </c>
      <c r="H231" s="66"/>
      <c r="I231" s="65" t="str">
        <f>IF(DHAC_TestProviders_combined!W218&lt;&gt;"","PRES","")</f>
        <v/>
      </c>
      <c r="J231" s="65" t="str">
        <f>IF(DHAC_TestProviders_combined!W218&lt;&gt;"","Prescriber Number","")</f>
        <v/>
      </c>
      <c r="K231" s="66"/>
      <c r="L231" s="65" t="str">
        <f>IF(DHAC_TestProviders_combined!W218&lt;&gt;"","http://ns.electronichealth.net.au/id/medicare-prescriber-number","")</f>
        <v/>
      </c>
      <c r="M231" s="65" t="str">
        <f>IF(DHAC_TestProviders_combined!W218&lt;&gt;"",DHAC_TestProviders_combined!W218,"")</f>
        <v/>
      </c>
      <c r="N231" s="66"/>
      <c r="O231" s="66" t="s">
        <v>247</v>
      </c>
      <c r="P231" s="9" t="str">
        <f>DHAC_TestProviders_combined!I218</f>
        <v>SEYMOUR</v>
      </c>
      <c r="Q231" s="66" t="str">
        <f>DHAC_TestProviders_combined!J218</f>
        <v>Sol</v>
      </c>
      <c r="R231" s="66"/>
      <c r="S231" s="66"/>
      <c r="U231" s="7" t="s">
        <v>252</v>
      </c>
      <c r="V231" s="32" t="str">
        <f>DHAC_TestProviders_combined!Q218</f>
        <v>0270105500</v>
      </c>
      <c r="W231" s="66" t="s">
        <v>1321</v>
      </c>
      <c r="X231" s="66" t="s">
        <v>282</v>
      </c>
      <c r="Y231" s="65" t="str">
        <f>DHAC_TestProviders_combined!S218</f>
        <v>sol.seymour@example.com</v>
      </c>
      <c r="Z231" s="66"/>
      <c r="AA231" s="66"/>
      <c r="AB231" s="32" t="str">
        <f>DHAC_TestProviders_combined!M218</f>
        <v>145 Homer Tce</v>
      </c>
      <c r="AC231" s="32" t="str">
        <f>DHAC_TestProviders_combined!N218</f>
        <v>Conder</v>
      </c>
      <c r="AD231" s="32" t="str">
        <f>DHAC_TestProviders_combined!O218</f>
        <v>ACT</v>
      </c>
      <c r="AE231" s="7">
        <f>DHAC_TestProviders_combined!P218</f>
        <v>2906</v>
      </c>
      <c r="AF231" s="66"/>
      <c r="AG231" s="66"/>
      <c r="AH231" s="65" t="str">
        <f>_xlfn.XLOOKUP(DHAC_TestProviders_combined!K218,CodeMaps!$A$15:$A$18,CodeMaps!$B$15:$B$18)</f>
        <v>male</v>
      </c>
      <c r="AI231" s="65" t="str">
        <f>DHAC_TestProviders_combined!D218</f>
        <v>Medical Imaging Professionals</v>
      </c>
      <c r="AJ231" s="7" t="s">
        <v>1525</v>
      </c>
      <c r="AK231" s="66" t="s">
        <v>1526</v>
      </c>
      <c r="AL231" s="66" t="s">
        <v>1527</v>
      </c>
      <c r="AM231" s="7" t="s">
        <v>1528</v>
      </c>
      <c r="AN231" s="32" t="str">
        <f>DHAC_TestProviders_combined!T218</f>
        <v>HAC00000000217</v>
      </c>
      <c r="AO231" s="9" t="s">
        <v>1530</v>
      </c>
      <c r="AP231" s="9" t="s">
        <v>1531</v>
      </c>
      <c r="AQ231" s="9" t="s">
        <v>1585</v>
      </c>
    </row>
    <row r="232" spans="1:43" x14ac:dyDescent="0.25">
      <c r="A232" s="65" t="str">
        <f>LOWER(_xlfn.CONCAT(SUBSTITUTE(DHAC_TestProviders_combined!I219,"'",""),"-",DHAC_TestProviders_combined!J219))</f>
        <v>allen-yelena</v>
      </c>
      <c r="B232" s="65"/>
      <c r="C232" s="7" t="s">
        <v>1518</v>
      </c>
      <c r="D232" s="66" t="s">
        <v>1519</v>
      </c>
      <c r="E232" s="66" t="s">
        <v>1520</v>
      </c>
      <c r="F232" s="66" t="s">
        <v>1521</v>
      </c>
      <c r="G232" s="66" t="str">
        <f>DHAC_TestProviders_combined!B219</f>
        <v xml:space="preserve">8003618233385516 </v>
      </c>
      <c r="H232" s="66"/>
      <c r="I232" s="65" t="str">
        <f>IF(DHAC_TestProviders_combined!W219&lt;&gt;"","PRES","")</f>
        <v/>
      </c>
      <c r="J232" s="65" t="str">
        <f>IF(DHAC_TestProviders_combined!W219&lt;&gt;"","Prescriber Number","")</f>
        <v/>
      </c>
      <c r="K232" s="66"/>
      <c r="L232" s="65" t="str">
        <f>IF(DHAC_TestProviders_combined!W219&lt;&gt;"","http://ns.electronichealth.net.au/id/medicare-prescriber-number","")</f>
        <v/>
      </c>
      <c r="M232" s="65" t="str">
        <f>IF(DHAC_TestProviders_combined!W219&lt;&gt;"",DHAC_TestProviders_combined!W219,"")</f>
        <v/>
      </c>
      <c r="N232" s="66"/>
      <c r="O232" s="66" t="s">
        <v>247</v>
      </c>
      <c r="P232" s="9" t="str">
        <f>DHAC_TestProviders_combined!I219</f>
        <v>ALLEN</v>
      </c>
      <c r="Q232" s="66" t="str">
        <f>DHAC_TestProviders_combined!J219</f>
        <v>Yelena</v>
      </c>
      <c r="R232" s="66"/>
      <c r="S232" s="66"/>
      <c r="U232" s="7" t="s">
        <v>252</v>
      </c>
      <c r="V232" s="32" t="str">
        <f>DHAC_TestProviders_combined!Q219</f>
        <v>0270106128</v>
      </c>
      <c r="W232" s="66" t="s">
        <v>1321</v>
      </c>
      <c r="X232" s="66" t="s">
        <v>282</v>
      </c>
      <c r="Y232" s="65" t="str">
        <f>DHAC_TestProviders_combined!S219</f>
        <v>yelena.allen@example.com.au</v>
      </c>
      <c r="Z232" s="66"/>
      <c r="AA232" s="66"/>
      <c r="AB232" s="32" t="str">
        <f>DHAC_TestProviders_combined!M219</f>
        <v>53 Elgin Ct</v>
      </c>
      <c r="AC232" s="32" t="str">
        <f>DHAC_TestProviders_combined!N219</f>
        <v>Chisholm</v>
      </c>
      <c r="AD232" s="32" t="str">
        <f>DHAC_TestProviders_combined!O219</f>
        <v>ACT</v>
      </c>
      <c r="AE232" s="7">
        <f>DHAC_TestProviders_combined!P219</f>
        <v>2905</v>
      </c>
      <c r="AF232" s="66"/>
      <c r="AG232" s="66"/>
      <c r="AH232" s="65" t="str">
        <f>_xlfn.XLOOKUP(DHAC_TestProviders_combined!K219,CodeMaps!$A$15:$A$18,CodeMaps!$B$15:$B$18)</f>
        <v>female</v>
      </c>
      <c r="AI232" s="65" t="str">
        <f>DHAC_TestProviders_combined!D219</f>
        <v>Chiropractors and Osteopaths</v>
      </c>
      <c r="AJ232" s="7" t="s">
        <v>1525</v>
      </c>
      <c r="AK232" s="66" t="s">
        <v>1526</v>
      </c>
      <c r="AL232" s="66" t="s">
        <v>1527</v>
      </c>
      <c r="AM232" s="7" t="s">
        <v>1528</v>
      </c>
      <c r="AN232" s="32" t="str">
        <f>DHAC_TestProviders_combined!T219</f>
        <v>HAC00000000218</v>
      </c>
      <c r="AO232" s="9" t="s">
        <v>1530</v>
      </c>
      <c r="AP232" s="9" t="s">
        <v>1531</v>
      </c>
      <c r="AQ232" s="9" t="s">
        <v>1585</v>
      </c>
    </row>
    <row r="233" spans="1:43" x14ac:dyDescent="0.25">
      <c r="A233" s="65" t="str">
        <f>LOWER(_xlfn.CONCAT(SUBSTITUTE(DHAC_TestProviders_combined!I220,"'",""),"-",DHAC_TestProviders_combined!J220))</f>
        <v>mcmahon-yasuko</v>
      </c>
      <c r="B233" s="65"/>
      <c r="C233" s="7" t="s">
        <v>1518</v>
      </c>
      <c r="D233" s="66" t="s">
        <v>1519</v>
      </c>
      <c r="E233" s="66" t="s">
        <v>1520</v>
      </c>
      <c r="F233" s="66" t="s">
        <v>1521</v>
      </c>
      <c r="G233" s="66" t="str">
        <f>DHAC_TestProviders_combined!B220</f>
        <v xml:space="preserve">8003616566719418 </v>
      </c>
      <c r="H233" s="66"/>
      <c r="I233" s="65" t="str">
        <f>IF(DHAC_TestProviders_combined!W220&lt;&gt;"","PRES","")</f>
        <v/>
      </c>
      <c r="J233" s="65" t="str">
        <f>IF(DHAC_TestProviders_combined!W220&lt;&gt;"","Prescriber Number","")</f>
        <v/>
      </c>
      <c r="K233" s="66"/>
      <c r="L233" s="65" t="str">
        <f>IF(DHAC_TestProviders_combined!W220&lt;&gt;"","http://ns.electronichealth.net.au/id/medicare-prescriber-number","")</f>
        <v/>
      </c>
      <c r="M233" s="65" t="str">
        <f>IF(DHAC_TestProviders_combined!W220&lt;&gt;"",DHAC_TestProviders_combined!W220,"")</f>
        <v/>
      </c>
      <c r="N233" s="66"/>
      <c r="O233" s="66" t="s">
        <v>247</v>
      </c>
      <c r="P233" s="9" t="str">
        <f>DHAC_TestProviders_combined!I220</f>
        <v>MCMAHON</v>
      </c>
      <c r="Q233" s="66" t="str">
        <f>DHAC_TestProviders_combined!J220</f>
        <v>Yasuko</v>
      </c>
      <c r="R233" s="66"/>
      <c r="S233" s="66"/>
      <c r="U233" s="7" t="s">
        <v>252</v>
      </c>
      <c r="V233" s="32" t="str">
        <f>DHAC_TestProviders_combined!Q220</f>
        <v>0270102320</v>
      </c>
      <c r="W233" s="66" t="s">
        <v>1321</v>
      </c>
      <c r="X233" s="66" t="s">
        <v>282</v>
      </c>
      <c r="Y233" s="65" t="str">
        <f>DHAC_TestProviders_combined!S220</f>
        <v>yasuko.mcmahon@example.net</v>
      </c>
      <c r="Z233" s="66"/>
      <c r="AA233" s="66"/>
      <c r="AB233" s="32" t="str">
        <f>DHAC_TestProviders_combined!M220</f>
        <v>105 Glendon Est</v>
      </c>
      <c r="AC233" s="32" t="str">
        <f>DHAC_TestProviders_combined!N220</f>
        <v>Conder</v>
      </c>
      <c r="AD233" s="32" t="str">
        <f>DHAC_TestProviders_combined!O220</f>
        <v>ACT</v>
      </c>
      <c r="AE233" s="7">
        <f>DHAC_TestProviders_combined!P220</f>
        <v>2906</v>
      </c>
      <c r="AF233" s="66"/>
      <c r="AG233" s="66"/>
      <c r="AH233" s="65" t="str">
        <f>_xlfn.XLOOKUP(DHAC_TestProviders_combined!K220,CodeMaps!$A$15:$A$18,CodeMaps!$B$15:$B$18)</f>
        <v>female</v>
      </c>
      <c r="AI233" s="65" t="str">
        <f>DHAC_TestProviders_combined!D220</f>
        <v>Specialist Medical Practitioners</v>
      </c>
      <c r="AJ233" s="7" t="s">
        <v>1525</v>
      </c>
      <c r="AK233" s="66" t="s">
        <v>1526</v>
      </c>
      <c r="AL233" s="66" t="s">
        <v>1527</v>
      </c>
      <c r="AM233" s="7" t="s">
        <v>1528</v>
      </c>
      <c r="AN233" s="32" t="str">
        <f>DHAC_TestProviders_combined!T220</f>
        <v>HAC00000000219</v>
      </c>
      <c r="AO233" s="9" t="s">
        <v>1530</v>
      </c>
      <c r="AP233" s="9" t="s">
        <v>1531</v>
      </c>
      <c r="AQ233" s="9" t="s">
        <v>1585</v>
      </c>
    </row>
    <row r="234" spans="1:43" x14ac:dyDescent="0.25">
      <c r="A234" s="65" t="str">
        <f>LOWER(_xlfn.CONCAT(SUBSTITUTE(DHAC_TestProviders_combined!I221,"'",""),"-",DHAC_TestProviders_combined!J221))</f>
        <v>parkinson-ethel</v>
      </c>
      <c r="B234" s="65"/>
      <c r="C234" s="7" t="s">
        <v>1518</v>
      </c>
      <c r="D234" s="66" t="s">
        <v>1519</v>
      </c>
      <c r="E234" s="66" t="s">
        <v>1520</v>
      </c>
      <c r="F234" s="66" t="s">
        <v>1521</v>
      </c>
      <c r="G234" s="66" t="str">
        <f>DHAC_TestProviders_combined!B221</f>
        <v xml:space="preserve">8003619900052728 </v>
      </c>
      <c r="H234" s="66"/>
      <c r="I234" s="65" t="str">
        <f>IF(DHAC_TestProviders_combined!W221&lt;&gt;"","PRES","")</f>
        <v/>
      </c>
      <c r="J234" s="65" t="str">
        <f>IF(DHAC_TestProviders_combined!W221&lt;&gt;"","Prescriber Number","")</f>
        <v/>
      </c>
      <c r="K234" s="66"/>
      <c r="L234" s="65" t="str">
        <f>IF(DHAC_TestProviders_combined!W221&lt;&gt;"","http://ns.electronichealth.net.au/id/medicare-prescriber-number","")</f>
        <v/>
      </c>
      <c r="M234" s="65" t="str">
        <f>IF(DHAC_TestProviders_combined!W221&lt;&gt;"",DHAC_TestProviders_combined!W221,"")</f>
        <v/>
      </c>
      <c r="N234" s="66"/>
      <c r="O234" s="66" t="s">
        <v>247</v>
      </c>
      <c r="P234" s="9" t="str">
        <f>DHAC_TestProviders_combined!I221</f>
        <v>PARKINSON</v>
      </c>
      <c r="Q234" s="66" t="str">
        <f>DHAC_TestProviders_combined!J221</f>
        <v>Ethel</v>
      </c>
      <c r="R234" s="66"/>
      <c r="S234" s="66"/>
      <c r="U234" s="7" t="s">
        <v>252</v>
      </c>
      <c r="V234" s="32" t="str">
        <f>DHAC_TestProviders_combined!Q221</f>
        <v>0270103828</v>
      </c>
      <c r="W234" s="66" t="s">
        <v>1321</v>
      </c>
      <c r="X234" s="66" t="s">
        <v>282</v>
      </c>
      <c r="Y234" s="65" t="str">
        <f>DHAC_TestProviders_combined!S221</f>
        <v>ethel.parkinson@example.com</v>
      </c>
      <c r="Z234" s="66"/>
      <c r="AA234" s="66"/>
      <c r="AB234" s="32" t="str">
        <f>DHAC_TestProviders_combined!M221</f>
        <v>170 Arthur Gdns</v>
      </c>
      <c r="AC234" s="32" t="str">
        <f>DHAC_TestProviders_combined!N221</f>
        <v>Richardson</v>
      </c>
      <c r="AD234" s="32" t="str">
        <f>DHAC_TestProviders_combined!O221</f>
        <v>ACT</v>
      </c>
      <c r="AE234" s="7">
        <f>DHAC_TestProviders_combined!P221</f>
        <v>2905</v>
      </c>
      <c r="AF234" s="66"/>
      <c r="AG234" s="66"/>
      <c r="AH234" s="65" t="str">
        <f>_xlfn.XLOOKUP(DHAC_TestProviders_combined!K221,CodeMaps!$A$15:$A$18,CodeMaps!$B$15:$B$18)</f>
        <v>female</v>
      </c>
      <c r="AI234" s="65" t="str">
        <f>DHAC_TestProviders_combined!D221</f>
        <v>Complementary Health Therapists</v>
      </c>
      <c r="AJ234" s="7" t="s">
        <v>1525</v>
      </c>
      <c r="AK234" s="66" t="s">
        <v>1526</v>
      </c>
      <c r="AL234" s="66" t="s">
        <v>1527</v>
      </c>
      <c r="AM234" s="7" t="s">
        <v>1528</v>
      </c>
      <c r="AN234" s="32" t="str">
        <f>DHAC_TestProviders_combined!T221</f>
        <v>HAC00000000220</v>
      </c>
      <c r="AO234" s="9" t="s">
        <v>1530</v>
      </c>
      <c r="AP234" s="9" t="s">
        <v>1531</v>
      </c>
      <c r="AQ234" s="9" t="s">
        <v>1585</v>
      </c>
    </row>
    <row r="235" spans="1:43" x14ac:dyDescent="0.25">
      <c r="A235" s="65" t="str">
        <f>LOWER(_xlfn.CONCAT(SUBSTITUTE(DHAC_TestProviders_combined!I222,"'",""),"-",DHAC_TestProviders_combined!J222))</f>
        <v>gilkinson-tyron</v>
      </c>
      <c r="B235" s="65"/>
      <c r="C235" s="7" t="s">
        <v>1518</v>
      </c>
      <c r="D235" s="66" t="s">
        <v>1519</v>
      </c>
      <c r="E235" s="66" t="s">
        <v>1520</v>
      </c>
      <c r="F235" s="66" t="s">
        <v>1521</v>
      </c>
      <c r="G235" s="66" t="str">
        <f>DHAC_TestProviders_combined!B222</f>
        <v xml:space="preserve">8003619900052736 </v>
      </c>
      <c r="H235" s="66"/>
      <c r="I235" s="65" t="str">
        <f>IF(DHAC_TestProviders_combined!W222&lt;&gt;"","PRES","")</f>
        <v/>
      </c>
      <c r="J235" s="65" t="str">
        <f>IF(DHAC_TestProviders_combined!W222&lt;&gt;"","Prescriber Number","")</f>
        <v/>
      </c>
      <c r="K235" s="66"/>
      <c r="L235" s="65" t="str">
        <f>IF(DHAC_TestProviders_combined!W222&lt;&gt;"","http://ns.electronichealth.net.au/id/medicare-prescriber-number","")</f>
        <v/>
      </c>
      <c r="M235" s="65" t="str">
        <f>IF(DHAC_TestProviders_combined!W222&lt;&gt;"",DHAC_TestProviders_combined!W222,"")</f>
        <v/>
      </c>
      <c r="N235" s="66"/>
      <c r="O235" s="66" t="s">
        <v>247</v>
      </c>
      <c r="P235" s="9" t="str">
        <f>DHAC_TestProviders_combined!I222</f>
        <v>GILKINSON</v>
      </c>
      <c r="Q235" s="66" t="str">
        <f>DHAC_TestProviders_combined!J222</f>
        <v>Tyron</v>
      </c>
      <c r="R235" s="66"/>
      <c r="S235" s="66"/>
      <c r="U235" s="7" t="s">
        <v>252</v>
      </c>
      <c r="V235" s="32" t="str">
        <f>DHAC_TestProviders_combined!Q222</f>
        <v>0270105390</v>
      </c>
      <c r="W235" s="66" t="s">
        <v>1321</v>
      </c>
      <c r="X235" s="66" t="s">
        <v>282</v>
      </c>
      <c r="Y235" s="65" t="str">
        <f>DHAC_TestProviders_combined!S222</f>
        <v>tyron.gilkinson@example.com.au</v>
      </c>
      <c r="Z235" s="66"/>
      <c r="AA235" s="66"/>
      <c r="AB235" s="32" t="str">
        <f>DHAC_TestProviders_combined!M222</f>
        <v>191 Law Tce</v>
      </c>
      <c r="AC235" s="32" t="str">
        <f>DHAC_TestProviders_combined!N222</f>
        <v>Bonython</v>
      </c>
      <c r="AD235" s="32" t="str">
        <f>DHAC_TestProviders_combined!O222</f>
        <v>ACT</v>
      </c>
      <c r="AE235" s="7">
        <f>DHAC_TestProviders_combined!P222</f>
        <v>2905</v>
      </c>
      <c r="AF235" s="66"/>
      <c r="AG235" s="66"/>
      <c r="AH235" s="65" t="str">
        <f>_xlfn.XLOOKUP(DHAC_TestProviders_combined!K222,CodeMaps!$A$15:$A$18,CodeMaps!$B$15:$B$18)</f>
        <v>unknown</v>
      </c>
      <c r="AI235" s="65" t="str">
        <f>DHAC_TestProviders_combined!D222</f>
        <v>Medical Imaging Professionals</v>
      </c>
      <c r="AJ235" s="7" t="s">
        <v>1525</v>
      </c>
      <c r="AK235" s="66" t="s">
        <v>1526</v>
      </c>
      <c r="AL235" s="66" t="s">
        <v>1527</v>
      </c>
      <c r="AM235" s="7" t="s">
        <v>1528</v>
      </c>
      <c r="AN235" s="32" t="str">
        <f>DHAC_TestProviders_combined!T222</f>
        <v>HAC00000000221</v>
      </c>
      <c r="AO235" s="9" t="s">
        <v>1530</v>
      </c>
      <c r="AP235" s="9" t="s">
        <v>1531</v>
      </c>
      <c r="AQ235" s="9" t="s">
        <v>1585</v>
      </c>
    </row>
  </sheetData>
  <autoFilter ref="A1:AU235" xr:uid="{7C43E89D-39C2-41E5-A297-610949ABC833}"/>
  <phoneticPr fontId="19" type="noConversion"/>
  <hyperlinks>
    <hyperlink ref="AO6" r:id="rId1" xr:uid="{688A0EE0-2BB3-43A8-B663-5E3940D24EA9}"/>
    <hyperlink ref="Y6" r:id="rId2" xr:uid="{9B600212-9E2B-47A3-9E4B-2DD2C47D41E0}"/>
    <hyperlink ref="Y12" r:id="rId3" xr:uid="{BE756F27-FF62-4985-B7A5-9570E4DCECB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F379-4057-4AA7-A33B-C839C8F92154}">
  <dimension ref="A1:AR9"/>
  <sheetViews>
    <sheetView workbookViewId="0">
      <pane xSplit="1" ySplit="1" topLeftCell="AD2" activePane="bottomRight" state="frozen"/>
      <selection pane="topRight" activeCell="B1" sqref="B1"/>
      <selection pane="bottomLeft" activeCell="A2" sqref="A2"/>
      <selection pane="bottomRight" activeCell="N6" sqref="N6"/>
    </sheetView>
  </sheetViews>
  <sheetFormatPr defaultColWidth="9" defaultRowHeight="15" x14ac:dyDescent="0.25"/>
  <cols>
    <col min="1" max="1" width="22.7109375" bestFit="1" customWidth="1"/>
    <col min="2" max="2" width="10.42578125" style="38" bestFit="1" customWidth="1"/>
    <col min="3" max="3" width="24.140625" style="38" bestFit="1" customWidth="1"/>
    <col min="4" max="4" width="22.140625" style="39" bestFit="1" customWidth="1"/>
    <col min="5" max="5" width="24.28515625" bestFit="1" customWidth="1"/>
    <col min="6" max="6" width="22" style="38" bestFit="1" customWidth="1"/>
    <col min="7" max="7" width="18.7109375" style="39" bestFit="1" customWidth="1"/>
    <col min="8" max="8" width="24.28515625" bestFit="1" customWidth="1"/>
    <col min="9" max="9" width="12.85546875" bestFit="1" customWidth="1"/>
    <col min="10" max="10" width="22.42578125" style="38" bestFit="1" customWidth="1"/>
    <col min="11" max="11" width="20.140625" bestFit="1" customWidth="1"/>
    <col min="12" max="12" width="14.85546875" bestFit="1" customWidth="1"/>
    <col min="13" max="13" width="23" customWidth="1"/>
    <col min="14" max="15" width="21.42578125" customWidth="1"/>
    <col min="16" max="16" width="19.42578125" style="1" bestFit="1" customWidth="1"/>
    <col min="17" max="18" width="19.42578125" style="1" customWidth="1"/>
    <col min="19" max="19" width="23.7109375" style="38" bestFit="1" customWidth="1"/>
    <col min="20" max="20" width="27.7109375" style="38" bestFit="1" customWidth="1"/>
    <col min="21" max="21" width="23.28515625" style="38" bestFit="1" customWidth="1"/>
    <col min="22" max="22" width="27.7109375" style="38" bestFit="1" customWidth="1"/>
    <col min="23" max="23" width="32" style="38" bestFit="1" customWidth="1"/>
    <col min="24" max="24" width="29.7109375" bestFit="1" customWidth="1"/>
    <col min="25" max="25" width="29.7109375" customWidth="1"/>
    <col min="26" max="27" width="29.7109375" style="38" customWidth="1"/>
    <col min="28" max="28" width="29.7109375" style="39" customWidth="1"/>
    <col min="29" max="30" width="29.7109375" customWidth="1"/>
    <col min="31" max="31" width="32.42578125" style="38" bestFit="1" customWidth="1"/>
    <col min="32" max="32" width="30.28515625" style="38" bestFit="1" customWidth="1"/>
    <col min="33" max="33" width="24.85546875" style="38" bestFit="1" customWidth="1"/>
    <col min="34" max="34" width="24.85546875" style="38" customWidth="1"/>
    <col min="35" max="35" width="24.85546875" style="39" customWidth="1"/>
    <col min="36" max="36" width="24.85546875" customWidth="1"/>
    <col min="37" max="37" width="24.85546875" style="38" customWidth="1"/>
    <col min="38" max="38" width="24.85546875" customWidth="1"/>
    <col min="39" max="39" width="33.42578125" style="38" bestFit="1" customWidth="1"/>
    <col min="40" max="40" width="31.42578125" style="39" bestFit="1" customWidth="1"/>
    <col min="41" max="41" width="33.42578125" style="38" bestFit="1" customWidth="1"/>
    <col min="42" max="42" width="32.42578125" style="38" bestFit="1" customWidth="1"/>
    <col min="43" max="43" width="23.42578125" bestFit="1" customWidth="1"/>
    <col min="45" max="16384" width="9" style="38"/>
  </cols>
  <sheetData>
    <row r="1" spans="1:44" customFormat="1" x14ac:dyDescent="0.25">
      <c r="A1" s="3" t="s">
        <v>152</v>
      </c>
      <c r="B1" t="s">
        <v>364</v>
      </c>
      <c r="C1" t="s">
        <v>1586</v>
      </c>
      <c r="D1" s="1" t="s">
        <v>1587</v>
      </c>
      <c r="E1" t="s">
        <v>1588</v>
      </c>
      <c r="F1" t="s">
        <v>583</v>
      </c>
      <c r="G1" s="1" t="s">
        <v>584</v>
      </c>
      <c r="H1" t="s">
        <v>585</v>
      </c>
      <c r="I1" t="s">
        <v>589</v>
      </c>
      <c r="J1" t="s">
        <v>376</v>
      </c>
      <c r="K1" t="s">
        <v>377</v>
      </c>
      <c r="L1" t="s">
        <v>378</v>
      </c>
      <c r="M1" s="171" t="s">
        <v>593</v>
      </c>
      <c r="N1" s="171" t="s">
        <v>594</v>
      </c>
      <c r="O1" s="171" t="s">
        <v>713</v>
      </c>
      <c r="P1" s="1" t="s">
        <v>1589</v>
      </c>
      <c r="Q1" s="1" t="s">
        <v>1590</v>
      </c>
      <c r="R1" s="1" t="s">
        <v>1591</v>
      </c>
      <c r="S1" t="s">
        <v>602</v>
      </c>
      <c r="T1" t="s">
        <v>603</v>
      </c>
      <c r="U1" t="s">
        <v>604</v>
      </c>
      <c r="V1" t="s">
        <v>605</v>
      </c>
      <c r="W1" t="s">
        <v>896</v>
      </c>
      <c r="X1" t="s">
        <v>897</v>
      </c>
      <c r="Y1" t="s">
        <v>1592</v>
      </c>
      <c r="Z1" t="s">
        <v>429</v>
      </c>
      <c r="AA1" t="s">
        <v>1593</v>
      </c>
      <c r="AB1" s="1" t="s">
        <v>1594</v>
      </c>
      <c r="AC1" t="s">
        <v>1595</v>
      </c>
      <c r="AD1" t="s">
        <v>1596</v>
      </c>
      <c r="AE1" t="s">
        <v>1597</v>
      </c>
      <c r="AF1" t="s">
        <v>1598</v>
      </c>
      <c r="AG1" t="s">
        <v>1599</v>
      </c>
      <c r="AH1" t="s">
        <v>1600</v>
      </c>
      <c r="AI1" s="1" t="s">
        <v>1601</v>
      </c>
      <c r="AJ1" t="s">
        <v>1602</v>
      </c>
      <c r="AK1" t="s">
        <v>1603</v>
      </c>
      <c r="AL1" t="s">
        <v>1604</v>
      </c>
      <c r="AM1" t="s">
        <v>1605</v>
      </c>
      <c r="AN1" s="1" t="s">
        <v>1606</v>
      </c>
      <c r="AO1" t="s">
        <v>1607</v>
      </c>
      <c r="AP1" t="s">
        <v>1608</v>
      </c>
      <c r="AQ1" t="s">
        <v>1609</v>
      </c>
      <c r="AR1" t="s">
        <v>617</v>
      </c>
    </row>
    <row r="2" spans="1:44" ht="30" x14ac:dyDescent="0.25">
      <c r="A2" t="s">
        <v>1610</v>
      </c>
      <c r="B2" s="38" t="s">
        <v>481</v>
      </c>
      <c r="C2" s="40"/>
      <c r="F2" s="40" t="s">
        <v>441</v>
      </c>
      <c r="G2" s="39" t="s">
        <v>545</v>
      </c>
      <c r="H2" t="s">
        <v>546</v>
      </c>
      <c r="I2" t="s">
        <v>546</v>
      </c>
      <c r="J2" s="38" t="s">
        <v>446</v>
      </c>
      <c r="K2" t="s">
        <v>17</v>
      </c>
      <c r="P2" s="1" t="s">
        <v>1611</v>
      </c>
      <c r="W2" s="38" t="s">
        <v>62</v>
      </c>
      <c r="X2" t="str">
        <f>'IG &gt; DoHAC personas'!$C$34</f>
        <v>renalmedicine-mackay-darleen</v>
      </c>
      <c r="AE2" s="38" t="s">
        <v>473</v>
      </c>
      <c r="AF2" s="38" t="s">
        <v>551</v>
      </c>
      <c r="AG2" s="38" t="s">
        <v>1612</v>
      </c>
    </row>
    <row r="3" spans="1:44" ht="30" x14ac:dyDescent="0.25">
      <c r="A3" t="s">
        <v>1613</v>
      </c>
      <c r="B3" s="38" t="s">
        <v>481</v>
      </c>
      <c r="F3" s="40" t="s">
        <v>441</v>
      </c>
      <c r="G3" s="39" t="s">
        <v>1614</v>
      </c>
      <c r="H3" t="s">
        <v>1615</v>
      </c>
      <c r="I3" t="s">
        <v>1616</v>
      </c>
      <c r="J3" s="38" t="s">
        <v>446</v>
      </c>
      <c r="K3" t="s">
        <v>25</v>
      </c>
      <c r="P3" s="1" t="s">
        <v>1617</v>
      </c>
      <c r="W3" s="38" t="s">
        <v>62</v>
      </c>
      <c r="X3" t="str">
        <f>'IG &gt; DoHAC personas'!$C$39</f>
        <v>cardiothoracicsurgeon-manning-meg</v>
      </c>
      <c r="Z3" s="39" t="str">
        <f>'IG &gt; DoHAC personas'!$C$65</f>
        <v>murrabit-public-hopsital</v>
      </c>
      <c r="AA3" s="40" t="s">
        <v>441</v>
      </c>
      <c r="AB3" s="39">
        <v>876856005</v>
      </c>
      <c r="AC3" t="s">
        <v>1618</v>
      </c>
      <c r="AD3" t="s">
        <v>1619</v>
      </c>
      <c r="AH3" s="38" t="s">
        <v>441</v>
      </c>
      <c r="AI3" s="39">
        <v>13647002</v>
      </c>
      <c r="AJ3" t="s">
        <v>1620</v>
      </c>
      <c r="AK3" s="38" t="s">
        <v>1621</v>
      </c>
      <c r="AM3" s="40" t="s">
        <v>441</v>
      </c>
      <c r="AN3" s="39">
        <v>425362007</v>
      </c>
      <c r="AO3" s="38" t="s">
        <v>1622</v>
      </c>
      <c r="AP3" s="38" t="s">
        <v>1623</v>
      </c>
    </row>
    <row r="4" spans="1:44" ht="30" x14ac:dyDescent="0.25">
      <c r="A4" t="s">
        <v>1624</v>
      </c>
      <c r="B4" s="38" t="s">
        <v>481</v>
      </c>
      <c r="F4" s="40" t="s">
        <v>441</v>
      </c>
      <c r="G4" s="39" t="s">
        <v>1625</v>
      </c>
      <c r="H4" t="s">
        <v>1626</v>
      </c>
      <c r="I4" t="s">
        <v>1626</v>
      </c>
      <c r="J4" s="38" t="s">
        <v>446</v>
      </c>
      <c r="K4" t="s">
        <v>25</v>
      </c>
      <c r="L4" t="s">
        <v>465</v>
      </c>
      <c r="M4" t="s">
        <v>641</v>
      </c>
      <c r="N4" t="s">
        <v>460</v>
      </c>
      <c r="O4" t="s">
        <v>1627</v>
      </c>
      <c r="Q4" s="1" t="s">
        <v>1628</v>
      </c>
      <c r="R4" s="1" t="s">
        <v>1629</v>
      </c>
      <c r="W4" s="38" t="s">
        <v>62</v>
      </c>
      <c r="X4" t="s">
        <v>466</v>
      </c>
      <c r="Y4" t="s">
        <v>467</v>
      </c>
      <c r="Z4" s="39"/>
      <c r="AA4" s="40" t="s">
        <v>441</v>
      </c>
      <c r="AB4" s="39" t="s">
        <v>470</v>
      </c>
      <c r="AC4" t="s">
        <v>471</v>
      </c>
      <c r="AD4" t="s">
        <v>472</v>
      </c>
      <c r="AH4" s="40" t="s">
        <v>441</v>
      </c>
      <c r="AI4" s="39" t="s">
        <v>1630</v>
      </c>
      <c r="AJ4" t="s">
        <v>1631</v>
      </c>
      <c r="AK4" s="38" t="s">
        <v>1631</v>
      </c>
      <c r="AM4" s="40"/>
      <c r="AQ4" t="s">
        <v>1632</v>
      </c>
      <c r="AR4" t="s">
        <v>1633</v>
      </c>
    </row>
    <row r="5" spans="1:44" ht="30" x14ac:dyDescent="0.25">
      <c r="A5" t="s">
        <v>1634</v>
      </c>
      <c r="B5" s="38" t="s">
        <v>481</v>
      </c>
      <c r="F5" s="40" t="s">
        <v>441</v>
      </c>
      <c r="G5" s="39" t="s">
        <v>1635</v>
      </c>
      <c r="H5" t="s">
        <v>1636</v>
      </c>
      <c r="I5" t="s">
        <v>1637</v>
      </c>
      <c r="J5" s="38" t="s">
        <v>446</v>
      </c>
      <c r="K5" t="s">
        <v>25</v>
      </c>
      <c r="L5" t="s">
        <v>465</v>
      </c>
      <c r="M5" t="s">
        <v>641</v>
      </c>
      <c r="N5" t="s">
        <v>460</v>
      </c>
      <c r="O5" t="s">
        <v>1627</v>
      </c>
      <c r="P5" s="1" t="s">
        <v>1638</v>
      </c>
      <c r="W5" s="38" t="s">
        <v>62</v>
      </c>
      <c r="X5" t="s">
        <v>466</v>
      </c>
      <c r="Y5" t="s">
        <v>467</v>
      </c>
      <c r="Z5" s="39"/>
      <c r="AA5" s="40" t="s">
        <v>441</v>
      </c>
      <c r="AB5" s="39" t="s">
        <v>470</v>
      </c>
      <c r="AC5" t="s">
        <v>471</v>
      </c>
      <c r="AD5" t="s">
        <v>472</v>
      </c>
      <c r="AH5" s="40" t="s">
        <v>441</v>
      </c>
      <c r="AI5" s="39" t="s">
        <v>1639</v>
      </c>
      <c r="AJ5" t="s">
        <v>1640</v>
      </c>
      <c r="AK5" s="38" t="s">
        <v>1640</v>
      </c>
      <c r="AM5" s="40"/>
      <c r="AR5" t="s">
        <v>1641</v>
      </c>
    </row>
    <row r="6" spans="1:44" ht="30" x14ac:dyDescent="0.25">
      <c r="A6" s="121" t="s">
        <v>1182</v>
      </c>
      <c r="B6" s="38" t="s">
        <v>481</v>
      </c>
      <c r="C6" s="40" t="s">
        <v>441</v>
      </c>
      <c r="D6" s="39" t="s">
        <v>1642</v>
      </c>
      <c r="E6" t="s">
        <v>1643</v>
      </c>
      <c r="F6" s="40" t="s">
        <v>441</v>
      </c>
      <c r="G6" s="39" t="s">
        <v>1644</v>
      </c>
      <c r="H6" t="s">
        <v>1645</v>
      </c>
      <c r="I6" t="s">
        <v>1646</v>
      </c>
      <c r="J6" s="38" t="s">
        <v>446</v>
      </c>
      <c r="K6" t="s">
        <v>36</v>
      </c>
      <c r="M6" t="s">
        <v>641</v>
      </c>
      <c r="N6" t="s">
        <v>493</v>
      </c>
      <c r="P6" s="1" t="s">
        <v>1187</v>
      </c>
      <c r="W6" s="38" t="s">
        <v>62</v>
      </c>
      <c r="X6" t="str">
        <f>'IG &gt; DoHAC personas'!$C$41</f>
        <v>midwife-kendall-dallas</v>
      </c>
      <c r="Z6" s="1" t="str">
        <f>'IG &gt; DoHAC personas'!$C$61</f>
        <v>barney-view-private-hospital</v>
      </c>
      <c r="AA6" s="40" t="s">
        <v>441</v>
      </c>
      <c r="AB6" s="39">
        <v>87527008</v>
      </c>
      <c r="AC6" t="s">
        <v>1647</v>
      </c>
      <c r="AD6" t="s">
        <v>1648</v>
      </c>
      <c r="AL6" t="s">
        <v>1649</v>
      </c>
    </row>
    <row r="7" spans="1:44" x14ac:dyDescent="0.25">
      <c r="A7" s="121" t="s">
        <v>1650</v>
      </c>
      <c r="C7" s="40" t="s">
        <v>441</v>
      </c>
      <c r="D7" s="39" t="s">
        <v>1642</v>
      </c>
      <c r="E7" t="s">
        <v>1643</v>
      </c>
      <c r="F7" s="40" t="s">
        <v>441</v>
      </c>
      <c r="G7" s="39" t="s">
        <v>1644</v>
      </c>
      <c r="H7" t="s">
        <v>1645</v>
      </c>
      <c r="I7" t="s">
        <v>1646</v>
      </c>
      <c r="J7" s="38" t="s">
        <v>446</v>
      </c>
      <c r="K7" t="s">
        <v>36</v>
      </c>
      <c r="M7" t="s">
        <v>641</v>
      </c>
      <c r="N7" t="s">
        <v>493</v>
      </c>
      <c r="P7" s="1" t="s">
        <v>1187</v>
      </c>
      <c r="W7" s="38" t="s">
        <v>62</v>
      </c>
      <c r="X7" t="str">
        <f>'IG &gt; DoHAC personas'!$C$41</f>
        <v>midwife-kendall-dallas</v>
      </c>
      <c r="Z7" s="1" t="str">
        <f>'IG &gt; DoHAC personas'!$C$61</f>
        <v>barney-view-private-hospital</v>
      </c>
      <c r="AA7" s="40" t="s">
        <v>441</v>
      </c>
      <c r="AB7" s="39">
        <v>87527008</v>
      </c>
      <c r="AC7" t="s">
        <v>1647</v>
      </c>
      <c r="AD7" t="s">
        <v>1648</v>
      </c>
      <c r="AL7" t="s">
        <v>1649</v>
      </c>
    </row>
    <row r="8" spans="1:44" ht="30" x14ac:dyDescent="0.25">
      <c r="A8" s="121" t="s">
        <v>1651</v>
      </c>
      <c r="B8" s="38" t="s">
        <v>481</v>
      </c>
      <c r="C8" s="40" t="s">
        <v>441</v>
      </c>
      <c r="D8" s="39" t="s">
        <v>1642</v>
      </c>
      <c r="E8" t="s">
        <v>1643</v>
      </c>
      <c r="F8" s="40"/>
      <c r="J8" s="38" t="s">
        <v>446</v>
      </c>
      <c r="K8" t="s">
        <v>36</v>
      </c>
      <c r="M8" t="s">
        <v>641</v>
      </c>
      <c r="N8" t="s">
        <v>493</v>
      </c>
      <c r="P8" s="1" t="s">
        <v>1187</v>
      </c>
      <c r="W8" s="38" t="s">
        <v>62</v>
      </c>
      <c r="X8" t="str">
        <f>'IG &gt; DoHAC personas'!$C$41</f>
        <v>midwife-kendall-dallas</v>
      </c>
      <c r="Z8" s="1" t="str">
        <f>'IG &gt; DoHAC personas'!$C$61</f>
        <v>barney-view-private-hospital</v>
      </c>
      <c r="AA8" s="40" t="s">
        <v>441</v>
      </c>
      <c r="AB8" s="39">
        <v>87527008</v>
      </c>
      <c r="AC8" t="s">
        <v>1647</v>
      </c>
      <c r="AD8" t="s">
        <v>1648</v>
      </c>
      <c r="AL8" t="s">
        <v>1649</v>
      </c>
    </row>
    <row r="9" spans="1:44" ht="30" x14ac:dyDescent="0.25">
      <c r="A9" s="121" t="s">
        <v>1652</v>
      </c>
      <c r="B9" s="38" t="s">
        <v>481</v>
      </c>
      <c r="C9" s="40" t="s">
        <v>441</v>
      </c>
      <c r="D9" s="39" t="s">
        <v>1642</v>
      </c>
      <c r="E9" t="s">
        <v>1643</v>
      </c>
      <c r="F9" s="40" t="s">
        <v>441</v>
      </c>
      <c r="G9" s="39" t="s">
        <v>1644</v>
      </c>
      <c r="H9" t="s">
        <v>1645</v>
      </c>
      <c r="I9" t="s">
        <v>1646</v>
      </c>
      <c r="M9" t="s">
        <v>641</v>
      </c>
      <c r="N9" t="s">
        <v>493</v>
      </c>
      <c r="P9" s="1" t="s">
        <v>1187</v>
      </c>
      <c r="W9" s="38" t="s">
        <v>62</v>
      </c>
      <c r="X9" t="str">
        <f>'IG &gt; DoHAC personas'!$C$41</f>
        <v>midwife-kendall-dallas</v>
      </c>
      <c r="Z9" s="1" t="str">
        <f>'IG &gt; DoHAC personas'!$C$61</f>
        <v>barney-view-private-hospital</v>
      </c>
      <c r="AA9" s="40" t="s">
        <v>441</v>
      </c>
      <c r="AB9" s="39">
        <v>87527008</v>
      </c>
      <c r="AC9" t="s">
        <v>1647</v>
      </c>
      <c r="AD9" t="s">
        <v>1648</v>
      </c>
      <c r="AL9" t="s">
        <v>1649</v>
      </c>
    </row>
  </sheetData>
  <phoneticPr fontId="19" type="noConversion"/>
  <hyperlinks>
    <hyperlink ref="F2" r:id="rId1" xr:uid="{405CD85E-DD5A-452B-B4C4-D81ED74D3474}"/>
    <hyperlink ref="F3" r:id="rId2" xr:uid="{3F24BBBC-5267-4015-89FA-BB3A63895372}"/>
    <hyperlink ref="AA3" r:id="rId3" xr:uid="{815F7833-481F-4679-BA9E-283D980452D1}"/>
    <hyperlink ref="AM3" r:id="rId4" xr:uid="{E946073C-E1D0-43C0-87B5-EBC871480DB0}"/>
    <hyperlink ref="F6" r:id="rId5" xr:uid="{1CBCE721-5C4F-44F2-A637-50F3AB659AA5}"/>
    <hyperlink ref="C6" r:id="rId6" xr:uid="{A9C628A6-6DAE-48E7-B4F1-9BA3412B6A4E}"/>
    <hyperlink ref="AA6" r:id="rId7" xr:uid="{E7626CBF-96F4-42E7-BE3F-9A12011FEB6D}"/>
    <hyperlink ref="F7" r:id="rId8" xr:uid="{C57C0674-1567-4D1A-8F0B-F04C9DE7DD3E}"/>
    <hyperlink ref="C7" r:id="rId9" xr:uid="{34761287-5228-4558-9FB0-6523C1ED8F5C}"/>
    <hyperlink ref="AA7" r:id="rId10" xr:uid="{D0E99959-90BC-478F-81AC-AAAEBD9A5458}"/>
    <hyperlink ref="C8" r:id="rId11" xr:uid="{E2F1E8B7-233B-493D-BA5C-D7BF5911B078}"/>
    <hyperlink ref="AA8" r:id="rId12" xr:uid="{C768FA4E-C25F-4BFA-AB1B-0888E35F7237}"/>
    <hyperlink ref="F9" r:id="rId13" xr:uid="{1B16BE90-5A01-4F68-88AC-C0FE6EE2B8F2}"/>
    <hyperlink ref="C9" r:id="rId14" xr:uid="{EC8804AF-999D-4A4A-90A1-6EB18E3577D9}"/>
    <hyperlink ref="AA9" r:id="rId15" xr:uid="{3A050A65-001E-47DD-9D25-6A9387169F3B}"/>
    <hyperlink ref="F4" r:id="rId16" xr:uid="{FB7A8948-5BAB-4944-8891-A53C86A9840F}"/>
    <hyperlink ref="AA4" r:id="rId17" xr:uid="{3F7B4314-3DCA-4EF8-BBF2-59228E96FE83}"/>
    <hyperlink ref="AH4" r:id="rId18" xr:uid="{CFDE6548-602E-451A-9BCD-9DC9DC24BD6D}"/>
    <hyperlink ref="F5" r:id="rId19" xr:uid="{07881FEE-6D90-44FA-81A7-14855E260934}"/>
    <hyperlink ref="AA5" r:id="rId20" xr:uid="{8511D844-DEAB-47CB-A0B9-06CCE68781E2}"/>
    <hyperlink ref="AH5" r:id="rId21" xr:uid="{4E342EA3-8291-4563-8A03-C254DE4597F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6B0B-50C2-4E34-B8E5-204441D86919}">
  <dimension ref="A1:AG96"/>
  <sheetViews>
    <sheetView workbookViewId="0">
      <pane xSplit="1" ySplit="1" topLeftCell="B2" activePane="bottomRight" state="frozen"/>
      <selection pane="topRight" activeCell="B1" sqref="B1"/>
      <selection pane="bottomLeft" activeCell="A2" sqref="A2"/>
      <selection pane="bottomRight" activeCell="C2" sqref="C2:AP11"/>
    </sheetView>
  </sheetViews>
  <sheetFormatPr defaultColWidth="8.85546875" defaultRowHeight="15" x14ac:dyDescent="0.25"/>
  <cols>
    <col min="1" max="1" width="26.140625" style="1" bestFit="1" customWidth="1"/>
    <col min="2" max="2" width="26.140625" style="1" customWidth="1"/>
    <col min="3" max="5" width="21.42578125" style="1" customWidth="1"/>
    <col min="6" max="6" width="36.7109375" style="9" customWidth="1"/>
    <col min="7" max="7" width="21.42578125" style="9" customWidth="1"/>
    <col min="8" max="8" width="9.140625" style="1"/>
    <col min="9" max="9" width="33" style="7" bestFit="1" customWidth="1"/>
    <col min="10" max="10" width="19.7109375" style="1" bestFit="1" customWidth="1"/>
    <col min="12" max="12" width="9.140625" style="1"/>
    <col min="13" max="13" width="21.42578125" style="9" bestFit="1" customWidth="1"/>
    <col min="14" max="14" width="19.42578125" style="9" bestFit="1" customWidth="1"/>
    <col min="15" max="16" width="21.42578125" style="1" bestFit="1" customWidth="1"/>
    <col min="17" max="17" width="19.42578125" style="1" bestFit="1" customWidth="1"/>
    <col min="18" max="18" width="21.42578125" style="1" bestFit="1" customWidth="1"/>
    <col min="19" max="19" width="16.7109375" style="1" bestFit="1" customWidth="1"/>
    <col min="20" max="20" width="15.28515625" style="1" bestFit="1" customWidth="1"/>
    <col min="21" max="21" width="13.42578125" style="1" bestFit="1" customWidth="1"/>
    <col min="22" max="22" width="13.42578125" style="1" customWidth="1"/>
    <col min="23" max="23" width="19" style="9" bestFit="1" customWidth="1"/>
    <col min="24" max="24" width="15.28515625" style="1" bestFit="1" customWidth="1"/>
    <col min="25" max="26" width="14.42578125" style="9" bestFit="1" customWidth="1"/>
    <col min="27" max="27" width="20.140625" style="9" bestFit="1" customWidth="1"/>
    <col min="28" max="28" width="16.7109375" style="1" bestFit="1" customWidth="1"/>
    <col min="29" max="29" width="28.140625" style="7" bestFit="1" customWidth="1"/>
    <col min="30" max="30" width="26.140625" style="7" bestFit="1" customWidth="1"/>
    <col min="31" max="31" width="28.140625" style="1" bestFit="1" customWidth="1"/>
    <col min="32" max="32" width="34.140625" style="7" bestFit="1" customWidth="1"/>
    <col min="33" max="33" width="18.42578125" style="1" bestFit="1" customWidth="1"/>
  </cols>
  <sheetData>
    <row r="1" spans="1:33" s="4" customFormat="1" x14ac:dyDescent="0.25">
      <c r="A1" s="3" t="s">
        <v>152</v>
      </c>
      <c r="B1" s="3" t="s">
        <v>153</v>
      </c>
      <c r="C1" s="3" t="s">
        <v>163</v>
      </c>
      <c r="D1" s="3" t="s">
        <v>165</v>
      </c>
      <c r="E1" s="3" t="s">
        <v>166</v>
      </c>
      <c r="F1" s="9" t="s">
        <v>167</v>
      </c>
      <c r="G1" s="9" t="s">
        <v>168</v>
      </c>
      <c r="H1" s="3" t="s">
        <v>364</v>
      </c>
      <c r="I1" s="7" t="s">
        <v>1310</v>
      </c>
      <c r="J1" s="3" t="s">
        <v>1311</v>
      </c>
      <c r="K1" s="4" t="s">
        <v>435</v>
      </c>
      <c r="L1" s="3" t="s">
        <v>1653</v>
      </c>
      <c r="M1" s="9" t="s">
        <v>1654</v>
      </c>
      <c r="N1" s="9" t="s">
        <v>1655</v>
      </c>
      <c r="O1" s="3" t="s">
        <v>1656</v>
      </c>
      <c r="P1" s="3" t="s">
        <v>1657</v>
      </c>
      <c r="Q1" s="3" t="s">
        <v>1658</v>
      </c>
      <c r="R1" s="3" t="s">
        <v>1659</v>
      </c>
      <c r="S1" s="3" t="s">
        <v>197</v>
      </c>
      <c r="T1" s="3" t="s">
        <v>199</v>
      </c>
      <c r="U1" s="3" t="s">
        <v>198</v>
      </c>
      <c r="V1" s="3" t="s">
        <v>1313</v>
      </c>
      <c r="W1" s="9" t="s">
        <v>215</v>
      </c>
      <c r="X1" s="3" t="s">
        <v>216</v>
      </c>
      <c r="Y1" s="9" t="s">
        <v>217</v>
      </c>
      <c r="Z1" s="9" t="s">
        <v>218</v>
      </c>
      <c r="AA1" s="9" t="s">
        <v>219</v>
      </c>
      <c r="AB1" s="3" t="s">
        <v>220</v>
      </c>
      <c r="AC1" s="7" t="s">
        <v>1660</v>
      </c>
      <c r="AD1" s="7" t="s">
        <v>1661</v>
      </c>
      <c r="AE1" s="3" t="s">
        <v>1662</v>
      </c>
      <c r="AF1" s="7" t="s">
        <v>1663</v>
      </c>
      <c r="AG1" s="3" t="s">
        <v>958</v>
      </c>
    </row>
    <row r="2" spans="1:33" x14ac:dyDescent="0.25">
      <c r="A2" s="37" t="s">
        <v>133</v>
      </c>
      <c r="H2" s="1" t="s">
        <v>620</v>
      </c>
      <c r="I2" s="102" t="s">
        <v>1664</v>
      </c>
      <c r="L2" s="1" t="s">
        <v>1665</v>
      </c>
      <c r="M2" s="9" t="s">
        <v>1343</v>
      </c>
      <c r="N2" s="9" t="s">
        <v>1666</v>
      </c>
      <c r="O2" s="1" t="s">
        <v>135</v>
      </c>
      <c r="P2" s="1" t="s">
        <v>1343</v>
      </c>
      <c r="Q2" s="1" t="s">
        <v>1667</v>
      </c>
      <c r="R2" s="1" t="s">
        <v>148</v>
      </c>
      <c r="W2" s="9" t="s">
        <v>1668</v>
      </c>
      <c r="X2" s="102" t="str">
        <f>W$15</f>
        <v>195 Maple Cct</v>
      </c>
      <c r="Y2" s="102" t="str">
        <f>Y$15</f>
        <v>Barney View</v>
      </c>
      <c r="Z2" s="102" t="str">
        <f>Z$15</f>
        <v>QLD</v>
      </c>
      <c r="AA2" s="102">
        <f>AA$15</f>
        <v>4287</v>
      </c>
      <c r="AB2"/>
      <c r="AC2" s="7" t="s">
        <v>1669</v>
      </c>
      <c r="AD2" s="7" t="s">
        <v>1670</v>
      </c>
      <c r="AE2" s="1" t="s">
        <v>136</v>
      </c>
      <c r="AF2" s="113" t="s">
        <v>1671</v>
      </c>
      <c r="AG2" s="14" t="s">
        <v>1671</v>
      </c>
    </row>
    <row r="3" spans="1:33" x14ac:dyDescent="0.25">
      <c r="B3" s="1" t="s">
        <v>137</v>
      </c>
      <c r="G3" s="9" t="s">
        <v>1672</v>
      </c>
      <c r="H3" s="1" t="s">
        <v>620</v>
      </c>
      <c r="I3" s="7" t="s">
        <v>1673</v>
      </c>
      <c r="K3" t="s">
        <v>1674</v>
      </c>
      <c r="L3" s="1" t="s">
        <v>1665</v>
      </c>
      <c r="W3" s="9" t="s">
        <v>1675</v>
      </c>
      <c r="X3" s="1" t="s">
        <v>1348</v>
      </c>
      <c r="Y3" s="9" t="s">
        <v>1349</v>
      </c>
      <c r="Z3" s="9" t="s">
        <v>28</v>
      </c>
      <c r="AA3" s="9" t="s">
        <v>1350</v>
      </c>
      <c r="AB3" s="1" t="s">
        <v>259</v>
      </c>
      <c r="AC3" s="7" t="s">
        <v>1669</v>
      </c>
      <c r="AD3" s="7" t="s">
        <v>1676</v>
      </c>
      <c r="AE3" s="1" t="s">
        <v>138</v>
      </c>
      <c r="AF3" s="7" t="s">
        <v>125</v>
      </c>
      <c r="AG3" s="1" t="s">
        <v>84</v>
      </c>
    </row>
    <row r="4" spans="1:33" x14ac:dyDescent="0.25">
      <c r="B4" s="1" t="s">
        <v>84</v>
      </c>
      <c r="F4" s="9" t="s">
        <v>1677</v>
      </c>
      <c r="G4" s="9" t="s">
        <v>1678</v>
      </c>
      <c r="H4" s="1" t="s">
        <v>620</v>
      </c>
      <c r="I4" s="7" t="s">
        <v>266</v>
      </c>
      <c r="J4" s="1" t="s">
        <v>1679</v>
      </c>
      <c r="L4" s="1" t="s">
        <v>1665</v>
      </c>
      <c r="M4" s="9" t="s">
        <v>1343</v>
      </c>
      <c r="N4" s="9" t="s">
        <v>1344</v>
      </c>
      <c r="O4" s="1" t="s">
        <v>124</v>
      </c>
      <c r="S4" s="1" t="s">
        <v>252</v>
      </c>
      <c r="T4" s="1" t="s">
        <v>1680</v>
      </c>
      <c r="V4" s="1" t="s">
        <v>1351</v>
      </c>
      <c r="W4" s="9" t="s">
        <v>1348</v>
      </c>
      <c r="Y4" s="9" t="s">
        <v>1349</v>
      </c>
      <c r="Z4" s="9" t="s">
        <v>28</v>
      </c>
      <c r="AA4" s="9" t="s">
        <v>1350</v>
      </c>
      <c r="AB4" s="1" t="s">
        <v>259</v>
      </c>
      <c r="AC4" s="7" t="s">
        <v>1669</v>
      </c>
      <c r="AD4" s="7" t="s">
        <v>1681</v>
      </c>
      <c r="AE4" s="1" t="s">
        <v>139</v>
      </c>
      <c r="AF4" s="7" t="s">
        <v>83</v>
      </c>
    </row>
    <row r="5" spans="1:33" x14ac:dyDescent="0.25">
      <c r="B5" s="1" t="s">
        <v>140</v>
      </c>
      <c r="I5" s="7" t="s">
        <v>1682</v>
      </c>
      <c r="L5" s="1" t="s">
        <v>1683</v>
      </c>
      <c r="M5" s="9" t="s">
        <v>441</v>
      </c>
      <c r="N5" s="9" t="s">
        <v>1684</v>
      </c>
      <c r="O5" s="15" t="s">
        <v>141</v>
      </c>
      <c r="AC5" s="7" t="s">
        <v>1669</v>
      </c>
      <c r="AD5" s="7" t="s">
        <v>1685</v>
      </c>
      <c r="AE5" s="1" t="s">
        <v>142</v>
      </c>
    </row>
    <row r="6" spans="1:33" x14ac:dyDescent="0.25">
      <c r="B6" s="37" t="s">
        <v>80</v>
      </c>
      <c r="H6" s="1" t="s">
        <v>620</v>
      </c>
      <c r="I6" s="7" t="s">
        <v>1686</v>
      </c>
      <c r="J6" s="1" t="s">
        <v>1327</v>
      </c>
      <c r="L6" s="1" t="s">
        <v>1665</v>
      </c>
      <c r="M6" s="9" t="s">
        <v>1343</v>
      </c>
      <c r="N6" s="9" t="s">
        <v>1687</v>
      </c>
      <c r="O6" s="1" t="s">
        <v>143</v>
      </c>
      <c r="P6" s="5" t="s">
        <v>441</v>
      </c>
      <c r="Q6" s="1" t="s">
        <v>1326</v>
      </c>
      <c r="R6" s="1" t="s">
        <v>119</v>
      </c>
      <c r="W6" s="9" t="s">
        <v>1330</v>
      </c>
      <c r="Y6" s="9" t="s">
        <v>1331</v>
      </c>
      <c r="Z6" s="9" t="s">
        <v>28</v>
      </c>
      <c r="AA6" s="9" t="s">
        <v>1332</v>
      </c>
      <c r="AB6" s="1" t="s">
        <v>259</v>
      </c>
      <c r="AC6" s="7" t="s">
        <v>1669</v>
      </c>
      <c r="AD6" s="7" t="s">
        <v>1670</v>
      </c>
      <c r="AE6" s="1" t="s">
        <v>136</v>
      </c>
    </row>
    <row r="7" spans="1:33" x14ac:dyDescent="0.25">
      <c r="B7" s="37" t="s">
        <v>126</v>
      </c>
      <c r="H7" s="1" t="s">
        <v>620</v>
      </c>
      <c r="I7" s="7" t="s">
        <v>1357</v>
      </c>
      <c r="L7" s="1" t="s">
        <v>1665</v>
      </c>
      <c r="W7" s="9" t="s">
        <v>1361</v>
      </c>
      <c r="Y7" s="9" t="s">
        <v>1362</v>
      </c>
      <c r="Z7" s="9" t="s">
        <v>56</v>
      </c>
      <c r="AA7" s="9" t="s">
        <v>1363</v>
      </c>
      <c r="AB7" s="1" t="s">
        <v>259</v>
      </c>
      <c r="AC7" s="7" t="s">
        <v>1669</v>
      </c>
      <c r="AD7" s="7" t="s">
        <v>1670</v>
      </c>
      <c r="AE7" s="1" t="s">
        <v>136</v>
      </c>
      <c r="AF7" s="7" t="s">
        <v>126</v>
      </c>
    </row>
    <row r="8" spans="1:33" x14ac:dyDescent="0.25">
      <c r="B8" s="37" t="s">
        <v>86</v>
      </c>
      <c r="I8" s="7" t="s">
        <v>1365</v>
      </c>
      <c r="L8" s="1" t="s">
        <v>1665</v>
      </c>
      <c r="M8" s="9" t="s">
        <v>1343</v>
      </c>
      <c r="N8" s="9" t="s">
        <v>1344</v>
      </c>
      <c r="O8" s="1" t="s">
        <v>124</v>
      </c>
      <c r="P8" s="5" t="s">
        <v>441</v>
      </c>
      <c r="Q8" s="1" t="s">
        <v>1688</v>
      </c>
      <c r="R8" s="1" t="s">
        <v>124</v>
      </c>
      <c r="S8" s="1" t="s">
        <v>252</v>
      </c>
      <c r="T8" s="1" t="s">
        <v>1347</v>
      </c>
      <c r="W8" s="9" t="s">
        <v>1368</v>
      </c>
      <c r="Y8" s="9" t="s">
        <v>1369</v>
      </c>
      <c r="Z8" s="9" t="s">
        <v>56</v>
      </c>
      <c r="AA8" s="9" t="s">
        <v>1370</v>
      </c>
      <c r="AB8" s="1" t="s">
        <v>259</v>
      </c>
      <c r="AC8" s="7" t="s">
        <v>1669</v>
      </c>
      <c r="AD8" s="7" t="s">
        <v>1681</v>
      </c>
      <c r="AE8" s="1" t="s">
        <v>139</v>
      </c>
    </row>
    <row r="9" spans="1:33" x14ac:dyDescent="0.25">
      <c r="A9" s="37" t="s">
        <v>144</v>
      </c>
      <c r="H9" s="1" t="s">
        <v>620</v>
      </c>
      <c r="I9" s="7" t="s">
        <v>1689</v>
      </c>
      <c r="L9" s="1" t="s">
        <v>1683</v>
      </c>
      <c r="M9" s="9" t="s">
        <v>441</v>
      </c>
      <c r="N9" s="9" t="s">
        <v>1690</v>
      </c>
      <c r="O9" s="1" t="s">
        <v>1691</v>
      </c>
      <c r="AC9" s="7" t="s">
        <v>1669</v>
      </c>
      <c r="AD9" s="7" t="s">
        <v>1692</v>
      </c>
      <c r="AE9" s="1" t="s">
        <v>147</v>
      </c>
    </row>
    <row r="10" spans="1:33" x14ac:dyDescent="0.25">
      <c r="B10" s="1" t="s">
        <v>101</v>
      </c>
      <c r="C10" s="6"/>
      <c r="D10" s="6"/>
      <c r="E10" s="6"/>
      <c r="F10" s="46"/>
      <c r="G10" s="46"/>
      <c r="I10" s="35"/>
      <c r="L10" s="1" t="s">
        <v>1665</v>
      </c>
      <c r="M10" s="46" t="s">
        <v>1343</v>
      </c>
      <c r="N10" s="46" t="s">
        <v>1667</v>
      </c>
      <c r="O10" s="1" t="s">
        <v>148</v>
      </c>
      <c r="W10" s="46" t="s">
        <v>1373</v>
      </c>
      <c r="Y10" s="46" t="s">
        <v>1374</v>
      </c>
      <c r="Z10" s="46" t="s">
        <v>20</v>
      </c>
      <c r="AA10" s="46" t="s">
        <v>1375</v>
      </c>
      <c r="AB10" s="1" t="s">
        <v>259</v>
      </c>
      <c r="AC10" s="35" t="s">
        <v>1669</v>
      </c>
      <c r="AD10" s="35" t="s">
        <v>1670</v>
      </c>
      <c r="AE10" s="1" t="s">
        <v>136</v>
      </c>
      <c r="AF10" s="35"/>
    </row>
    <row r="11" spans="1:33" s="23" customFormat="1" x14ac:dyDescent="0.25">
      <c r="A11" s="114" t="s">
        <v>149</v>
      </c>
      <c r="B11" s="50" t="s">
        <v>149</v>
      </c>
      <c r="C11" s="51"/>
      <c r="D11" s="51"/>
      <c r="E11" s="51"/>
      <c r="F11" s="116" t="s">
        <v>1693</v>
      </c>
      <c r="G11" s="26" t="s">
        <v>1694</v>
      </c>
      <c r="H11" s="22" t="s">
        <v>620</v>
      </c>
      <c r="I11" s="103" t="s">
        <v>1695</v>
      </c>
      <c r="J11" s="22"/>
      <c r="L11" s="22" t="s">
        <v>1665</v>
      </c>
      <c r="M11" s="115" t="s">
        <v>1343</v>
      </c>
      <c r="N11" s="26" t="s">
        <v>1696</v>
      </c>
      <c r="O11" s="22" t="s">
        <v>151</v>
      </c>
      <c r="P11" s="22"/>
      <c r="Q11" s="22"/>
      <c r="R11" s="22"/>
      <c r="S11" s="22" t="s">
        <v>252</v>
      </c>
      <c r="T11" s="22" t="s">
        <v>1697</v>
      </c>
      <c r="U11" s="22"/>
      <c r="V11" s="22"/>
      <c r="W11" s="103" t="s">
        <v>1698</v>
      </c>
      <c r="X11" s="102" t="str">
        <f>W$15</f>
        <v>195 Maple Cct</v>
      </c>
      <c r="Y11" s="102" t="str">
        <f>Y$15</f>
        <v>Barney View</v>
      </c>
      <c r="Z11" s="102" t="str">
        <f>Z$15</f>
        <v>QLD</v>
      </c>
      <c r="AA11" s="102">
        <f>AA$15</f>
        <v>4287</v>
      </c>
      <c r="AB11"/>
      <c r="AC11" s="25" t="s">
        <v>1669</v>
      </c>
      <c r="AD11" s="103" t="s">
        <v>1676</v>
      </c>
      <c r="AE11" s="103" t="s">
        <v>138</v>
      </c>
      <c r="AF11" s="113" t="s">
        <v>1671</v>
      </c>
      <c r="AG11" s="14" t="s">
        <v>1671</v>
      </c>
    </row>
    <row r="12" spans="1:33" x14ac:dyDescent="0.25">
      <c r="A12" s="65" t="str">
        <f>LOWER(SUBSTITUTE(DHAC_TestOrgs_combined!C2," ","-"))</f>
        <v>tarampa-emergency</v>
      </c>
      <c r="B12" s="65"/>
      <c r="C12" s="66"/>
      <c r="D12" s="66"/>
      <c r="E12" s="66"/>
      <c r="H12" s="66"/>
      <c r="I12" s="32" t="str">
        <f>DHAC_TestOrgs_combined!C2</f>
        <v>Tarampa Emergency</v>
      </c>
      <c r="J12" s="66"/>
      <c r="K12" s="65"/>
      <c r="L12" s="66" t="s">
        <v>1665</v>
      </c>
      <c r="O12" s="66"/>
      <c r="P12" s="66"/>
      <c r="Q12" s="66"/>
      <c r="R12" s="66"/>
      <c r="S12" s="66"/>
      <c r="T12" s="66"/>
      <c r="U12" s="66"/>
      <c r="V12" s="66"/>
      <c r="W12" s="9" t="str">
        <f>DHAC_TestOrgs_combined!K2</f>
        <v>142 Newport St</v>
      </c>
      <c r="X12" s="66"/>
      <c r="Y12" s="9" t="str">
        <f>DHAC_TestOrgs_combined!L2</f>
        <v>Tarampa</v>
      </c>
      <c r="Z12" s="9" t="str">
        <f>DHAC_TestOrgs_combined!M2</f>
        <v>QLD</v>
      </c>
      <c r="AA12" s="9">
        <f>DHAC_TestOrgs_combined!N2</f>
        <v>4311</v>
      </c>
      <c r="AB12" s="66"/>
      <c r="AC12" s="7" t="s">
        <v>1669</v>
      </c>
      <c r="AD12" s="7" t="s">
        <v>1681</v>
      </c>
      <c r="AE12" s="66" t="s">
        <v>139</v>
      </c>
      <c r="AF12" s="32" t="str">
        <f>LOWER(SUBSTITUTE(DHAC_TestOrgs_combined!C2," ","-"))</f>
        <v>tarampa-emergency</v>
      </c>
      <c r="AG12" s="66"/>
    </row>
    <row r="13" spans="1:33" x14ac:dyDescent="0.25">
      <c r="A13" s="65" t="str">
        <f>LOWER(SUBSTITUTE(DHAC_TestOrgs_combined!C3," ","-"))</f>
        <v>bayview-heights-oncology-clinic</v>
      </c>
      <c r="B13" s="65"/>
      <c r="C13" s="66"/>
      <c r="D13" s="66"/>
      <c r="E13" s="66"/>
      <c r="H13" s="66"/>
      <c r="I13" s="32" t="str">
        <f>DHAC_TestOrgs_combined!C3</f>
        <v>Bayview Heights Oncology Clinic</v>
      </c>
      <c r="J13" s="66"/>
      <c r="K13" s="65"/>
      <c r="L13" s="66" t="s">
        <v>1665</v>
      </c>
      <c r="O13" s="66"/>
      <c r="P13" s="66"/>
      <c r="Q13" s="66"/>
      <c r="R13" s="66"/>
      <c r="S13" s="66"/>
      <c r="T13" s="66"/>
      <c r="U13" s="66"/>
      <c r="V13" s="66"/>
      <c r="W13" s="9" t="str">
        <f>DHAC_TestOrgs_combined!K3</f>
        <v>120 Dean Ct</v>
      </c>
      <c r="X13" s="66"/>
      <c r="Y13" s="9" t="str">
        <f>DHAC_TestOrgs_combined!L3</f>
        <v>Bayview Heights</v>
      </c>
      <c r="Z13" s="9" t="str">
        <f>DHAC_TestOrgs_combined!M3</f>
        <v>QLD</v>
      </c>
      <c r="AA13" s="9">
        <f>DHAC_TestOrgs_combined!N3</f>
        <v>4868</v>
      </c>
      <c r="AB13" s="66"/>
      <c r="AC13" s="7" t="s">
        <v>1669</v>
      </c>
      <c r="AD13" s="7" t="s">
        <v>1681</v>
      </c>
      <c r="AE13" s="66" t="s">
        <v>139</v>
      </c>
      <c r="AF13" s="32" t="str">
        <f>LOWER(SUBSTITUTE(DHAC_TestOrgs_combined!C3," ","-"))</f>
        <v>bayview-heights-oncology-clinic</v>
      </c>
      <c r="AG13" s="66"/>
    </row>
    <row r="14" spans="1:33" x14ac:dyDescent="0.25">
      <c r="A14" s="65" t="str">
        <f>LOWER(SUBSTITUTE(DHAC_TestOrgs_combined!C4," ","-"))</f>
        <v>glennie-heights-public-hospital</v>
      </c>
      <c r="B14" s="65"/>
      <c r="C14" s="66"/>
      <c r="D14" s="66"/>
      <c r="E14" s="66"/>
      <c r="H14" s="66"/>
      <c r="I14" s="32" t="str">
        <f>DHAC_TestOrgs_combined!C4</f>
        <v>Glennie Heights Public Hospital</v>
      </c>
      <c r="J14" s="66"/>
      <c r="K14" s="65"/>
      <c r="L14" s="66" t="s">
        <v>1665</v>
      </c>
      <c r="O14" s="66"/>
      <c r="P14" s="66"/>
      <c r="Q14" s="66"/>
      <c r="R14" s="66"/>
      <c r="S14" s="66"/>
      <c r="T14" s="66"/>
      <c r="U14" s="66"/>
      <c r="V14" s="66"/>
      <c r="W14" s="9" t="str">
        <f>DHAC_TestOrgs_combined!K4</f>
        <v>56 Central Gdns</v>
      </c>
      <c r="X14" s="66"/>
      <c r="Y14" s="9" t="str">
        <f>DHAC_TestOrgs_combined!L4</f>
        <v>Glennie Heights</v>
      </c>
      <c r="Z14" s="9" t="str">
        <f>DHAC_TestOrgs_combined!M4</f>
        <v>QLD</v>
      </c>
      <c r="AA14" s="9">
        <f>DHAC_TestOrgs_combined!N4</f>
        <v>4370</v>
      </c>
      <c r="AB14" s="66"/>
      <c r="AC14" s="7" t="s">
        <v>1669</v>
      </c>
      <c r="AD14" s="7" t="s">
        <v>1681</v>
      </c>
      <c r="AE14" s="66" t="s">
        <v>139</v>
      </c>
      <c r="AF14" s="32" t="str">
        <f>LOWER(SUBSTITUTE(DHAC_TestOrgs_combined!C4," ","-"))</f>
        <v>glennie-heights-public-hospital</v>
      </c>
      <c r="AG14" s="66"/>
    </row>
    <row r="15" spans="1:33" x14ac:dyDescent="0.25">
      <c r="A15" s="101" t="str">
        <f>LOWER(SUBSTITUTE(DHAC_TestOrgs_combined!C5," ","-"))</f>
        <v>barney-view-private-hospital</v>
      </c>
      <c r="B15" s="65"/>
      <c r="C15" s="66"/>
      <c r="D15" s="66"/>
      <c r="E15" s="66"/>
      <c r="H15" s="66"/>
      <c r="I15" s="32" t="str">
        <f>DHAC_TestOrgs_combined!C5</f>
        <v>Barney View Private Hospital</v>
      </c>
      <c r="J15" s="66"/>
      <c r="K15" s="65"/>
      <c r="L15" s="66" t="s">
        <v>1665</v>
      </c>
      <c r="O15" s="66"/>
      <c r="P15" s="66"/>
      <c r="Q15" s="66"/>
      <c r="R15" s="66"/>
      <c r="S15" s="66"/>
      <c r="T15" s="66"/>
      <c r="U15" s="66"/>
      <c r="V15" s="66"/>
      <c r="W15" s="9" t="str">
        <f>DHAC_TestOrgs_combined!K5</f>
        <v>195 Maple Cct</v>
      </c>
      <c r="X15" s="66"/>
      <c r="Y15" s="9" t="str">
        <f>DHAC_TestOrgs_combined!L5</f>
        <v>Barney View</v>
      </c>
      <c r="Z15" s="9" t="str">
        <f>DHAC_TestOrgs_combined!M5</f>
        <v>QLD</v>
      </c>
      <c r="AA15" s="9">
        <f>DHAC_TestOrgs_combined!N5</f>
        <v>4287</v>
      </c>
      <c r="AB15" s="66"/>
      <c r="AC15" s="7" t="s">
        <v>1669</v>
      </c>
      <c r="AD15" s="7" t="s">
        <v>1681</v>
      </c>
      <c r="AE15" s="66" t="s">
        <v>139</v>
      </c>
      <c r="AF15" s="32" t="str">
        <f>LOWER(SUBSTITUTE(DHAC_TestOrgs_combined!C5," ","-"))</f>
        <v>barney-view-private-hospital</v>
      </c>
      <c r="AG15" s="66"/>
    </row>
    <row r="16" spans="1:33" x14ac:dyDescent="0.25">
      <c r="A16" s="65" t="str">
        <f>LOWER(SUBSTITUTE(DHAC_TestOrgs_combined!C6," ","-"))</f>
        <v>berat-radiology</v>
      </c>
      <c r="B16" s="65"/>
      <c r="C16" s="66"/>
      <c r="D16" s="66"/>
      <c r="E16" s="66"/>
      <c r="H16" s="66"/>
      <c r="I16" s="32" t="str">
        <f>DHAC_TestOrgs_combined!C6</f>
        <v>Berat Radiology</v>
      </c>
      <c r="J16" s="66"/>
      <c r="K16" s="65"/>
      <c r="L16" s="66" t="s">
        <v>1665</v>
      </c>
      <c r="O16" s="66"/>
      <c r="P16" s="66"/>
      <c r="Q16" s="66"/>
      <c r="R16" s="66"/>
      <c r="S16" s="66"/>
      <c r="T16" s="66"/>
      <c r="U16" s="66"/>
      <c r="V16" s="66"/>
      <c r="W16" s="9" t="str">
        <f>DHAC_TestOrgs_combined!K6</f>
        <v>170 Compton Way</v>
      </c>
      <c r="X16" s="66"/>
      <c r="Y16" s="9" t="str">
        <f>DHAC_TestOrgs_combined!L6</f>
        <v>Berat</v>
      </c>
      <c r="Z16" s="9" t="str">
        <f>DHAC_TestOrgs_combined!M6</f>
        <v>QLD</v>
      </c>
      <c r="AA16" s="9">
        <f>DHAC_TestOrgs_combined!N6</f>
        <v>4362</v>
      </c>
      <c r="AB16" s="66"/>
      <c r="AC16" s="7" t="s">
        <v>1669</v>
      </c>
      <c r="AD16" s="7" t="s">
        <v>1681</v>
      </c>
      <c r="AE16" s="66" t="s">
        <v>139</v>
      </c>
      <c r="AF16" s="32" t="str">
        <f>LOWER(SUBSTITUTE(DHAC_TestOrgs_combined!C6," ","-"))</f>
        <v>berat-radiology</v>
      </c>
      <c r="AG16" s="66"/>
    </row>
    <row r="17" spans="1:33" x14ac:dyDescent="0.25">
      <c r="A17" s="65" t="str">
        <f>LOWER(SUBSTITUTE(DHAC_TestOrgs_combined!C7," ","-"))</f>
        <v>mount-charlton-radiology</v>
      </c>
      <c r="B17" s="65"/>
      <c r="C17" s="66"/>
      <c r="D17" s="66"/>
      <c r="E17" s="66"/>
      <c r="H17" s="66"/>
      <c r="I17" s="32" t="str">
        <f>DHAC_TestOrgs_combined!C7</f>
        <v>Mount Charlton Radiology</v>
      </c>
      <c r="J17" s="66"/>
      <c r="K17" s="65"/>
      <c r="L17" s="66" t="s">
        <v>1665</v>
      </c>
      <c r="O17" s="66"/>
      <c r="P17" s="66"/>
      <c r="Q17" s="66"/>
      <c r="R17" s="66"/>
      <c r="S17" s="66"/>
      <c r="T17" s="66"/>
      <c r="U17" s="66"/>
      <c r="V17" s="66"/>
      <c r="W17" s="9" t="str">
        <f>DHAC_TestOrgs_combined!K7</f>
        <v>7 Desleigh Rdge</v>
      </c>
      <c r="X17" s="66"/>
      <c r="Y17" s="9" t="str">
        <f>DHAC_TestOrgs_combined!L7</f>
        <v>Mount Charlton</v>
      </c>
      <c r="Z17" s="9" t="str">
        <f>DHAC_TestOrgs_combined!M7</f>
        <v>QLD</v>
      </c>
      <c r="AA17" s="9">
        <f>DHAC_TestOrgs_combined!N7</f>
        <v>4741</v>
      </c>
      <c r="AB17" s="66"/>
      <c r="AC17" s="7" t="s">
        <v>1669</v>
      </c>
      <c r="AD17" s="7" t="s">
        <v>1681</v>
      </c>
      <c r="AE17" s="66" t="s">
        <v>139</v>
      </c>
      <c r="AF17" s="32" t="str">
        <f>LOWER(SUBSTITUTE(DHAC_TestOrgs_combined!C7," ","-"))</f>
        <v>mount-charlton-radiology</v>
      </c>
      <c r="AG17" s="66"/>
    </row>
    <row r="18" spans="1:33" x14ac:dyDescent="0.25">
      <c r="A18" s="65" t="str">
        <f>LOWER(SUBSTITUTE(DHAC_TestOrgs_combined!C8," ","-"))</f>
        <v>carrington-pathology</v>
      </c>
      <c r="B18" s="65"/>
      <c r="C18" s="66"/>
      <c r="D18" s="66"/>
      <c r="E18" s="66"/>
      <c r="H18" s="66"/>
      <c r="I18" s="32" t="str">
        <f>DHAC_TestOrgs_combined!C8</f>
        <v>Carrington Pathology</v>
      </c>
      <c r="J18" s="66"/>
      <c r="K18" s="65"/>
      <c r="L18" s="66" t="s">
        <v>1665</v>
      </c>
      <c r="O18" s="66"/>
      <c r="P18" s="66"/>
      <c r="Q18" s="66"/>
      <c r="R18" s="66"/>
      <c r="S18" s="66"/>
      <c r="T18" s="66"/>
      <c r="U18" s="66"/>
      <c r="V18" s="66"/>
      <c r="W18" s="9" t="str">
        <f>DHAC_TestOrgs_combined!K8</f>
        <v>142 East Way</v>
      </c>
      <c r="X18" s="66"/>
      <c r="Y18" s="9" t="str">
        <f>DHAC_TestOrgs_combined!L8</f>
        <v>Carrington</v>
      </c>
      <c r="Z18" s="9" t="str">
        <f>DHAC_TestOrgs_combined!M8</f>
        <v>QLD</v>
      </c>
      <c r="AA18" s="9">
        <f>DHAC_TestOrgs_combined!N8</f>
        <v>4350</v>
      </c>
      <c r="AB18" s="66"/>
      <c r="AC18" s="7" t="s">
        <v>1669</v>
      </c>
      <c r="AD18" s="7" t="s">
        <v>1681</v>
      </c>
      <c r="AE18" s="66" t="s">
        <v>139</v>
      </c>
      <c r="AF18" s="32" t="str">
        <f>LOWER(SUBSTITUTE(DHAC_TestOrgs_combined!C8," ","-"))</f>
        <v>carrington-pathology</v>
      </c>
      <c r="AG18" s="66"/>
    </row>
    <row r="19" spans="1:33" x14ac:dyDescent="0.25">
      <c r="A19" s="65" t="str">
        <f>LOWER(SUBSTITUTE(DHAC_TestOrgs_combined!C9," ","-"))</f>
        <v>kioma-pathology</v>
      </c>
      <c r="B19" s="65"/>
      <c r="C19" s="66"/>
      <c r="D19" s="66"/>
      <c r="E19" s="66"/>
      <c r="H19" s="66"/>
      <c r="I19" s="32" t="str">
        <f>DHAC_TestOrgs_combined!C9</f>
        <v>Kioma Pathology</v>
      </c>
      <c r="J19" s="66"/>
      <c r="K19" s="65"/>
      <c r="L19" s="66" t="s">
        <v>1665</v>
      </c>
      <c r="O19" s="66"/>
      <c r="P19" s="66"/>
      <c r="Q19" s="66"/>
      <c r="R19" s="66"/>
      <c r="S19" s="66"/>
      <c r="T19" s="66"/>
      <c r="U19" s="66"/>
      <c r="V19" s="66"/>
      <c r="W19" s="9" t="str">
        <f>DHAC_TestOrgs_combined!K9</f>
        <v>15 Hazlett Est</v>
      </c>
      <c r="X19" s="66"/>
      <c r="Y19" s="9" t="str">
        <f>DHAC_TestOrgs_combined!L9</f>
        <v>Kioma</v>
      </c>
      <c r="Z19" s="9" t="str">
        <f>DHAC_TestOrgs_combined!M9</f>
        <v>QLD</v>
      </c>
      <c r="AA19" s="9">
        <f>DHAC_TestOrgs_combined!N9</f>
        <v>4498</v>
      </c>
      <c r="AB19" s="66"/>
      <c r="AC19" s="7" t="s">
        <v>1669</v>
      </c>
      <c r="AD19" s="7" t="s">
        <v>1681</v>
      </c>
      <c r="AE19" s="66" t="s">
        <v>139</v>
      </c>
      <c r="AF19" s="32" t="str">
        <f>LOWER(SUBSTITUTE(DHAC_TestOrgs_combined!C9," ","-"))</f>
        <v>kioma-pathology</v>
      </c>
      <c r="AG19" s="66"/>
    </row>
    <row r="20" spans="1:33" x14ac:dyDescent="0.25">
      <c r="A20" s="101" t="str">
        <f>LOWER(SUBSTITUTE(DHAC_TestOrgs_combined!C10," ","-"))</f>
        <v>east-mackay-pharmacy</v>
      </c>
      <c r="B20" s="65"/>
      <c r="C20" s="66"/>
      <c r="D20" s="66"/>
      <c r="E20" s="66"/>
      <c r="H20" s="66"/>
      <c r="I20" s="32" t="str">
        <f>DHAC_TestOrgs_combined!C10</f>
        <v>East Mackay Pharmacy</v>
      </c>
      <c r="J20" s="66"/>
      <c r="K20" s="65"/>
      <c r="L20" s="66" t="s">
        <v>1665</v>
      </c>
      <c r="O20" s="66"/>
      <c r="P20" s="66"/>
      <c r="Q20" s="66"/>
      <c r="R20" s="66"/>
      <c r="S20" s="66"/>
      <c r="T20" s="66"/>
      <c r="U20" s="66"/>
      <c r="V20" s="66"/>
      <c r="W20" s="9" t="str">
        <f>DHAC_TestOrgs_combined!K10</f>
        <v>138 Homer St</v>
      </c>
      <c r="X20" s="66"/>
      <c r="Y20" s="9" t="str">
        <f>DHAC_TestOrgs_combined!L10</f>
        <v>East Mackay</v>
      </c>
      <c r="Z20" s="9" t="str">
        <f>DHAC_TestOrgs_combined!M10</f>
        <v>QLD</v>
      </c>
      <c r="AA20" s="9">
        <f>DHAC_TestOrgs_combined!N10</f>
        <v>4740</v>
      </c>
      <c r="AB20" s="66"/>
      <c r="AC20" s="7" t="s">
        <v>1669</v>
      </c>
      <c r="AD20" s="7" t="s">
        <v>1681</v>
      </c>
      <c r="AE20" s="66" t="s">
        <v>139</v>
      </c>
      <c r="AF20" s="32" t="str">
        <f>LOWER(SUBSTITUTE(DHAC_TestOrgs_combined!C10," ","-"))</f>
        <v>east-mackay-pharmacy</v>
      </c>
      <c r="AG20" s="66"/>
    </row>
    <row r="21" spans="1:33" x14ac:dyDescent="0.25">
      <c r="A21" s="65" t="str">
        <f>LOWER(SUBSTITUTE(DHAC_TestOrgs_combined!C11," ","-"))</f>
        <v>cracow-pharmacy</v>
      </c>
      <c r="B21" s="65"/>
      <c r="C21" s="66"/>
      <c r="D21" s="66"/>
      <c r="E21" s="66"/>
      <c r="H21" s="66"/>
      <c r="I21" s="32" t="str">
        <f>DHAC_TestOrgs_combined!C11</f>
        <v>Cracow Pharmacy</v>
      </c>
      <c r="J21" s="66"/>
      <c r="K21" s="65"/>
      <c r="L21" s="66" t="s">
        <v>1665</v>
      </c>
      <c r="O21" s="66"/>
      <c r="P21" s="66"/>
      <c r="Q21" s="66"/>
      <c r="R21" s="66"/>
      <c r="S21" s="66"/>
      <c r="T21" s="66"/>
      <c r="U21" s="66"/>
      <c r="V21" s="66"/>
      <c r="W21" s="9" t="str">
        <f>DHAC_TestOrgs_combined!K11</f>
        <v>174 Tarpeian St</v>
      </c>
      <c r="X21" s="66"/>
      <c r="Y21" s="9" t="str">
        <f>DHAC_TestOrgs_combined!L11</f>
        <v>Cracow</v>
      </c>
      <c r="Z21" s="9" t="str">
        <f>DHAC_TestOrgs_combined!M11</f>
        <v>QLD</v>
      </c>
      <c r="AA21" s="9">
        <f>DHAC_TestOrgs_combined!N11</f>
        <v>4719</v>
      </c>
      <c r="AB21" s="66"/>
      <c r="AC21" s="7" t="s">
        <v>1669</v>
      </c>
      <c r="AD21" s="7" t="s">
        <v>1681</v>
      </c>
      <c r="AE21" s="66" t="s">
        <v>139</v>
      </c>
      <c r="AF21" s="32" t="str">
        <f>LOWER(SUBSTITUTE(DHAC_TestOrgs_combined!C11," ","-"))</f>
        <v>cracow-pharmacy</v>
      </c>
      <c r="AG21" s="66"/>
    </row>
    <row r="22" spans="1:33" x14ac:dyDescent="0.25">
      <c r="A22" s="101" t="str">
        <f>LOWER(SUBSTITUTE(DHAC_TestOrgs_combined!C12," ","-"))</f>
        <v>elimbah-medical-centre</v>
      </c>
      <c r="B22" s="65"/>
      <c r="C22" s="66"/>
      <c r="D22" s="66"/>
      <c r="E22" s="66"/>
      <c r="H22" s="66"/>
      <c r="I22" s="32" t="str">
        <f>DHAC_TestOrgs_combined!C12</f>
        <v>Elimbah Medical Centre</v>
      </c>
      <c r="J22" s="66"/>
      <c r="K22" s="65"/>
      <c r="L22" s="66" t="s">
        <v>1665</v>
      </c>
      <c r="O22" s="66"/>
      <c r="P22" s="66"/>
      <c r="Q22" s="66"/>
      <c r="R22" s="66"/>
      <c r="S22" s="66"/>
      <c r="T22" s="66"/>
      <c r="U22" s="66"/>
      <c r="V22" s="66"/>
      <c r="W22" s="9" t="str">
        <f>DHAC_TestOrgs_combined!K12</f>
        <v>199 Copper Esp</v>
      </c>
      <c r="X22" s="66"/>
      <c r="Y22" s="9" t="str">
        <f>DHAC_TestOrgs_combined!L12</f>
        <v>Elimbah</v>
      </c>
      <c r="Z22" s="9" t="str">
        <f>DHAC_TestOrgs_combined!M12</f>
        <v>QLD</v>
      </c>
      <c r="AA22" s="9">
        <f>DHAC_TestOrgs_combined!N12</f>
        <v>4516</v>
      </c>
      <c r="AB22" s="66"/>
      <c r="AC22" s="7" t="s">
        <v>1669</v>
      </c>
      <c r="AD22" s="7" t="s">
        <v>1681</v>
      </c>
      <c r="AE22" s="66" t="s">
        <v>139</v>
      </c>
      <c r="AF22" s="32" t="str">
        <f>LOWER(SUBSTITUTE(DHAC_TestOrgs_combined!C12," ","-"))</f>
        <v>elimbah-medical-centre</v>
      </c>
      <c r="AG22" s="66"/>
    </row>
    <row r="23" spans="1:33" x14ac:dyDescent="0.25">
      <c r="A23" s="65" t="str">
        <f>LOWER(SUBSTITUTE(DHAC_TestOrgs_combined!C13," ","-"))</f>
        <v>loch-lomond-medical-clinic</v>
      </c>
      <c r="B23" s="65"/>
      <c r="C23" s="66"/>
      <c r="D23" s="66"/>
      <c r="E23" s="66"/>
      <c r="H23" s="66"/>
      <c r="I23" s="32" t="str">
        <f>DHAC_TestOrgs_combined!C13</f>
        <v>Loch Lomond Medical Clinic</v>
      </c>
      <c r="J23" s="66"/>
      <c r="K23" s="65"/>
      <c r="L23" s="66" t="s">
        <v>1665</v>
      </c>
      <c r="O23" s="66"/>
      <c r="P23" s="66"/>
      <c r="Q23" s="66"/>
      <c r="R23" s="66"/>
      <c r="S23" s="66"/>
      <c r="T23" s="66"/>
      <c r="U23" s="66"/>
      <c r="V23" s="66"/>
      <c r="W23" s="9" t="str">
        <f>DHAC_TestOrgs_combined!K13</f>
        <v>32 Silver Cl</v>
      </c>
      <c r="X23" s="66"/>
      <c r="Y23" s="9" t="str">
        <f>DHAC_TestOrgs_combined!L13</f>
        <v>Loch Lomond</v>
      </c>
      <c r="Z23" s="9" t="str">
        <f>DHAC_TestOrgs_combined!M13</f>
        <v>QLD</v>
      </c>
      <c r="AA23" s="9">
        <f>DHAC_TestOrgs_combined!N13</f>
        <v>4370</v>
      </c>
      <c r="AB23" s="66"/>
      <c r="AC23" s="7" t="s">
        <v>1669</v>
      </c>
      <c r="AD23" s="7" t="s">
        <v>1681</v>
      </c>
      <c r="AE23" s="66" t="s">
        <v>139</v>
      </c>
      <c r="AF23" s="32" t="str">
        <f>LOWER(SUBSTITUTE(DHAC_TestOrgs_combined!C13," ","-"))</f>
        <v>loch-lomond-medical-clinic</v>
      </c>
      <c r="AG23" s="66"/>
    </row>
    <row r="24" spans="1:33" x14ac:dyDescent="0.25">
      <c r="A24" s="65" t="str">
        <f>LOWER(SUBSTITUTE(DHAC_TestOrgs_combined!C14," ","-"))</f>
        <v>hudson-aged-care</v>
      </c>
      <c r="B24" s="65"/>
      <c r="C24" s="66"/>
      <c r="D24" s="66"/>
      <c r="E24" s="66"/>
      <c r="H24" s="66"/>
      <c r="I24" s="32" t="str">
        <f>DHAC_TestOrgs_combined!C14</f>
        <v>Hudson Aged Care</v>
      </c>
      <c r="J24" s="66"/>
      <c r="K24" s="65"/>
      <c r="L24" s="66" t="s">
        <v>1665</v>
      </c>
      <c r="O24" s="66"/>
      <c r="P24" s="66"/>
      <c r="Q24" s="66"/>
      <c r="R24" s="66"/>
      <c r="S24" s="66"/>
      <c r="T24" s="66"/>
      <c r="U24" s="66"/>
      <c r="V24" s="66"/>
      <c r="W24" s="9" t="str">
        <f>DHAC_TestOrgs_combined!K14</f>
        <v>99 Southern Lane</v>
      </c>
      <c r="X24" s="66"/>
      <c r="Y24" s="9" t="str">
        <f>DHAC_TestOrgs_combined!L14</f>
        <v>Hudson</v>
      </c>
      <c r="Z24" s="9" t="str">
        <f>DHAC_TestOrgs_combined!M14</f>
        <v>QLD</v>
      </c>
      <c r="AA24" s="9">
        <f>DHAC_TestOrgs_combined!N14</f>
        <v>4860</v>
      </c>
      <c r="AB24" s="66"/>
      <c r="AC24" s="7" t="s">
        <v>1669</v>
      </c>
      <c r="AD24" s="7" t="s">
        <v>1681</v>
      </c>
      <c r="AE24" s="66" t="s">
        <v>139</v>
      </c>
      <c r="AF24" s="32" t="str">
        <f>LOWER(SUBSTITUTE(DHAC_TestOrgs_combined!C14," ","-"))</f>
        <v>hudson-aged-care</v>
      </c>
      <c r="AG24" s="66"/>
    </row>
    <row r="25" spans="1:33" x14ac:dyDescent="0.25">
      <c r="A25" s="65" t="str">
        <f>LOWER(SUBSTITUTE(DHAC_TestOrgs_combined!C15," ","-"))</f>
        <v>annandale-dental</v>
      </c>
      <c r="B25" s="65"/>
      <c r="C25" s="66"/>
      <c r="D25" s="66"/>
      <c r="E25" s="66"/>
      <c r="H25" s="66"/>
      <c r="I25" s="32" t="str">
        <f>DHAC_TestOrgs_combined!C15</f>
        <v>Annandale Dental</v>
      </c>
      <c r="J25" s="66"/>
      <c r="K25" s="65"/>
      <c r="L25" s="66" t="s">
        <v>1665</v>
      </c>
      <c r="O25" s="66"/>
      <c r="P25" s="66"/>
      <c r="Q25" s="66"/>
      <c r="R25" s="66"/>
      <c r="S25" s="66"/>
      <c r="T25" s="66"/>
      <c r="U25" s="66"/>
      <c r="V25" s="66"/>
      <c r="W25" s="9" t="str">
        <f>DHAC_TestOrgs_combined!K15</f>
        <v>164 Cresson Esp</v>
      </c>
      <c r="X25" s="66"/>
      <c r="Y25" s="9" t="str">
        <f>DHAC_TestOrgs_combined!L15</f>
        <v>Annandale</v>
      </c>
      <c r="Z25" s="9" t="str">
        <f>DHAC_TestOrgs_combined!M15</f>
        <v>QLD</v>
      </c>
      <c r="AA25" s="9">
        <f>DHAC_TestOrgs_combined!N15</f>
        <v>4814</v>
      </c>
      <c r="AB25" s="66"/>
      <c r="AC25" s="7" t="s">
        <v>1669</v>
      </c>
      <c r="AD25" s="7" t="s">
        <v>1681</v>
      </c>
      <c r="AE25" s="66" t="s">
        <v>139</v>
      </c>
      <c r="AF25" s="32" t="str">
        <f>LOWER(SUBSTITUTE(DHAC_TestOrgs_combined!C15," ","-"))</f>
        <v>annandale-dental</v>
      </c>
      <c r="AG25" s="66"/>
    </row>
    <row r="26" spans="1:33" x14ac:dyDescent="0.25">
      <c r="A26" s="65" t="str">
        <f>LOWER(SUBSTITUTE(DHAC_TestOrgs_combined!C16," ","-"))</f>
        <v>southedge-practice</v>
      </c>
      <c r="B26" s="65"/>
      <c r="C26" s="66"/>
      <c r="D26" s="66"/>
      <c r="E26" s="66"/>
      <c r="H26" s="66"/>
      <c r="I26" s="32" t="str">
        <f>DHAC_TestOrgs_combined!C16</f>
        <v>Southedge Practice</v>
      </c>
      <c r="J26" s="66"/>
      <c r="K26" s="65"/>
      <c r="L26" s="66" t="s">
        <v>1665</v>
      </c>
      <c r="O26" s="66"/>
      <c r="P26" s="66"/>
      <c r="Q26" s="66"/>
      <c r="R26" s="66"/>
      <c r="S26" s="66"/>
      <c r="T26" s="66"/>
      <c r="U26" s="66"/>
      <c r="V26" s="66"/>
      <c r="W26" s="9" t="str">
        <f>DHAC_TestOrgs_combined!K16</f>
        <v>33 Church Tce</v>
      </c>
      <c r="X26" s="66"/>
      <c r="Y26" s="9" t="str">
        <f>DHAC_TestOrgs_combined!L16</f>
        <v>Southedge</v>
      </c>
      <c r="Z26" s="9" t="str">
        <f>DHAC_TestOrgs_combined!M16</f>
        <v>QLD</v>
      </c>
      <c r="AA26" s="9">
        <f>DHAC_TestOrgs_combined!N16</f>
        <v>4871</v>
      </c>
      <c r="AB26" s="66"/>
      <c r="AC26" s="7" t="s">
        <v>1669</v>
      </c>
      <c r="AD26" s="7" t="s">
        <v>1681</v>
      </c>
      <c r="AE26" s="66" t="s">
        <v>139</v>
      </c>
      <c r="AF26" s="32" t="str">
        <f>LOWER(SUBSTITUTE(DHAC_TestOrgs_combined!C16," ","-"))</f>
        <v>southedge-practice</v>
      </c>
      <c r="AG26" s="66"/>
    </row>
    <row r="27" spans="1:33" x14ac:dyDescent="0.25">
      <c r="A27" s="65" t="str">
        <f>LOWER(SUBSTITUTE(DHAC_TestOrgs_combined!C17," ","-"))</f>
        <v>dubbo-emergency</v>
      </c>
      <c r="B27" s="65"/>
      <c r="C27" s="66"/>
      <c r="D27" s="66"/>
      <c r="E27" s="66"/>
      <c r="H27" s="66"/>
      <c r="I27" s="32" t="str">
        <f>DHAC_TestOrgs_combined!C17</f>
        <v>Dubbo Emergency</v>
      </c>
      <c r="J27" s="66"/>
      <c r="K27" s="65"/>
      <c r="L27" s="66" t="s">
        <v>1665</v>
      </c>
      <c r="O27" s="66"/>
      <c r="P27" s="66"/>
      <c r="Q27" s="66"/>
      <c r="R27" s="66"/>
      <c r="S27" s="66"/>
      <c r="T27" s="66"/>
      <c r="U27" s="66"/>
      <c r="V27" s="66"/>
      <c r="W27" s="9" t="str">
        <f>DHAC_TestOrgs_combined!K17</f>
        <v>24 Airport Rdge</v>
      </c>
      <c r="X27" s="66"/>
      <c r="Y27" s="9" t="str">
        <f>DHAC_TestOrgs_combined!L17</f>
        <v>Dubbo</v>
      </c>
      <c r="Z27" s="9" t="str">
        <f>DHAC_TestOrgs_combined!M17</f>
        <v>NSW</v>
      </c>
      <c r="AA27" s="9">
        <f>DHAC_TestOrgs_combined!N17</f>
        <v>2830</v>
      </c>
      <c r="AB27" s="66"/>
      <c r="AC27" s="7" t="s">
        <v>1669</v>
      </c>
      <c r="AD27" s="7" t="s">
        <v>1681</v>
      </c>
      <c r="AE27" s="66" t="s">
        <v>139</v>
      </c>
      <c r="AF27" s="32" t="str">
        <f>LOWER(SUBSTITUTE(DHAC_TestOrgs_combined!C17," ","-"))</f>
        <v>dubbo-emergency</v>
      </c>
      <c r="AG27" s="66"/>
    </row>
    <row r="28" spans="1:33" x14ac:dyDescent="0.25">
      <c r="A28" s="65" t="str">
        <f>LOWER(SUBSTITUTE(DHAC_TestOrgs_combined!C18," ","-"))</f>
        <v>gangat-endocrinology-clinic</v>
      </c>
      <c r="B28" s="65"/>
      <c r="C28" s="66"/>
      <c r="D28" s="66"/>
      <c r="E28" s="66"/>
      <c r="H28" s="66"/>
      <c r="I28" s="32" t="str">
        <f>DHAC_TestOrgs_combined!C18</f>
        <v>Gangat Endocrinology Clinic</v>
      </c>
      <c r="J28" s="66"/>
      <c r="K28" s="65"/>
      <c r="L28" s="66" t="s">
        <v>1665</v>
      </c>
      <c r="O28" s="66"/>
      <c r="P28" s="66"/>
      <c r="Q28" s="66"/>
      <c r="R28" s="66"/>
      <c r="S28" s="66"/>
      <c r="T28" s="66"/>
      <c r="U28" s="66"/>
      <c r="V28" s="66"/>
      <c r="W28" s="9" t="str">
        <f>DHAC_TestOrgs_combined!K18</f>
        <v>142 Mandarin Rd</v>
      </c>
      <c r="X28" s="66"/>
      <c r="Y28" s="9" t="str">
        <f>DHAC_TestOrgs_combined!L18</f>
        <v>Gangat</v>
      </c>
      <c r="Z28" s="9" t="str">
        <f>DHAC_TestOrgs_combined!M18</f>
        <v>NSW</v>
      </c>
      <c r="AA28" s="9">
        <f>DHAC_TestOrgs_combined!N18</f>
        <v>2422</v>
      </c>
      <c r="AB28" s="66"/>
      <c r="AC28" s="7" t="s">
        <v>1669</v>
      </c>
      <c r="AD28" s="7" t="s">
        <v>1681</v>
      </c>
      <c r="AE28" s="66" t="s">
        <v>139</v>
      </c>
      <c r="AF28" s="32" t="str">
        <f>LOWER(SUBSTITUTE(DHAC_TestOrgs_combined!C18," ","-"))</f>
        <v>gangat-endocrinology-clinic</v>
      </c>
      <c r="AG28" s="66"/>
    </row>
    <row r="29" spans="1:33" x14ac:dyDescent="0.25">
      <c r="A29" s="65" t="str">
        <f>LOWER(SUBSTITUTE(DHAC_TestOrgs_combined!C19," ","-"))</f>
        <v>kensington-public-hospital</v>
      </c>
      <c r="B29" s="65"/>
      <c r="C29" s="66"/>
      <c r="D29" s="66"/>
      <c r="E29" s="66"/>
      <c r="H29" s="66"/>
      <c r="I29" s="32" t="str">
        <f>DHAC_TestOrgs_combined!C19</f>
        <v>Kensington Public Hospital</v>
      </c>
      <c r="J29" s="66"/>
      <c r="K29" s="65"/>
      <c r="L29" s="66" t="s">
        <v>1665</v>
      </c>
      <c r="O29" s="66"/>
      <c r="P29" s="66"/>
      <c r="Q29" s="66"/>
      <c r="R29" s="66"/>
      <c r="S29" s="66"/>
      <c r="T29" s="66"/>
      <c r="U29" s="66"/>
      <c r="V29" s="66"/>
      <c r="W29" s="9" t="str">
        <f>DHAC_TestOrgs_combined!K19</f>
        <v>191 Jenkins Cct</v>
      </c>
      <c r="X29" s="66"/>
      <c r="Y29" s="9" t="str">
        <f>DHAC_TestOrgs_combined!L19</f>
        <v>Kensington</v>
      </c>
      <c r="Z29" s="9" t="str">
        <f>DHAC_TestOrgs_combined!M19</f>
        <v>NSW</v>
      </c>
      <c r="AA29" s="9">
        <f>DHAC_TestOrgs_combined!N19</f>
        <v>2033</v>
      </c>
      <c r="AB29" s="66"/>
      <c r="AC29" s="7" t="s">
        <v>1669</v>
      </c>
      <c r="AD29" s="7" t="s">
        <v>1681</v>
      </c>
      <c r="AE29" s="66" t="s">
        <v>139</v>
      </c>
      <c r="AF29" s="32" t="str">
        <f>LOWER(SUBSTITUTE(DHAC_TestOrgs_combined!C19," ","-"))</f>
        <v>kensington-public-hospital</v>
      </c>
      <c r="AG29" s="66"/>
    </row>
    <row r="30" spans="1:33" x14ac:dyDescent="0.25">
      <c r="A30" s="65" t="str">
        <f>LOWER(SUBSTITUTE(DHAC_TestOrgs_combined!C20," ","-"))</f>
        <v>mount-mitchell-private-hospital</v>
      </c>
      <c r="B30" s="65"/>
      <c r="C30" s="66"/>
      <c r="D30" s="66"/>
      <c r="E30" s="66"/>
      <c r="H30" s="66"/>
      <c r="I30" s="32" t="str">
        <f>DHAC_TestOrgs_combined!C20</f>
        <v>Mount Mitchell Private Hospital</v>
      </c>
      <c r="J30" s="66"/>
      <c r="K30" s="65"/>
      <c r="L30" s="66" t="s">
        <v>1665</v>
      </c>
      <c r="O30" s="66"/>
      <c r="P30" s="66"/>
      <c r="Q30" s="66"/>
      <c r="R30" s="66"/>
      <c r="S30" s="66"/>
      <c r="T30" s="66"/>
      <c r="U30" s="66"/>
      <c r="V30" s="66"/>
      <c r="W30" s="9" t="str">
        <f>DHAC_TestOrgs_combined!K20</f>
        <v>40 Jenkins Rvr</v>
      </c>
      <c r="X30" s="66"/>
      <c r="Y30" s="9" t="str">
        <f>DHAC_TestOrgs_combined!L20</f>
        <v>Mount Mitchell</v>
      </c>
      <c r="Z30" s="9" t="str">
        <f>DHAC_TestOrgs_combined!M20</f>
        <v>NSW</v>
      </c>
      <c r="AA30" s="9">
        <f>DHAC_TestOrgs_combined!N20</f>
        <v>2365</v>
      </c>
      <c r="AB30" s="66"/>
      <c r="AC30" s="7" t="s">
        <v>1669</v>
      </c>
      <c r="AD30" s="7" t="s">
        <v>1681</v>
      </c>
      <c r="AE30" s="66" t="s">
        <v>139</v>
      </c>
      <c r="AF30" s="32" t="str">
        <f>LOWER(SUBSTITUTE(DHAC_TestOrgs_combined!C20," ","-"))</f>
        <v>mount-mitchell-private-hospital</v>
      </c>
      <c r="AG30" s="66"/>
    </row>
    <row r="31" spans="1:33" x14ac:dyDescent="0.25">
      <c r="A31" s="65" t="str">
        <f>LOWER(SUBSTITUTE(DHAC_TestOrgs_combined!C21," ","-"))</f>
        <v>frenchs-forest-east-radiology</v>
      </c>
      <c r="B31" s="65"/>
      <c r="C31" s="66"/>
      <c r="D31" s="66"/>
      <c r="E31" s="66"/>
      <c r="H31" s="66"/>
      <c r="I31" s="32" t="str">
        <f>DHAC_TestOrgs_combined!C21</f>
        <v>Frenchs Forest East Radiology</v>
      </c>
      <c r="J31" s="66"/>
      <c r="K31" s="65"/>
      <c r="L31" s="66" t="s">
        <v>1665</v>
      </c>
      <c r="O31" s="66"/>
      <c r="P31" s="66"/>
      <c r="Q31" s="66"/>
      <c r="R31" s="66"/>
      <c r="S31" s="66"/>
      <c r="T31" s="66"/>
      <c r="U31" s="66"/>
      <c r="V31" s="66"/>
      <c r="W31" s="9" t="str">
        <f>DHAC_TestOrgs_combined!K21</f>
        <v>16 Innovation Cl</v>
      </c>
      <c r="X31" s="66"/>
      <c r="Y31" s="9" t="str">
        <f>DHAC_TestOrgs_combined!L21</f>
        <v>Frenchs Forest East</v>
      </c>
      <c r="Z31" s="9" t="str">
        <f>DHAC_TestOrgs_combined!M21</f>
        <v>NSW</v>
      </c>
      <c r="AA31" s="9">
        <f>DHAC_TestOrgs_combined!N21</f>
        <v>2086</v>
      </c>
      <c r="AB31" s="66"/>
      <c r="AC31" s="7" t="s">
        <v>1669</v>
      </c>
      <c r="AD31" s="7" t="s">
        <v>1681</v>
      </c>
      <c r="AE31" s="66" t="s">
        <v>139</v>
      </c>
      <c r="AF31" s="32" t="str">
        <f>LOWER(SUBSTITUTE(DHAC_TestOrgs_combined!C21," ","-"))</f>
        <v>frenchs-forest-east-radiology</v>
      </c>
      <c r="AG31" s="66"/>
    </row>
    <row r="32" spans="1:33" x14ac:dyDescent="0.25">
      <c r="A32" s="65" t="str">
        <f>LOWER(SUBSTITUTE(DHAC_TestOrgs_combined!C22," ","-"))</f>
        <v>fishermans-reach-radiology</v>
      </c>
      <c r="B32" s="65"/>
      <c r="C32" s="66"/>
      <c r="D32" s="66"/>
      <c r="E32" s="66"/>
      <c r="H32" s="66"/>
      <c r="I32" s="32" t="str">
        <f>DHAC_TestOrgs_combined!C22</f>
        <v>Fishermans Reach Radiology</v>
      </c>
      <c r="J32" s="66"/>
      <c r="K32" s="65"/>
      <c r="L32" s="66" t="s">
        <v>1665</v>
      </c>
      <c r="O32" s="66"/>
      <c r="P32" s="66"/>
      <c r="Q32" s="66"/>
      <c r="R32" s="66"/>
      <c r="S32" s="66"/>
      <c r="T32" s="66"/>
      <c r="U32" s="66"/>
      <c r="V32" s="66"/>
      <c r="W32" s="9" t="str">
        <f>DHAC_TestOrgs_combined!K22</f>
        <v>5 Newport Rdge</v>
      </c>
      <c r="X32" s="66"/>
      <c r="Y32" s="9" t="str">
        <f>DHAC_TestOrgs_combined!L22</f>
        <v>Fishermans Reach</v>
      </c>
      <c r="Z32" s="9" t="str">
        <f>DHAC_TestOrgs_combined!M22</f>
        <v>NSW</v>
      </c>
      <c r="AA32" s="9">
        <f>DHAC_TestOrgs_combined!N22</f>
        <v>2441</v>
      </c>
      <c r="AB32" s="66"/>
      <c r="AC32" s="7" t="s">
        <v>1669</v>
      </c>
      <c r="AD32" s="7" t="s">
        <v>1681</v>
      </c>
      <c r="AE32" s="66" t="s">
        <v>139</v>
      </c>
      <c r="AF32" s="32" t="str">
        <f>LOWER(SUBSTITUTE(DHAC_TestOrgs_combined!C22," ","-"))</f>
        <v>fishermans-reach-radiology</v>
      </c>
      <c r="AG32" s="66"/>
    </row>
    <row r="33" spans="1:33" x14ac:dyDescent="0.25">
      <c r="A33" s="65" t="str">
        <f>LOWER(SUBSTITUTE(DHAC_TestOrgs_combined!C23," ","-"))</f>
        <v>pullabooka-pathology</v>
      </c>
      <c r="B33" s="65"/>
      <c r="C33" s="66"/>
      <c r="D33" s="66"/>
      <c r="E33" s="66"/>
      <c r="H33" s="66"/>
      <c r="I33" s="32" t="str">
        <f>DHAC_TestOrgs_combined!C23</f>
        <v>Pullabooka Pathology</v>
      </c>
      <c r="J33" s="66"/>
      <c r="K33" s="65"/>
      <c r="L33" s="66" t="s">
        <v>1665</v>
      </c>
      <c r="O33" s="66"/>
      <c r="P33" s="66"/>
      <c r="Q33" s="66"/>
      <c r="R33" s="66"/>
      <c r="S33" s="66"/>
      <c r="T33" s="66"/>
      <c r="U33" s="66"/>
      <c r="V33" s="66"/>
      <c r="W33" s="9" t="str">
        <f>DHAC_TestOrgs_combined!K23</f>
        <v>127 Council Dr</v>
      </c>
      <c r="X33" s="66"/>
      <c r="Y33" s="9" t="str">
        <f>DHAC_TestOrgs_combined!L23</f>
        <v>Pullabooka</v>
      </c>
      <c r="Z33" s="9" t="str">
        <f>DHAC_TestOrgs_combined!M23</f>
        <v>NSW</v>
      </c>
      <c r="AA33" s="9">
        <f>DHAC_TestOrgs_combined!N23</f>
        <v>2810</v>
      </c>
      <c r="AB33" s="66"/>
      <c r="AC33" s="7" t="s">
        <v>1669</v>
      </c>
      <c r="AD33" s="7" t="s">
        <v>1681</v>
      </c>
      <c r="AE33" s="66" t="s">
        <v>139</v>
      </c>
      <c r="AF33" s="32" t="str">
        <f>LOWER(SUBSTITUTE(DHAC_TestOrgs_combined!C23," ","-"))</f>
        <v>pullabooka-pathology</v>
      </c>
      <c r="AG33" s="66"/>
    </row>
    <row r="34" spans="1:33" x14ac:dyDescent="0.25">
      <c r="A34" s="65" t="str">
        <f>LOWER(SUBSTITUTE(DHAC_TestOrgs_combined!C24," ","-"))</f>
        <v>higher-macdonald-pathology</v>
      </c>
      <c r="B34" s="65"/>
      <c r="C34" s="66"/>
      <c r="D34" s="66"/>
      <c r="E34" s="66"/>
      <c r="H34" s="66"/>
      <c r="I34" s="32" t="str">
        <f>DHAC_TestOrgs_combined!C24</f>
        <v>Higher Macdonald Pathology</v>
      </c>
      <c r="J34" s="66"/>
      <c r="K34" s="65"/>
      <c r="L34" s="66" t="s">
        <v>1665</v>
      </c>
      <c r="O34" s="66"/>
      <c r="P34" s="66"/>
      <c r="Q34" s="66"/>
      <c r="R34" s="66"/>
      <c r="S34" s="66"/>
      <c r="T34" s="66"/>
      <c r="U34" s="66"/>
      <c r="V34" s="66"/>
      <c r="W34" s="9" t="str">
        <f>DHAC_TestOrgs_combined!K24</f>
        <v>79 Hermann Rvr</v>
      </c>
      <c r="X34" s="66"/>
      <c r="Y34" s="9" t="str">
        <f>DHAC_TestOrgs_combined!L24</f>
        <v>Higher Macdonald</v>
      </c>
      <c r="Z34" s="9" t="str">
        <f>DHAC_TestOrgs_combined!M24</f>
        <v>NSW</v>
      </c>
      <c r="AA34" s="9">
        <f>DHAC_TestOrgs_combined!N24</f>
        <v>2775</v>
      </c>
      <c r="AB34" s="66"/>
      <c r="AC34" s="7" t="s">
        <v>1669</v>
      </c>
      <c r="AD34" s="7" t="s">
        <v>1681</v>
      </c>
      <c r="AE34" s="66" t="s">
        <v>139</v>
      </c>
      <c r="AF34" s="32" t="str">
        <f>LOWER(SUBSTITUTE(DHAC_TestOrgs_combined!C24," ","-"))</f>
        <v>higher-macdonald-pathology</v>
      </c>
      <c r="AG34" s="66"/>
    </row>
    <row r="35" spans="1:33" x14ac:dyDescent="0.25">
      <c r="A35" s="65" t="str">
        <f>LOWER(SUBSTITUTE(DHAC_TestOrgs_combined!C25," ","-"))</f>
        <v>lilydale-pharmacy</v>
      </c>
      <c r="B35" s="65"/>
      <c r="C35" s="66"/>
      <c r="D35" s="66"/>
      <c r="E35" s="66"/>
      <c r="H35" s="66"/>
      <c r="I35" s="32" t="str">
        <f>DHAC_TestOrgs_combined!C25</f>
        <v>Lilydale Pharmacy</v>
      </c>
      <c r="J35" s="66"/>
      <c r="K35" s="65"/>
      <c r="L35" s="66" t="s">
        <v>1665</v>
      </c>
      <c r="O35" s="66"/>
      <c r="P35" s="66"/>
      <c r="Q35" s="66"/>
      <c r="R35" s="66"/>
      <c r="S35" s="66"/>
      <c r="T35" s="66"/>
      <c r="U35" s="66"/>
      <c r="V35" s="66"/>
      <c r="W35" s="9" t="str">
        <f>DHAC_TestOrgs_combined!K25</f>
        <v>6 Wolverene Cct</v>
      </c>
      <c r="X35" s="66"/>
      <c r="Y35" s="9" t="str">
        <f>DHAC_TestOrgs_combined!L25</f>
        <v>Lilydale</v>
      </c>
      <c r="Z35" s="9" t="str">
        <f>DHAC_TestOrgs_combined!M25</f>
        <v>NSW</v>
      </c>
      <c r="AA35" s="9">
        <f>DHAC_TestOrgs_combined!N25</f>
        <v>2460</v>
      </c>
      <c r="AB35" s="66"/>
      <c r="AC35" s="7" t="s">
        <v>1669</v>
      </c>
      <c r="AD35" s="7" t="s">
        <v>1681</v>
      </c>
      <c r="AE35" s="66" t="s">
        <v>139</v>
      </c>
      <c r="AF35" s="32" t="str">
        <f>LOWER(SUBSTITUTE(DHAC_TestOrgs_combined!C25," ","-"))</f>
        <v>lilydale-pharmacy</v>
      </c>
      <c r="AG35" s="66"/>
    </row>
    <row r="36" spans="1:33" x14ac:dyDescent="0.25">
      <c r="A36" s="65" t="str">
        <f>LOWER(SUBSTITUTE(DHAC_TestOrgs_combined!C26," ","-"))</f>
        <v>appin-pharmacy</v>
      </c>
      <c r="B36" s="65"/>
      <c r="C36" s="66"/>
      <c r="D36" s="66"/>
      <c r="E36" s="66"/>
      <c r="H36" s="66"/>
      <c r="I36" s="32" t="str">
        <f>DHAC_TestOrgs_combined!C26</f>
        <v>Appin Pharmacy</v>
      </c>
      <c r="J36" s="66"/>
      <c r="K36" s="65"/>
      <c r="L36" s="66" t="s">
        <v>1665</v>
      </c>
      <c r="O36" s="66"/>
      <c r="P36" s="66"/>
      <c r="Q36" s="66"/>
      <c r="R36" s="66"/>
      <c r="S36" s="66"/>
      <c r="T36" s="66"/>
      <c r="U36" s="66"/>
      <c r="V36" s="66"/>
      <c r="W36" s="9" t="str">
        <f>DHAC_TestOrgs_combined!K26</f>
        <v>124 Hendrix Ave</v>
      </c>
      <c r="X36" s="66"/>
      <c r="Y36" s="9" t="str">
        <f>DHAC_TestOrgs_combined!L26</f>
        <v>Appin</v>
      </c>
      <c r="Z36" s="9" t="str">
        <f>DHAC_TestOrgs_combined!M26</f>
        <v>NSW</v>
      </c>
      <c r="AA36" s="9">
        <f>DHAC_TestOrgs_combined!N26</f>
        <v>2560</v>
      </c>
      <c r="AB36" s="66"/>
      <c r="AC36" s="7" t="s">
        <v>1669</v>
      </c>
      <c r="AD36" s="7" t="s">
        <v>1681</v>
      </c>
      <c r="AE36" s="66" t="s">
        <v>139</v>
      </c>
      <c r="AF36" s="32" t="str">
        <f>LOWER(SUBSTITUTE(DHAC_TestOrgs_combined!C26," ","-"))</f>
        <v>appin-pharmacy</v>
      </c>
      <c r="AG36" s="66"/>
    </row>
    <row r="37" spans="1:33" x14ac:dyDescent="0.25">
      <c r="A37" s="65" t="str">
        <f>LOWER(SUBSTITUTE(DHAC_TestOrgs_combined!C27," ","-"))</f>
        <v>mossy-point-medical-centre</v>
      </c>
      <c r="B37" s="65"/>
      <c r="C37" s="66"/>
      <c r="D37" s="66"/>
      <c r="E37" s="66"/>
      <c r="H37" s="66"/>
      <c r="I37" s="32" t="str">
        <f>DHAC_TestOrgs_combined!C27</f>
        <v>Mossy Point Medical Centre</v>
      </c>
      <c r="J37" s="66"/>
      <c r="K37" s="65"/>
      <c r="L37" s="66" t="s">
        <v>1665</v>
      </c>
      <c r="O37" s="66"/>
      <c r="P37" s="66"/>
      <c r="Q37" s="66"/>
      <c r="R37" s="66"/>
      <c r="S37" s="66"/>
      <c r="T37" s="66"/>
      <c r="U37" s="66"/>
      <c r="V37" s="66"/>
      <c r="W37" s="9" t="str">
        <f>DHAC_TestOrgs_combined!K27</f>
        <v>192 Pheonix Jnc</v>
      </c>
      <c r="X37" s="66"/>
      <c r="Y37" s="9" t="str">
        <f>DHAC_TestOrgs_combined!L27</f>
        <v>Mossy Point</v>
      </c>
      <c r="Z37" s="9" t="str">
        <f>DHAC_TestOrgs_combined!M27</f>
        <v>NSW</v>
      </c>
      <c r="AA37" s="9">
        <f>DHAC_TestOrgs_combined!N27</f>
        <v>2537</v>
      </c>
      <c r="AB37" s="66"/>
      <c r="AC37" s="7" t="s">
        <v>1669</v>
      </c>
      <c r="AD37" s="7" t="s">
        <v>1681</v>
      </c>
      <c r="AE37" s="66" t="s">
        <v>139</v>
      </c>
      <c r="AF37" s="32" t="str">
        <f>LOWER(SUBSTITUTE(DHAC_TestOrgs_combined!C27," ","-"))</f>
        <v>mossy-point-medical-centre</v>
      </c>
      <c r="AG37" s="66"/>
    </row>
    <row r="38" spans="1:33" x14ac:dyDescent="0.25">
      <c r="A38" s="65" t="str">
        <f>LOWER(SUBSTITUTE(DHAC_TestOrgs_combined!C28," ","-"))</f>
        <v>bungabbee-medical-clinic</v>
      </c>
      <c r="B38" s="65"/>
      <c r="C38" s="66"/>
      <c r="D38" s="66"/>
      <c r="E38" s="66"/>
      <c r="H38" s="66"/>
      <c r="I38" s="32" t="str">
        <f>DHAC_TestOrgs_combined!C28</f>
        <v>Bungabbee Medical Clinic</v>
      </c>
      <c r="J38" s="66"/>
      <c r="K38" s="65"/>
      <c r="L38" s="66" t="s">
        <v>1665</v>
      </c>
      <c r="O38" s="66"/>
      <c r="P38" s="66"/>
      <c r="Q38" s="66"/>
      <c r="R38" s="66"/>
      <c r="S38" s="66"/>
      <c r="T38" s="66"/>
      <c r="U38" s="66"/>
      <c r="V38" s="66"/>
      <c r="W38" s="9" t="str">
        <f>DHAC_TestOrgs_combined!K28</f>
        <v>158 Toby Ave</v>
      </c>
      <c r="X38" s="66"/>
      <c r="Y38" s="9" t="str">
        <f>DHAC_TestOrgs_combined!L28</f>
        <v>Bungabbee</v>
      </c>
      <c r="Z38" s="9" t="str">
        <f>DHAC_TestOrgs_combined!M28</f>
        <v>NSW</v>
      </c>
      <c r="AA38" s="9">
        <f>DHAC_TestOrgs_combined!N28</f>
        <v>2480</v>
      </c>
      <c r="AB38" s="66"/>
      <c r="AC38" s="7" t="s">
        <v>1669</v>
      </c>
      <c r="AD38" s="7" t="s">
        <v>1681</v>
      </c>
      <c r="AE38" s="66" t="s">
        <v>139</v>
      </c>
      <c r="AF38" s="32" t="str">
        <f>LOWER(SUBSTITUTE(DHAC_TestOrgs_combined!C28," ","-"))</f>
        <v>bungabbee-medical-clinic</v>
      </c>
      <c r="AG38" s="66"/>
    </row>
    <row r="39" spans="1:33" x14ac:dyDescent="0.25">
      <c r="A39" s="65" t="str">
        <f>LOWER(SUBSTITUTE(DHAC_TestOrgs_combined!C29," ","-"))</f>
        <v>wallendbeen-aged-care</v>
      </c>
      <c r="B39" s="65"/>
      <c r="C39" s="66"/>
      <c r="D39" s="66"/>
      <c r="E39" s="66"/>
      <c r="H39" s="66"/>
      <c r="I39" s="32" t="str">
        <f>DHAC_TestOrgs_combined!C29</f>
        <v>Wallendbeen Aged Care</v>
      </c>
      <c r="J39" s="66"/>
      <c r="K39" s="65"/>
      <c r="L39" s="66" t="s">
        <v>1665</v>
      </c>
      <c r="O39" s="66"/>
      <c r="P39" s="66"/>
      <c r="Q39" s="66"/>
      <c r="R39" s="66"/>
      <c r="S39" s="66"/>
      <c r="T39" s="66"/>
      <c r="U39" s="66"/>
      <c r="V39" s="66"/>
      <c r="W39" s="9" t="str">
        <f>DHAC_TestOrgs_combined!K29</f>
        <v>62 Desleigh Dr</v>
      </c>
      <c r="X39" s="66"/>
      <c r="Y39" s="9" t="str">
        <f>DHAC_TestOrgs_combined!L29</f>
        <v>Wallendbeen</v>
      </c>
      <c r="Z39" s="9" t="str">
        <f>DHAC_TestOrgs_combined!M29</f>
        <v>NSW</v>
      </c>
      <c r="AA39" s="9">
        <f>DHAC_TestOrgs_combined!N29</f>
        <v>2588</v>
      </c>
      <c r="AB39" s="66"/>
      <c r="AC39" s="7" t="s">
        <v>1669</v>
      </c>
      <c r="AD39" s="7" t="s">
        <v>1681</v>
      </c>
      <c r="AE39" s="66" t="s">
        <v>139</v>
      </c>
      <c r="AF39" s="32" t="str">
        <f>LOWER(SUBSTITUTE(DHAC_TestOrgs_combined!C29," ","-"))</f>
        <v>wallendbeen-aged-care</v>
      </c>
      <c r="AG39" s="66"/>
    </row>
    <row r="40" spans="1:33" x14ac:dyDescent="0.25">
      <c r="A40" s="65" t="str">
        <f>LOWER(SUBSTITUTE(DHAC_TestOrgs_combined!C30," ","-"))</f>
        <v>canton-beach-physiotherapy</v>
      </c>
      <c r="B40" s="65"/>
      <c r="C40" s="66"/>
      <c r="D40" s="66"/>
      <c r="E40" s="66"/>
      <c r="H40" s="66"/>
      <c r="I40" s="32" t="str">
        <f>DHAC_TestOrgs_combined!C30</f>
        <v>Canton Beach Physiotherapy</v>
      </c>
      <c r="J40" s="66"/>
      <c r="K40" s="65"/>
      <c r="L40" s="66" t="s">
        <v>1665</v>
      </c>
      <c r="O40" s="66"/>
      <c r="P40" s="66"/>
      <c r="Q40" s="66"/>
      <c r="R40" s="66"/>
      <c r="S40" s="66"/>
      <c r="T40" s="66"/>
      <c r="U40" s="66"/>
      <c r="V40" s="66"/>
      <c r="W40" s="9" t="str">
        <f>DHAC_TestOrgs_combined!K30</f>
        <v>42 Southern Lane</v>
      </c>
      <c r="X40" s="66"/>
      <c r="Y40" s="9" t="str">
        <f>DHAC_TestOrgs_combined!L30</f>
        <v>Canton Beach</v>
      </c>
      <c r="Z40" s="9" t="str">
        <f>DHAC_TestOrgs_combined!M30</f>
        <v>NSW</v>
      </c>
      <c r="AA40" s="9">
        <f>DHAC_TestOrgs_combined!N30</f>
        <v>2263</v>
      </c>
      <c r="AB40" s="66"/>
      <c r="AC40" s="7" t="s">
        <v>1669</v>
      </c>
      <c r="AD40" s="7" t="s">
        <v>1681</v>
      </c>
      <c r="AE40" s="66" t="s">
        <v>139</v>
      </c>
      <c r="AF40" s="32" t="str">
        <f>LOWER(SUBSTITUTE(DHAC_TestOrgs_combined!C30," ","-"))</f>
        <v>canton-beach-physiotherapy</v>
      </c>
      <c r="AG40" s="66"/>
    </row>
    <row r="41" spans="1:33" x14ac:dyDescent="0.25">
      <c r="A41" s="65" t="str">
        <f>LOWER(SUBSTITUTE(DHAC_TestOrgs_combined!C31," ","-"))</f>
        <v>bucketty-oncology-clinic</v>
      </c>
      <c r="B41" s="65"/>
      <c r="C41" s="66"/>
      <c r="D41" s="66"/>
      <c r="E41" s="66"/>
      <c r="H41" s="66"/>
      <c r="I41" s="32" t="str">
        <f>DHAC_TestOrgs_combined!C31</f>
        <v>Bucketty Oncology Clinic</v>
      </c>
      <c r="J41" s="66"/>
      <c r="K41" s="65"/>
      <c r="L41" s="66" t="s">
        <v>1665</v>
      </c>
      <c r="O41" s="66"/>
      <c r="P41" s="66"/>
      <c r="Q41" s="66"/>
      <c r="R41" s="66"/>
      <c r="S41" s="66"/>
      <c r="T41" s="66"/>
      <c r="U41" s="66"/>
      <c r="V41" s="66"/>
      <c r="W41" s="9" t="str">
        <f>DHAC_TestOrgs_combined!K31</f>
        <v>144 Gold Qy</v>
      </c>
      <c r="X41" s="66"/>
      <c r="Y41" s="9" t="str">
        <f>DHAC_TestOrgs_combined!L31</f>
        <v>Bucketty</v>
      </c>
      <c r="Z41" s="9" t="str">
        <f>DHAC_TestOrgs_combined!M31</f>
        <v>NSW</v>
      </c>
      <c r="AA41" s="9">
        <f>DHAC_TestOrgs_combined!N31</f>
        <v>2250</v>
      </c>
      <c r="AB41" s="66"/>
      <c r="AC41" s="7" t="s">
        <v>1669</v>
      </c>
      <c r="AD41" s="7" t="s">
        <v>1681</v>
      </c>
      <c r="AE41" s="66" t="s">
        <v>139</v>
      </c>
      <c r="AF41" s="32" t="str">
        <f>LOWER(SUBSTITUTE(DHAC_TestOrgs_combined!C31," ","-"))</f>
        <v>bucketty-oncology-clinic</v>
      </c>
      <c r="AG41" s="66"/>
    </row>
    <row r="42" spans="1:33" x14ac:dyDescent="0.25">
      <c r="A42" s="65" t="str">
        <f>LOWER(SUBSTITUTE(DHAC_TestOrgs_combined!C32," ","-"))</f>
        <v>kippenduff-cardiologist</v>
      </c>
      <c r="B42" s="65"/>
      <c r="C42" s="66"/>
      <c r="D42" s="66"/>
      <c r="E42" s="66"/>
      <c r="H42" s="66"/>
      <c r="I42" s="32" t="str">
        <f>DHAC_TestOrgs_combined!C32</f>
        <v>Kippenduff Cardiologist</v>
      </c>
      <c r="J42" s="66"/>
      <c r="K42" s="65"/>
      <c r="L42" s="66" t="s">
        <v>1665</v>
      </c>
      <c r="O42" s="66"/>
      <c r="P42" s="66"/>
      <c r="Q42" s="66"/>
      <c r="R42" s="66"/>
      <c r="S42" s="66"/>
      <c r="T42" s="66"/>
      <c r="U42" s="66"/>
      <c r="V42" s="66"/>
      <c r="W42" s="9" t="str">
        <f>DHAC_TestOrgs_combined!K32</f>
        <v>58 Warrego Tce</v>
      </c>
      <c r="X42" s="66"/>
      <c r="Y42" s="9" t="str">
        <f>DHAC_TestOrgs_combined!L32</f>
        <v>Kippenduff</v>
      </c>
      <c r="Z42" s="9" t="str">
        <f>DHAC_TestOrgs_combined!M32</f>
        <v>NSW</v>
      </c>
      <c r="AA42" s="9">
        <f>DHAC_TestOrgs_combined!N32</f>
        <v>2469</v>
      </c>
      <c r="AB42" s="66"/>
      <c r="AC42" s="7" t="s">
        <v>1669</v>
      </c>
      <c r="AD42" s="7" t="s">
        <v>1681</v>
      </c>
      <c r="AE42" s="66" t="s">
        <v>139</v>
      </c>
      <c r="AF42" s="32" t="str">
        <f>LOWER(SUBSTITUTE(DHAC_TestOrgs_combined!C32," ","-"))</f>
        <v>kippenduff-cardiologist</v>
      </c>
      <c r="AG42" s="66"/>
    </row>
    <row r="43" spans="1:33" x14ac:dyDescent="0.25">
      <c r="A43" s="65" t="str">
        <f>LOWER(SUBSTITUTE(DHAC_TestOrgs_combined!C33," ","-"))</f>
        <v>mount-glasgow-emergency</v>
      </c>
      <c r="B43" s="65"/>
      <c r="C43" s="66"/>
      <c r="D43" s="66"/>
      <c r="E43" s="66"/>
      <c r="H43" s="66"/>
      <c r="I43" s="32" t="str">
        <f>DHAC_TestOrgs_combined!C33</f>
        <v>Mount Glasgow Emergency</v>
      </c>
      <c r="J43" s="66"/>
      <c r="K43" s="65"/>
      <c r="L43" s="66" t="s">
        <v>1665</v>
      </c>
      <c r="O43" s="66"/>
      <c r="P43" s="66"/>
      <c r="Q43" s="66"/>
      <c r="R43" s="66"/>
      <c r="S43" s="66"/>
      <c r="T43" s="66"/>
      <c r="U43" s="66"/>
      <c r="V43" s="66"/>
      <c r="W43" s="9" t="str">
        <f>DHAC_TestOrgs_combined!K33</f>
        <v>142 Toby Rd</v>
      </c>
      <c r="X43" s="66"/>
      <c r="Y43" s="9" t="str">
        <f>DHAC_TestOrgs_combined!L33</f>
        <v>Mount Glasgow</v>
      </c>
      <c r="Z43" s="9" t="str">
        <f>DHAC_TestOrgs_combined!M33</f>
        <v>VIC</v>
      </c>
      <c r="AA43" s="9">
        <f>DHAC_TestOrgs_combined!N33</f>
        <v>3371</v>
      </c>
      <c r="AB43" s="66"/>
      <c r="AC43" s="7" t="s">
        <v>1669</v>
      </c>
      <c r="AD43" s="7" t="s">
        <v>1681</v>
      </c>
      <c r="AE43" s="66" t="s">
        <v>139</v>
      </c>
      <c r="AF43" s="32" t="str">
        <f>LOWER(SUBSTITUTE(DHAC_TestOrgs_combined!C33," ","-"))</f>
        <v>mount-glasgow-emergency</v>
      </c>
      <c r="AG43" s="66"/>
    </row>
    <row r="44" spans="1:33" x14ac:dyDescent="0.25">
      <c r="A44" s="65" t="str">
        <f>LOWER(SUBSTITUTE(DHAC_TestOrgs_combined!C34," ","-"))</f>
        <v>cooriemungle-cardiology-clinic</v>
      </c>
      <c r="B44" s="65"/>
      <c r="C44" s="66"/>
      <c r="D44" s="66"/>
      <c r="E44" s="66"/>
      <c r="H44" s="66"/>
      <c r="I44" s="32" t="str">
        <f>DHAC_TestOrgs_combined!C34</f>
        <v>Cooriemungle Cardiology Clinic</v>
      </c>
      <c r="J44" s="66"/>
      <c r="K44" s="65"/>
      <c r="L44" s="66" t="s">
        <v>1665</v>
      </c>
      <c r="O44" s="66"/>
      <c r="P44" s="66"/>
      <c r="Q44" s="66"/>
      <c r="R44" s="66"/>
      <c r="S44" s="66"/>
      <c r="T44" s="66"/>
      <c r="U44" s="66"/>
      <c r="V44" s="66"/>
      <c r="W44" s="9" t="str">
        <f>DHAC_TestOrgs_combined!K34</f>
        <v>29 Hendrix Pde</v>
      </c>
      <c r="X44" s="66"/>
      <c r="Y44" s="9" t="str">
        <f>DHAC_TestOrgs_combined!L34</f>
        <v>Cooriemungle</v>
      </c>
      <c r="Z44" s="9" t="str">
        <f>DHAC_TestOrgs_combined!M34</f>
        <v>VIC</v>
      </c>
      <c r="AA44" s="9">
        <f>DHAC_TestOrgs_combined!N34</f>
        <v>3268</v>
      </c>
      <c r="AB44" s="66"/>
      <c r="AC44" s="7" t="s">
        <v>1669</v>
      </c>
      <c r="AD44" s="7" t="s">
        <v>1681</v>
      </c>
      <c r="AE44" s="66" t="s">
        <v>139</v>
      </c>
      <c r="AF44" s="32" t="str">
        <f>LOWER(SUBSTITUTE(DHAC_TestOrgs_combined!C34," ","-"))</f>
        <v>cooriemungle-cardiology-clinic</v>
      </c>
      <c r="AG44" s="66"/>
    </row>
    <row r="45" spans="1:33" x14ac:dyDescent="0.25">
      <c r="A45" s="101" t="str">
        <f>LOWER(SUBSTITUTE(DHAC_TestOrgs_combined!C35," ","-"))</f>
        <v>murrabit-public-hopsital</v>
      </c>
      <c r="B45" s="65"/>
      <c r="C45" s="66"/>
      <c r="D45" s="66"/>
      <c r="E45" s="66"/>
      <c r="H45" s="66"/>
      <c r="I45" s="32" t="str">
        <f>DHAC_TestOrgs_combined!C35</f>
        <v>Murrabit Public Hopsital</v>
      </c>
      <c r="J45" s="66"/>
      <c r="K45" s="65"/>
      <c r="L45" s="66" t="s">
        <v>1665</v>
      </c>
      <c r="O45" s="66"/>
      <c r="P45" s="66"/>
      <c r="Q45" s="66"/>
      <c r="R45" s="66"/>
      <c r="S45" s="66"/>
      <c r="T45" s="66"/>
      <c r="U45" s="66"/>
      <c r="V45" s="66"/>
      <c r="W45" s="9" t="str">
        <f>DHAC_TestOrgs_combined!K35</f>
        <v>144 Central Gdns</v>
      </c>
      <c r="X45" s="66"/>
      <c r="Y45" s="9" t="str">
        <f>DHAC_TestOrgs_combined!L35</f>
        <v>Murrabit</v>
      </c>
      <c r="Z45" s="9" t="str">
        <f>DHAC_TestOrgs_combined!M35</f>
        <v>VIC</v>
      </c>
      <c r="AA45" s="9">
        <f>DHAC_TestOrgs_combined!N35</f>
        <v>3579</v>
      </c>
      <c r="AB45" s="66"/>
      <c r="AC45" s="7" t="s">
        <v>1669</v>
      </c>
      <c r="AD45" s="7" t="s">
        <v>1681</v>
      </c>
      <c r="AE45" s="66" t="s">
        <v>139</v>
      </c>
      <c r="AF45" s="32" t="str">
        <f>LOWER(SUBSTITUTE(DHAC_TestOrgs_combined!C35," ","-"))</f>
        <v>murrabit-public-hopsital</v>
      </c>
      <c r="AG45" s="66"/>
    </row>
    <row r="46" spans="1:33" x14ac:dyDescent="0.25">
      <c r="A46" s="65" t="str">
        <f>LOWER(SUBSTITUTE(DHAC_TestOrgs_combined!C36," ","-"))</f>
        <v>wannon-private-hospital</v>
      </c>
      <c r="B46" s="65"/>
      <c r="C46" s="66"/>
      <c r="D46" s="66"/>
      <c r="E46" s="66"/>
      <c r="H46" s="66"/>
      <c r="I46" s="32" t="str">
        <f>DHAC_TestOrgs_combined!C36</f>
        <v>Wannon Private Hospital</v>
      </c>
      <c r="J46" s="66"/>
      <c r="K46" s="65"/>
      <c r="L46" s="66" t="s">
        <v>1665</v>
      </c>
      <c r="O46" s="66"/>
      <c r="P46" s="66"/>
      <c r="Q46" s="66"/>
      <c r="R46" s="66"/>
      <c r="S46" s="66"/>
      <c r="T46" s="66"/>
      <c r="U46" s="66"/>
      <c r="V46" s="66"/>
      <c r="W46" s="9" t="str">
        <f>DHAC_TestOrgs_combined!K36</f>
        <v>182 Hung Lane</v>
      </c>
      <c r="X46" s="66"/>
      <c r="Y46" s="9" t="str">
        <f>DHAC_TestOrgs_combined!L36</f>
        <v>Wannon</v>
      </c>
      <c r="Z46" s="9" t="str">
        <f>DHAC_TestOrgs_combined!M36</f>
        <v>VIC</v>
      </c>
      <c r="AA46" s="9">
        <f>DHAC_TestOrgs_combined!N36</f>
        <v>3301</v>
      </c>
      <c r="AB46" s="66"/>
      <c r="AC46" s="7" t="s">
        <v>1669</v>
      </c>
      <c r="AD46" s="7" t="s">
        <v>1681</v>
      </c>
      <c r="AE46" s="66" t="s">
        <v>139</v>
      </c>
      <c r="AF46" s="32" t="str">
        <f>LOWER(SUBSTITUTE(DHAC_TestOrgs_combined!C36," ","-"))</f>
        <v>wannon-private-hospital</v>
      </c>
      <c r="AG46" s="66"/>
    </row>
    <row r="47" spans="1:33" x14ac:dyDescent="0.25">
      <c r="A47" s="65" t="str">
        <f>LOWER(SUBSTITUTE(DHAC_TestOrgs_combined!C37," ","-"))</f>
        <v>mckenzie-creek-radiology</v>
      </c>
      <c r="B47" s="65"/>
      <c r="C47" s="66"/>
      <c r="D47" s="66"/>
      <c r="E47" s="66"/>
      <c r="H47" s="66"/>
      <c r="I47" s="32" t="str">
        <f>DHAC_TestOrgs_combined!C37</f>
        <v>Mckenzie Creek Radiology</v>
      </c>
      <c r="J47" s="66"/>
      <c r="K47" s="65"/>
      <c r="L47" s="66" t="s">
        <v>1665</v>
      </c>
      <c r="O47" s="66"/>
      <c r="P47" s="66"/>
      <c r="Q47" s="66"/>
      <c r="R47" s="66"/>
      <c r="S47" s="66"/>
      <c r="T47" s="66"/>
      <c r="U47" s="66"/>
      <c r="V47" s="66"/>
      <c r="W47" s="9" t="str">
        <f>DHAC_TestOrgs_combined!K37</f>
        <v>92 Arthur Lane</v>
      </c>
      <c r="X47" s="66"/>
      <c r="Y47" s="9" t="str">
        <f>DHAC_TestOrgs_combined!L37</f>
        <v>Mckenzie Creek</v>
      </c>
      <c r="Z47" s="9" t="str">
        <f>DHAC_TestOrgs_combined!M37</f>
        <v>VIC</v>
      </c>
      <c r="AA47" s="9">
        <f>DHAC_TestOrgs_combined!N37</f>
        <v>3401</v>
      </c>
      <c r="AB47" s="66"/>
      <c r="AC47" s="7" t="s">
        <v>1669</v>
      </c>
      <c r="AD47" s="7" t="s">
        <v>1681</v>
      </c>
      <c r="AE47" s="66" t="s">
        <v>139</v>
      </c>
      <c r="AF47" s="32" t="str">
        <f>LOWER(SUBSTITUTE(DHAC_TestOrgs_combined!C37," ","-"))</f>
        <v>mckenzie-creek-radiology</v>
      </c>
      <c r="AG47" s="66"/>
    </row>
    <row r="48" spans="1:33" x14ac:dyDescent="0.25">
      <c r="A48" s="65" t="str">
        <f>LOWER(SUBSTITUTE(DHAC_TestOrgs_combined!C38," ","-"))</f>
        <v>bridgewater-pathology</v>
      </c>
      <c r="B48" s="65"/>
      <c r="C48" s="66"/>
      <c r="D48" s="66"/>
      <c r="E48" s="66"/>
      <c r="H48" s="66"/>
      <c r="I48" s="32" t="str">
        <f>DHAC_TestOrgs_combined!C38</f>
        <v>Bridgewater Pathology</v>
      </c>
      <c r="J48" s="66"/>
      <c r="K48" s="65"/>
      <c r="L48" s="66" t="s">
        <v>1665</v>
      </c>
      <c r="O48" s="66"/>
      <c r="P48" s="66"/>
      <c r="Q48" s="66"/>
      <c r="R48" s="66"/>
      <c r="S48" s="66"/>
      <c r="T48" s="66"/>
      <c r="U48" s="66"/>
      <c r="V48" s="66"/>
      <c r="W48" s="9" t="str">
        <f>DHAC_TestOrgs_combined!K38</f>
        <v>38 Central Cl</v>
      </c>
      <c r="X48" s="66"/>
      <c r="Y48" s="9" t="str">
        <f>DHAC_TestOrgs_combined!L38</f>
        <v>Bridgewater On Loddon</v>
      </c>
      <c r="Z48" s="9" t="str">
        <f>DHAC_TestOrgs_combined!M38</f>
        <v>VIC</v>
      </c>
      <c r="AA48" s="9">
        <f>DHAC_TestOrgs_combined!N38</f>
        <v>3516</v>
      </c>
      <c r="AB48" s="66"/>
      <c r="AC48" s="7" t="s">
        <v>1669</v>
      </c>
      <c r="AD48" s="7" t="s">
        <v>1681</v>
      </c>
      <c r="AE48" s="66" t="s">
        <v>139</v>
      </c>
      <c r="AF48" s="32" t="str">
        <f>LOWER(SUBSTITUTE(DHAC_TestOrgs_combined!C38," ","-"))</f>
        <v>bridgewater-pathology</v>
      </c>
      <c r="AG48" s="66"/>
    </row>
    <row r="49" spans="1:33" x14ac:dyDescent="0.25">
      <c r="A49" s="65" t="str">
        <f>LOWER(SUBSTITUTE(DHAC_TestOrgs_combined!C39," ","-"))</f>
        <v>pine-view-pharmacy</v>
      </c>
      <c r="B49" s="65"/>
      <c r="C49" s="66"/>
      <c r="D49" s="66"/>
      <c r="E49" s="66"/>
      <c r="H49" s="66"/>
      <c r="I49" s="32" t="str">
        <f>DHAC_TestOrgs_combined!C39</f>
        <v>Pine View Pharmacy</v>
      </c>
      <c r="J49" s="66"/>
      <c r="K49" s="65"/>
      <c r="L49" s="66" t="s">
        <v>1665</v>
      </c>
      <c r="O49" s="66"/>
      <c r="P49" s="66"/>
      <c r="Q49" s="66"/>
      <c r="R49" s="66"/>
      <c r="S49" s="66"/>
      <c r="T49" s="66"/>
      <c r="U49" s="66"/>
      <c r="V49" s="66"/>
      <c r="W49" s="9" t="str">
        <f>DHAC_TestOrgs_combined!K39</f>
        <v>125 Sebastien Pnt</v>
      </c>
      <c r="X49" s="66"/>
      <c r="Y49" s="9" t="str">
        <f>DHAC_TestOrgs_combined!L39</f>
        <v>Pine View</v>
      </c>
      <c r="Z49" s="9" t="str">
        <f>DHAC_TestOrgs_combined!M39</f>
        <v>VIC</v>
      </c>
      <c r="AA49" s="9">
        <f>DHAC_TestOrgs_combined!N39</f>
        <v>3579</v>
      </c>
      <c r="AB49" s="66"/>
      <c r="AC49" s="7" t="s">
        <v>1669</v>
      </c>
      <c r="AD49" s="7" t="s">
        <v>1681</v>
      </c>
      <c r="AE49" s="66" t="s">
        <v>139</v>
      </c>
      <c r="AF49" s="32" t="str">
        <f>LOWER(SUBSTITUTE(DHAC_TestOrgs_combined!C39," ","-"))</f>
        <v>pine-view-pharmacy</v>
      </c>
      <c r="AG49" s="66"/>
    </row>
    <row r="50" spans="1:33" x14ac:dyDescent="0.25">
      <c r="A50" s="65" t="str">
        <f>LOWER(SUBSTITUTE(DHAC_TestOrgs_combined!C40," ","-"))</f>
        <v>launching-place-pharmacy</v>
      </c>
      <c r="B50" s="65"/>
      <c r="C50" s="66"/>
      <c r="D50" s="66"/>
      <c r="E50" s="66"/>
      <c r="H50" s="66"/>
      <c r="I50" s="32" t="str">
        <f>DHAC_TestOrgs_combined!C40</f>
        <v>Launching Place Pharmacy</v>
      </c>
      <c r="J50" s="66"/>
      <c r="K50" s="65"/>
      <c r="L50" s="66" t="s">
        <v>1665</v>
      </c>
      <c r="O50" s="66"/>
      <c r="P50" s="66"/>
      <c r="Q50" s="66"/>
      <c r="R50" s="66"/>
      <c r="S50" s="66"/>
      <c r="T50" s="66"/>
      <c r="U50" s="66"/>
      <c r="V50" s="66"/>
      <c r="W50" s="9" t="str">
        <f>DHAC_TestOrgs_combined!K40</f>
        <v>45 Valley Tce</v>
      </c>
      <c r="X50" s="66"/>
      <c r="Y50" s="9" t="str">
        <f>DHAC_TestOrgs_combined!L40</f>
        <v>Launching Place</v>
      </c>
      <c r="Z50" s="9" t="str">
        <f>DHAC_TestOrgs_combined!M40</f>
        <v>VIC</v>
      </c>
      <c r="AA50" s="9">
        <f>DHAC_TestOrgs_combined!N40</f>
        <v>3139</v>
      </c>
      <c r="AB50" s="66"/>
      <c r="AC50" s="7" t="s">
        <v>1669</v>
      </c>
      <c r="AD50" s="7" t="s">
        <v>1681</v>
      </c>
      <c r="AE50" s="66" t="s">
        <v>139</v>
      </c>
      <c r="AF50" s="32" t="str">
        <f>LOWER(SUBSTITUTE(DHAC_TestOrgs_combined!C40," ","-"))</f>
        <v>launching-place-pharmacy</v>
      </c>
      <c r="AG50" s="66"/>
    </row>
    <row r="51" spans="1:33" x14ac:dyDescent="0.25">
      <c r="A51" s="65" t="str">
        <f>LOWER(SUBSTITUTE(DHAC_TestOrgs_combined!C41," ","-"))</f>
        <v>milnes-bridge-medical-centre</v>
      </c>
      <c r="B51" s="65"/>
      <c r="C51" s="66"/>
      <c r="D51" s="66"/>
      <c r="E51" s="66"/>
      <c r="H51" s="66"/>
      <c r="I51" s="32" t="str">
        <f>DHAC_TestOrgs_combined!C41</f>
        <v>Milnes Bridge Medical Centre</v>
      </c>
      <c r="J51" s="66"/>
      <c r="K51" s="65"/>
      <c r="L51" s="66" t="s">
        <v>1665</v>
      </c>
      <c r="O51" s="66"/>
      <c r="P51" s="66"/>
      <c r="Q51" s="66"/>
      <c r="R51" s="66"/>
      <c r="S51" s="66"/>
      <c r="T51" s="66"/>
      <c r="U51" s="66"/>
      <c r="V51" s="66"/>
      <c r="W51" s="9" t="str">
        <f>DHAC_TestOrgs_combined!K41</f>
        <v>71 River Pl</v>
      </c>
      <c r="X51" s="66"/>
      <c r="Y51" s="9" t="str">
        <f>DHAC_TestOrgs_combined!L41</f>
        <v>Milnes Bridge</v>
      </c>
      <c r="Z51" s="9" t="str">
        <f>DHAC_TestOrgs_combined!M41</f>
        <v>VIC</v>
      </c>
      <c r="AA51" s="9">
        <f>DHAC_TestOrgs_combined!N41</f>
        <v>3579</v>
      </c>
      <c r="AB51" s="66"/>
      <c r="AC51" s="7" t="s">
        <v>1669</v>
      </c>
      <c r="AD51" s="7" t="s">
        <v>1681</v>
      </c>
      <c r="AE51" s="66" t="s">
        <v>139</v>
      </c>
      <c r="AF51" s="32" t="str">
        <f>LOWER(SUBSTITUTE(DHAC_TestOrgs_combined!C41," ","-"))</f>
        <v>milnes-bridge-medical-centre</v>
      </c>
      <c r="AG51" s="66"/>
    </row>
    <row r="52" spans="1:33" x14ac:dyDescent="0.25">
      <c r="A52" s="65" t="str">
        <f>LOWER(SUBSTITUTE(DHAC_TestOrgs_combined!C42," ","-"))</f>
        <v>joyces-creek-medical-clinic</v>
      </c>
      <c r="B52" s="65"/>
      <c r="C52" s="66"/>
      <c r="D52" s="66"/>
      <c r="E52" s="66"/>
      <c r="H52" s="66"/>
      <c r="I52" s="32" t="str">
        <f>DHAC_TestOrgs_combined!C42</f>
        <v>Joyces Creek Medical Clinic</v>
      </c>
      <c r="J52" s="66"/>
      <c r="K52" s="65"/>
      <c r="L52" s="66" t="s">
        <v>1665</v>
      </c>
      <c r="O52" s="66"/>
      <c r="P52" s="66"/>
      <c r="Q52" s="66"/>
      <c r="R52" s="66"/>
      <c r="S52" s="66"/>
      <c r="T52" s="66"/>
      <c r="U52" s="66"/>
      <c r="V52" s="66"/>
      <c r="W52" s="9" t="str">
        <f>DHAC_TestOrgs_combined!K42</f>
        <v>94 Hendrix Pl</v>
      </c>
      <c r="X52" s="66"/>
      <c r="Y52" s="9" t="str">
        <f>DHAC_TestOrgs_combined!L42</f>
        <v>Joyces Creek</v>
      </c>
      <c r="Z52" s="9" t="str">
        <f>DHAC_TestOrgs_combined!M42</f>
        <v>VIC</v>
      </c>
      <c r="AA52" s="9">
        <f>DHAC_TestOrgs_combined!N42</f>
        <v>3462</v>
      </c>
      <c r="AB52" s="66"/>
      <c r="AC52" s="7" t="s">
        <v>1669</v>
      </c>
      <c r="AD52" s="7" t="s">
        <v>1681</v>
      </c>
      <c r="AE52" s="66" t="s">
        <v>139</v>
      </c>
      <c r="AF52" s="32" t="str">
        <f>LOWER(SUBSTITUTE(DHAC_TestOrgs_combined!C42," ","-"))</f>
        <v>joyces-creek-medical-clinic</v>
      </c>
      <c r="AG52" s="66"/>
    </row>
    <row r="53" spans="1:33" x14ac:dyDescent="0.25">
      <c r="A53" s="65" t="str">
        <f>LOWER(SUBSTITUTE(DHAC_TestOrgs_combined!C43," ","-"))</f>
        <v>douglas-radiology</v>
      </c>
      <c r="B53" s="65"/>
      <c r="C53" s="66"/>
      <c r="D53" s="66"/>
      <c r="E53" s="66"/>
      <c r="H53" s="66"/>
      <c r="I53" s="32" t="str">
        <f>DHAC_TestOrgs_combined!C43</f>
        <v>Douglas Radiology</v>
      </c>
      <c r="J53" s="66"/>
      <c r="K53" s="65"/>
      <c r="L53" s="66" t="s">
        <v>1665</v>
      </c>
      <c r="O53" s="66"/>
      <c r="P53" s="66"/>
      <c r="Q53" s="66"/>
      <c r="R53" s="66"/>
      <c r="S53" s="66"/>
      <c r="T53" s="66"/>
      <c r="U53" s="66"/>
      <c r="V53" s="66"/>
      <c r="W53" s="9" t="str">
        <f>DHAC_TestOrgs_combined!K43</f>
        <v>74 Freedom Lane</v>
      </c>
      <c r="X53" s="66"/>
      <c r="Y53" s="9" t="str">
        <f>DHAC_TestOrgs_combined!L43</f>
        <v>Douglas</v>
      </c>
      <c r="Z53" s="9" t="str">
        <f>DHAC_TestOrgs_combined!M43</f>
        <v>VIC</v>
      </c>
      <c r="AA53" s="9">
        <f>DHAC_TestOrgs_combined!N43</f>
        <v>3401</v>
      </c>
      <c r="AB53" s="66"/>
      <c r="AC53" s="7" t="s">
        <v>1669</v>
      </c>
      <c r="AD53" s="7" t="s">
        <v>1681</v>
      </c>
      <c r="AE53" s="66" t="s">
        <v>139</v>
      </c>
      <c r="AF53" s="32" t="str">
        <f>LOWER(SUBSTITUTE(DHAC_TestOrgs_combined!C43," ","-"))</f>
        <v>douglas-radiology</v>
      </c>
      <c r="AG53" s="66"/>
    </row>
    <row r="54" spans="1:33" x14ac:dyDescent="0.25">
      <c r="A54" s="65" t="str">
        <f>LOWER(SUBSTITUTE(DHAC_TestOrgs_combined!C44," ","-"))</f>
        <v>trentham-pathology</v>
      </c>
      <c r="B54" s="65"/>
      <c r="C54" s="66"/>
      <c r="D54" s="66"/>
      <c r="E54" s="66"/>
      <c r="H54" s="66"/>
      <c r="I54" s="32" t="str">
        <f>DHAC_TestOrgs_combined!C44</f>
        <v>Trentham Pathology</v>
      </c>
      <c r="J54" s="66"/>
      <c r="K54" s="65"/>
      <c r="L54" s="66" t="s">
        <v>1665</v>
      </c>
      <c r="O54" s="66"/>
      <c r="P54" s="66"/>
      <c r="Q54" s="66"/>
      <c r="R54" s="66"/>
      <c r="S54" s="66"/>
      <c r="T54" s="66"/>
      <c r="U54" s="66"/>
      <c r="V54" s="66"/>
      <c r="W54" s="9" t="str">
        <f>DHAC_TestOrgs_combined!K44</f>
        <v>10 King Gr</v>
      </c>
      <c r="X54" s="66"/>
      <c r="Y54" s="9" t="str">
        <f>DHAC_TestOrgs_combined!L44</f>
        <v>Trentham</v>
      </c>
      <c r="Z54" s="9" t="str">
        <f>DHAC_TestOrgs_combined!M44</f>
        <v>VIC</v>
      </c>
      <c r="AA54" s="9">
        <f>DHAC_TestOrgs_combined!N44</f>
        <v>3458</v>
      </c>
      <c r="AB54" s="66"/>
      <c r="AC54" s="7" t="s">
        <v>1669</v>
      </c>
      <c r="AD54" s="7" t="s">
        <v>1681</v>
      </c>
      <c r="AE54" s="66" t="s">
        <v>139</v>
      </c>
      <c r="AF54" s="32" t="str">
        <f>LOWER(SUBSTITUTE(DHAC_TestOrgs_combined!C44," ","-"))</f>
        <v>trentham-pathology</v>
      </c>
      <c r="AG54" s="66"/>
    </row>
    <row r="55" spans="1:33" x14ac:dyDescent="0.25">
      <c r="A55" s="65" t="str">
        <f>LOWER(SUBSTITUTE(DHAC_TestOrgs_combined!C45," ","-"))</f>
        <v>rowsley-aged-care</v>
      </c>
      <c r="B55" s="65"/>
      <c r="C55" s="66"/>
      <c r="D55" s="66"/>
      <c r="E55" s="66"/>
      <c r="H55" s="66"/>
      <c r="I55" s="32" t="str">
        <f>DHAC_TestOrgs_combined!C45</f>
        <v>Rowsley Aged Care</v>
      </c>
      <c r="J55" s="66"/>
      <c r="K55" s="65"/>
      <c r="L55" s="66" t="s">
        <v>1665</v>
      </c>
      <c r="O55" s="66"/>
      <c r="P55" s="66"/>
      <c r="Q55" s="66"/>
      <c r="R55" s="66"/>
      <c r="S55" s="66"/>
      <c r="T55" s="66"/>
      <c r="U55" s="66"/>
      <c r="V55" s="66"/>
      <c r="W55" s="9" t="str">
        <f>DHAC_TestOrgs_combined!K45</f>
        <v>18 Forrest Qy</v>
      </c>
      <c r="X55" s="66"/>
      <c r="Y55" s="9" t="str">
        <f>DHAC_TestOrgs_combined!L45</f>
        <v>Rowsley</v>
      </c>
      <c r="Z55" s="9" t="str">
        <f>DHAC_TestOrgs_combined!M45</f>
        <v>VIC</v>
      </c>
      <c r="AA55" s="9">
        <f>DHAC_TestOrgs_combined!N45</f>
        <v>3340</v>
      </c>
      <c r="AB55" s="66"/>
      <c r="AC55" s="7" t="s">
        <v>1669</v>
      </c>
      <c r="AD55" s="7" t="s">
        <v>1681</v>
      </c>
      <c r="AE55" s="66" t="s">
        <v>139</v>
      </c>
      <c r="AF55" s="32" t="str">
        <f>LOWER(SUBSTITUTE(DHAC_TestOrgs_combined!C45," ","-"))</f>
        <v>rowsley-aged-care</v>
      </c>
      <c r="AG55" s="66"/>
    </row>
    <row r="56" spans="1:33" x14ac:dyDescent="0.25">
      <c r="A56" s="65" t="str">
        <f>LOWER(SUBSTITUTE(DHAC_TestOrgs_combined!C46," ","-"))</f>
        <v>eltham-north-optical</v>
      </c>
      <c r="B56" s="65"/>
      <c r="C56" s="66"/>
      <c r="D56" s="66"/>
      <c r="E56" s="66"/>
      <c r="H56" s="66"/>
      <c r="I56" s="32" t="str">
        <f>DHAC_TestOrgs_combined!C46</f>
        <v>Eltham North Optical</v>
      </c>
      <c r="J56" s="66"/>
      <c r="K56" s="65"/>
      <c r="L56" s="66" t="s">
        <v>1665</v>
      </c>
      <c r="O56" s="66"/>
      <c r="P56" s="66"/>
      <c r="Q56" s="66"/>
      <c r="R56" s="66"/>
      <c r="S56" s="66"/>
      <c r="T56" s="66"/>
      <c r="U56" s="66"/>
      <c r="V56" s="66"/>
      <c r="W56" s="9" t="str">
        <f>DHAC_TestOrgs_combined!K46</f>
        <v>83 Long St</v>
      </c>
      <c r="X56" s="66"/>
      <c r="Y56" s="9" t="str">
        <f>DHAC_TestOrgs_combined!L46</f>
        <v>Eltham North</v>
      </c>
      <c r="Z56" s="9" t="str">
        <f>DHAC_TestOrgs_combined!M46</f>
        <v>VIC</v>
      </c>
      <c r="AA56" s="9">
        <f>DHAC_TestOrgs_combined!N46</f>
        <v>3095</v>
      </c>
      <c r="AB56" s="66"/>
      <c r="AC56" s="7" t="s">
        <v>1669</v>
      </c>
      <c r="AD56" s="7" t="s">
        <v>1681</v>
      </c>
      <c r="AE56" s="66" t="s">
        <v>139</v>
      </c>
      <c r="AF56" s="32" t="str">
        <f>LOWER(SUBSTITUTE(DHAC_TestOrgs_combined!C46," ","-"))</f>
        <v>eltham-north-optical</v>
      </c>
      <c r="AG56" s="66"/>
    </row>
    <row r="57" spans="1:33" x14ac:dyDescent="0.25">
      <c r="A57" s="101" t="str">
        <f>LOWER(SUBSTITUTE(DHAC_TestOrgs_combined!C47," ","-"))</f>
        <v>mitchells-hill-audiology</v>
      </c>
      <c r="B57" s="65"/>
      <c r="C57" s="66"/>
      <c r="D57" s="66"/>
      <c r="E57" s="66"/>
      <c r="H57" s="66"/>
      <c r="I57" s="32" t="str">
        <f>DHAC_TestOrgs_combined!C47</f>
        <v>Mitchells Hill Audiology</v>
      </c>
      <c r="J57" s="66"/>
      <c r="K57" s="65"/>
      <c r="L57" s="66" t="s">
        <v>1665</v>
      </c>
      <c r="O57" s="66"/>
      <c r="P57" s="66"/>
      <c r="Q57" s="66"/>
      <c r="R57" s="66"/>
      <c r="S57" s="66"/>
      <c r="T57" s="66"/>
      <c r="U57" s="66"/>
      <c r="V57" s="66"/>
      <c r="W57" s="9" t="str">
        <f>DHAC_TestOrgs_combined!K47</f>
        <v>87 Freedom Pnt</v>
      </c>
      <c r="X57" s="66"/>
      <c r="Y57" s="9" t="str">
        <f>DHAC_TestOrgs_combined!L47</f>
        <v>Mitchells Hill</v>
      </c>
      <c r="Z57" s="9" t="str">
        <f>DHAC_TestOrgs_combined!M47</f>
        <v>VIC</v>
      </c>
      <c r="AA57" s="9">
        <f>DHAC_TestOrgs_combined!N47</f>
        <v>3478</v>
      </c>
      <c r="AB57" s="66"/>
      <c r="AC57" s="7" t="s">
        <v>1669</v>
      </c>
      <c r="AD57" s="7" t="s">
        <v>1681</v>
      </c>
      <c r="AE57" s="66" t="s">
        <v>139</v>
      </c>
      <c r="AF57" s="32" t="str">
        <f>LOWER(SUBSTITUTE(DHAC_TestOrgs_combined!C47," ","-"))</f>
        <v>mitchells-hill-audiology</v>
      </c>
      <c r="AG57" s="66"/>
    </row>
    <row r="58" spans="1:33" x14ac:dyDescent="0.25">
      <c r="A58" s="65" t="str">
        <f>LOWER(SUBSTITUTE(DHAC_TestOrgs_combined!C48," ","-"))</f>
        <v>bunbury-public-hospital</v>
      </c>
      <c r="B58" s="65"/>
      <c r="C58" s="66"/>
      <c r="D58" s="66"/>
      <c r="E58" s="66"/>
      <c r="H58" s="66"/>
      <c r="I58" s="32" t="str">
        <f>DHAC_TestOrgs_combined!C48</f>
        <v>Bunbury Public Hospital</v>
      </c>
      <c r="J58" s="66"/>
      <c r="K58" s="65"/>
      <c r="L58" s="66" t="s">
        <v>1665</v>
      </c>
      <c r="O58" s="66"/>
      <c r="P58" s="66"/>
      <c r="Q58" s="66"/>
      <c r="R58" s="66"/>
      <c r="S58" s="66"/>
      <c r="T58" s="66"/>
      <c r="U58" s="66"/>
      <c r="V58" s="66"/>
      <c r="W58" s="9" t="str">
        <f>DHAC_TestOrgs_combined!K48</f>
        <v>142 Underwood Cl</v>
      </c>
      <c r="X58" s="66"/>
      <c r="Y58" s="9" t="str">
        <f>DHAC_TestOrgs_combined!L48</f>
        <v>Bunbury</v>
      </c>
      <c r="Z58" s="9" t="str">
        <f>DHAC_TestOrgs_combined!M48</f>
        <v>WA</v>
      </c>
      <c r="AA58" s="9">
        <f>DHAC_TestOrgs_combined!N48</f>
        <v>6230</v>
      </c>
      <c r="AB58" s="66"/>
      <c r="AC58" s="7" t="s">
        <v>1669</v>
      </c>
      <c r="AD58" s="7" t="s">
        <v>1681</v>
      </c>
      <c r="AE58" s="66" t="s">
        <v>139</v>
      </c>
      <c r="AF58" s="32" t="str">
        <f>LOWER(SUBSTITUTE(DHAC_TestOrgs_combined!C48," ","-"))</f>
        <v>bunbury-public-hospital</v>
      </c>
      <c r="AG58" s="66"/>
    </row>
    <row r="59" spans="1:33" x14ac:dyDescent="0.25">
      <c r="A59" s="65" t="str">
        <f>LOWER(SUBSTITUTE(DHAC_TestOrgs_combined!C49," ","-"))</f>
        <v>morgantown-private-hospital</v>
      </c>
      <c r="B59" s="65"/>
      <c r="C59" s="66"/>
      <c r="D59" s="66"/>
      <c r="E59" s="66"/>
      <c r="H59" s="66"/>
      <c r="I59" s="32" t="str">
        <f>DHAC_TestOrgs_combined!C49</f>
        <v>Morgantown Private Hospital</v>
      </c>
      <c r="J59" s="66"/>
      <c r="K59" s="65"/>
      <c r="L59" s="66" t="s">
        <v>1665</v>
      </c>
      <c r="O59" s="66"/>
      <c r="P59" s="66"/>
      <c r="Q59" s="66"/>
      <c r="R59" s="66"/>
      <c r="S59" s="66"/>
      <c r="T59" s="66"/>
      <c r="U59" s="66"/>
      <c r="V59" s="66"/>
      <c r="W59" s="9" t="str">
        <f>DHAC_TestOrgs_combined!K49</f>
        <v>190 Innovation Rdge</v>
      </c>
      <c r="X59" s="66"/>
      <c r="Y59" s="9" t="str">
        <f>DHAC_TestOrgs_combined!L49</f>
        <v>Morgantown</v>
      </c>
      <c r="Z59" s="9" t="str">
        <f>DHAC_TestOrgs_combined!M49</f>
        <v>WA</v>
      </c>
      <c r="AA59" s="9">
        <f>DHAC_TestOrgs_combined!N49</f>
        <v>6701</v>
      </c>
      <c r="AB59" s="66"/>
      <c r="AC59" s="7" t="s">
        <v>1669</v>
      </c>
      <c r="AD59" s="7" t="s">
        <v>1681</v>
      </c>
      <c r="AE59" s="66" t="s">
        <v>139</v>
      </c>
      <c r="AF59" s="32" t="str">
        <f>LOWER(SUBSTITUTE(DHAC_TestOrgs_combined!C49," ","-"))</f>
        <v>morgantown-private-hospital</v>
      </c>
      <c r="AG59" s="66"/>
    </row>
    <row r="60" spans="1:33" x14ac:dyDescent="0.25">
      <c r="A60" s="65" t="str">
        <f>LOWER(SUBSTITUTE(DHAC_TestOrgs_combined!C50," ","-"))</f>
        <v>koolanooka-radiology</v>
      </c>
      <c r="B60" s="65"/>
      <c r="C60" s="66"/>
      <c r="D60" s="66"/>
      <c r="E60" s="66"/>
      <c r="H60" s="66"/>
      <c r="I60" s="32" t="str">
        <f>DHAC_TestOrgs_combined!C50</f>
        <v>Koolanooka Radiology</v>
      </c>
      <c r="J60" s="66"/>
      <c r="K60" s="65"/>
      <c r="L60" s="66" t="s">
        <v>1665</v>
      </c>
      <c r="O60" s="66"/>
      <c r="P60" s="66"/>
      <c r="Q60" s="66"/>
      <c r="R60" s="66"/>
      <c r="S60" s="66"/>
      <c r="T60" s="66"/>
      <c r="U60" s="66"/>
      <c r="V60" s="66"/>
      <c r="W60" s="9" t="str">
        <f>DHAC_TestOrgs_combined!K50</f>
        <v>142 Walden Gdns</v>
      </c>
      <c r="X60" s="66"/>
      <c r="Y60" s="9" t="str">
        <f>DHAC_TestOrgs_combined!L50</f>
        <v>Koolanooka</v>
      </c>
      <c r="Z60" s="9" t="str">
        <f>DHAC_TestOrgs_combined!M50</f>
        <v>WA</v>
      </c>
      <c r="AA60" s="9">
        <f>DHAC_TestOrgs_combined!N50</f>
        <v>6623</v>
      </c>
      <c r="AB60" s="66"/>
      <c r="AC60" s="7" t="s">
        <v>1669</v>
      </c>
      <c r="AD60" s="7" t="s">
        <v>1681</v>
      </c>
      <c r="AE60" s="66" t="s">
        <v>139</v>
      </c>
      <c r="AF60" s="32" t="str">
        <f>LOWER(SUBSTITUTE(DHAC_TestOrgs_combined!C50," ","-"))</f>
        <v>koolanooka-radiology</v>
      </c>
      <c r="AG60" s="66"/>
    </row>
    <row r="61" spans="1:33" x14ac:dyDescent="0.25">
      <c r="A61" s="65" t="str">
        <f>LOWER(SUBSTITUTE(DHAC_TestOrgs_combined!C51," ","-"))</f>
        <v>kununurra-pathology</v>
      </c>
      <c r="B61" s="65"/>
      <c r="C61" s="66"/>
      <c r="D61" s="66"/>
      <c r="E61" s="66"/>
      <c r="H61" s="66"/>
      <c r="I61" s="32" t="str">
        <f>DHAC_TestOrgs_combined!C51</f>
        <v>Kununurra Pathology</v>
      </c>
      <c r="J61" s="66"/>
      <c r="K61" s="65"/>
      <c r="L61" s="66" t="s">
        <v>1665</v>
      </c>
      <c r="O61" s="66"/>
      <c r="P61" s="66"/>
      <c r="Q61" s="66"/>
      <c r="R61" s="66"/>
      <c r="S61" s="66"/>
      <c r="T61" s="66"/>
      <c r="U61" s="66"/>
      <c r="V61" s="66"/>
      <c r="W61" s="9" t="str">
        <f>DHAC_TestOrgs_combined!K51</f>
        <v>181 Adelaide Ave</v>
      </c>
      <c r="X61" s="66"/>
      <c r="Y61" s="9" t="str">
        <f>DHAC_TestOrgs_combined!L51</f>
        <v>Kununurra</v>
      </c>
      <c r="Z61" s="9" t="str">
        <f>DHAC_TestOrgs_combined!M51</f>
        <v>WA</v>
      </c>
      <c r="AA61" s="9">
        <f>DHAC_TestOrgs_combined!N51</f>
        <v>6743</v>
      </c>
      <c r="AB61" s="66"/>
      <c r="AC61" s="7" t="s">
        <v>1669</v>
      </c>
      <c r="AD61" s="7" t="s">
        <v>1681</v>
      </c>
      <c r="AE61" s="66" t="s">
        <v>139</v>
      </c>
      <c r="AF61" s="32" t="str">
        <f>LOWER(SUBSTITUTE(DHAC_TestOrgs_combined!C51," ","-"))</f>
        <v>kununurra-pathology</v>
      </c>
      <c r="AG61" s="66"/>
    </row>
    <row r="62" spans="1:33" x14ac:dyDescent="0.25">
      <c r="A62" s="65" t="str">
        <f>LOWER(SUBSTITUTE(DHAC_TestOrgs_combined!C52," ","-"))</f>
        <v>mcbeath-pharmacy</v>
      </c>
      <c r="B62" s="65"/>
      <c r="C62" s="66"/>
      <c r="D62" s="66"/>
      <c r="E62" s="66"/>
      <c r="H62" s="66"/>
      <c r="I62" s="32" t="str">
        <f>DHAC_TestOrgs_combined!C52</f>
        <v>Mcbeath Pharmacy</v>
      </c>
      <c r="J62" s="66"/>
      <c r="K62" s="65"/>
      <c r="L62" s="66" t="s">
        <v>1665</v>
      </c>
      <c r="O62" s="66"/>
      <c r="P62" s="66"/>
      <c r="Q62" s="66"/>
      <c r="R62" s="66"/>
      <c r="S62" s="66"/>
      <c r="T62" s="66"/>
      <c r="U62" s="66"/>
      <c r="V62" s="66"/>
      <c r="W62" s="9" t="str">
        <f>DHAC_TestOrgs_combined!K52</f>
        <v>142 George Esp</v>
      </c>
      <c r="X62" s="66"/>
      <c r="Y62" s="9" t="str">
        <f>DHAC_TestOrgs_combined!L52</f>
        <v>Mcbeath</v>
      </c>
      <c r="Z62" s="9" t="str">
        <f>DHAC_TestOrgs_combined!M52</f>
        <v>WA</v>
      </c>
      <c r="AA62" s="9">
        <f>DHAC_TestOrgs_combined!N52</f>
        <v>6770</v>
      </c>
      <c r="AB62" s="66"/>
      <c r="AC62" s="7" t="s">
        <v>1669</v>
      </c>
      <c r="AD62" s="7" t="s">
        <v>1681</v>
      </c>
      <c r="AE62" s="66" t="s">
        <v>139</v>
      </c>
      <c r="AF62" s="32" t="str">
        <f>LOWER(SUBSTITUTE(DHAC_TestOrgs_combined!C52," ","-"))</f>
        <v>mcbeath-pharmacy</v>
      </c>
      <c r="AG62" s="66"/>
    </row>
    <row r="63" spans="1:33" x14ac:dyDescent="0.25">
      <c r="A63" s="65" t="str">
        <f>LOWER(SUBSTITUTE(DHAC_TestOrgs_combined!C53," ","-"))</f>
        <v>lake-wells-medical-practice</v>
      </c>
      <c r="B63" s="65"/>
      <c r="C63" s="66"/>
      <c r="D63" s="66"/>
      <c r="E63" s="66"/>
      <c r="H63" s="66"/>
      <c r="I63" s="32" t="str">
        <f>DHAC_TestOrgs_combined!C53</f>
        <v>Lake Wells Medical Practice</v>
      </c>
      <c r="J63" s="66"/>
      <c r="K63" s="65"/>
      <c r="L63" s="66" t="s">
        <v>1665</v>
      </c>
      <c r="O63" s="66"/>
      <c r="P63" s="66"/>
      <c r="Q63" s="66"/>
      <c r="R63" s="66"/>
      <c r="S63" s="66"/>
      <c r="T63" s="66"/>
      <c r="U63" s="66"/>
      <c r="V63" s="66"/>
      <c r="W63" s="9" t="str">
        <f>DHAC_TestOrgs_combined!K53</f>
        <v>142 Warrego St</v>
      </c>
      <c r="X63" s="66"/>
      <c r="Y63" s="9" t="str">
        <f>DHAC_TestOrgs_combined!L53</f>
        <v>Lake Wells</v>
      </c>
      <c r="Z63" s="9" t="str">
        <f>DHAC_TestOrgs_combined!M53</f>
        <v>WA</v>
      </c>
      <c r="AA63" s="9">
        <f>DHAC_TestOrgs_combined!N53</f>
        <v>6440</v>
      </c>
      <c r="AB63" s="66"/>
      <c r="AC63" s="7" t="s">
        <v>1669</v>
      </c>
      <c r="AD63" s="7" t="s">
        <v>1681</v>
      </c>
      <c r="AE63" s="66" t="s">
        <v>139</v>
      </c>
      <c r="AF63" s="32" t="str">
        <f>LOWER(SUBSTITUTE(DHAC_TestOrgs_combined!C53," ","-"))</f>
        <v>lake-wells-medical-practice</v>
      </c>
      <c r="AG63" s="66"/>
    </row>
    <row r="64" spans="1:33" x14ac:dyDescent="0.25">
      <c r="A64" s="65" t="str">
        <f>LOWER(SUBSTITUTE(DHAC_TestOrgs_combined!C54," ","-"))</f>
        <v>quinninup-medical-clinic</v>
      </c>
      <c r="B64" s="65"/>
      <c r="C64" s="66"/>
      <c r="D64" s="66"/>
      <c r="E64" s="66"/>
      <c r="H64" s="66"/>
      <c r="I64" s="32" t="str">
        <f>DHAC_TestOrgs_combined!C54</f>
        <v>Quinninup Medical Clinic</v>
      </c>
      <c r="J64" s="66"/>
      <c r="K64" s="65"/>
      <c r="L64" s="66" t="s">
        <v>1665</v>
      </c>
      <c r="O64" s="66"/>
      <c r="P64" s="66"/>
      <c r="Q64" s="66"/>
      <c r="R64" s="66"/>
      <c r="S64" s="66"/>
      <c r="T64" s="66"/>
      <c r="U64" s="66"/>
      <c r="V64" s="66"/>
      <c r="W64" s="9" t="str">
        <f>DHAC_TestOrgs_combined!K54</f>
        <v>24 Grande Pl</v>
      </c>
      <c r="X64" s="66"/>
      <c r="Y64" s="9" t="str">
        <f>DHAC_TestOrgs_combined!L54</f>
        <v>Quinninup</v>
      </c>
      <c r="Z64" s="9" t="str">
        <f>DHAC_TestOrgs_combined!M54</f>
        <v>WA</v>
      </c>
      <c r="AA64" s="9">
        <f>DHAC_TestOrgs_combined!N54</f>
        <v>6258</v>
      </c>
      <c r="AB64" s="66"/>
      <c r="AC64" s="7" t="s">
        <v>1669</v>
      </c>
      <c r="AD64" s="7" t="s">
        <v>1681</v>
      </c>
      <c r="AE64" s="66" t="s">
        <v>139</v>
      </c>
      <c r="AF64" s="32" t="str">
        <f>LOWER(SUBSTITUTE(DHAC_TestOrgs_combined!C54," ","-"))</f>
        <v>quinninup-medical-clinic</v>
      </c>
      <c r="AG64" s="66"/>
    </row>
    <row r="65" spans="1:33" x14ac:dyDescent="0.25">
      <c r="A65" s="65" t="str">
        <f>LOWER(SUBSTITUTE(DHAC_TestOrgs_combined!C55," ","-"))</f>
        <v>piesseville-gastroenterology</v>
      </c>
      <c r="B65" s="65"/>
      <c r="C65" s="66"/>
      <c r="D65" s="66"/>
      <c r="E65" s="66"/>
      <c r="H65" s="66"/>
      <c r="I65" s="32" t="str">
        <f>DHAC_TestOrgs_combined!C55</f>
        <v>Piesseville Gastroenterology</v>
      </c>
      <c r="J65" s="66"/>
      <c r="K65" s="65"/>
      <c r="L65" s="66" t="s">
        <v>1665</v>
      </c>
      <c r="O65" s="66"/>
      <c r="P65" s="66"/>
      <c r="Q65" s="66"/>
      <c r="R65" s="66"/>
      <c r="S65" s="66"/>
      <c r="T65" s="66"/>
      <c r="U65" s="66"/>
      <c r="V65" s="66"/>
      <c r="W65" s="9" t="str">
        <f>DHAC_TestOrgs_combined!K55</f>
        <v>92 Shall Est</v>
      </c>
      <c r="X65" s="66"/>
      <c r="Y65" s="9" t="str">
        <f>DHAC_TestOrgs_combined!L55</f>
        <v>Piesseville</v>
      </c>
      <c r="Z65" s="9" t="str">
        <f>DHAC_TestOrgs_combined!M55</f>
        <v>WA</v>
      </c>
      <c r="AA65" s="9">
        <f>DHAC_TestOrgs_combined!N55</f>
        <v>6315</v>
      </c>
      <c r="AB65" s="66"/>
      <c r="AC65" s="7" t="s">
        <v>1669</v>
      </c>
      <c r="AD65" s="7" t="s">
        <v>1681</v>
      </c>
      <c r="AE65" s="66" t="s">
        <v>139</v>
      </c>
      <c r="AF65" s="32" t="str">
        <f>LOWER(SUBSTITUTE(DHAC_TestOrgs_combined!C55," ","-"))</f>
        <v>piesseville-gastroenterology</v>
      </c>
      <c r="AG65" s="66"/>
    </row>
    <row r="66" spans="1:33" x14ac:dyDescent="0.25">
      <c r="A66" s="65" t="str">
        <f>LOWER(SUBSTITUTE(DHAC_TestOrgs_combined!C56," ","-"))</f>
        <v>balbarrup-practice</v>
      </c>
      <c r="B66" s="65"/>
      <c r="C66" s="66"/>
      <c r="D66" s="66"/>
      <c r="E66" s="66"/>
      <c r="H66" s="66"/>
      <c r="I66" s="32" t="str">
        <f>DHAC_TestOrgs_combined!C56</f>
        <v>Balbarrup Practice</v>
      </c>
      <c r="J66" s="66"/>
      <c r="K66" s="65"/>
      <c r="L66" s="66" t="s">
        <v>1665</v>
      </c>
      <c r="O66" s="66"/>
      <c r="P66" s="66"/>
      <c r="Q66" s="66"/>
      <c r="R66" s="66"/>
      <c r="S66" s="66"/>
      <c r="T66" s="66"/>
      <c r="U66" s="66"/>
      <c r="V66" s="66"/>
      <c r="W66" s="9" t="str">
        <f>DHAC_TestOrgs_combined!K56</f>
        <v>142 Western Way</v>
      </c>
      <c r="X66" s="66"/>
      <c r="Y66" s="9" t="str">
        <f>DHAC_TestOrgs_combined!L56</f>
        <v>Balbarrup</v>
      </c>
      <c r="Z66" s="9" t="str">
        <f>DHAC_TestOrgs_combined!M56</f>
        <v>WA</v>
      </c>
      <c r="AA66" s="9">
        <f>DHAC_TestOrgs_combined!N56</f>
        <v>6258</v>
      </c>
      <c r="AB66" s="66"/>
      <c r="AC66" s="7" t="s">
        <v>1669</v>
      </c>
      <c r="AD66" s="7" t="s">
        <v>1681</v>
      </c>
      <c r="AE66" s="66" t="s">
        <v>139</v>
      </c>
      <c r="AF66" s="32" t="str">
        <f>LOWER(SUBSTITUTE(DHAC_TestOrgs_combined!C56," ","-"))</f>
        <v>balbarrup-practice</v>
      </c>
      <c r="AG66" s="66"/>
    </row>
    <row r="67" spans="1:33" x14ac:dyDescent="0.25">
      <c r="A67" s="65" t="str">
        <f>LOWER(SUBSTITUTE(DHAC_TestOrgs_combined!C57," ","-"))</f>
        <v>east-point-renal-clinic</v>
      </c>
      <c r="B67" s="65"/>
      <c r="C67" s="66"/>
      <c r="D67" s="66"/>
      <c r="E67" s="66"/>
      <c r="H67" s="66"/>
      <c r="I67" s="32" t="str">
        <f>DHAC_TestOrgs_combined!C57</f>
        <v>East Point Renal Clinic</v>
      </c>
      <c r="J67" s="66"/>
      <c r="K67" s="65"/>
      <c r="L67" s="66" t="s">
        <v>1665</v>
      </c>
      <c r="O67" s="66"/>
      <c r="P67" s="66"/>
      <c r="Q67" s="66"/>
      <c r="R67" s="66"/>
      <c r="S67" s="66"/>
      <c r="T67" s="66"/>
      <c r="U67" s="66"/>
      <c r="V67" s="66"/>
      <c r="W67" s="9" t="str">
        <f>DHAC_TestOrgs_combined!K57</f>
        <v>142 Glider Rdge</v>
      </c>
      <c r="X67" s="66"/>
      <c r="Y67" s="9" t="str">
        <f>DHAC_TestOrgs_combined!L57</f>
        <v>East Point</v>
      </c>
      <c r="Z67" s="9" t="str">
        <f>DHAC_TestOrgs_combined!M57</f>
        <v>NT</v>
      </c>
      <c r="AA67" s="9" t="str">
        <f>DHAC_TestOrgs_combined!N57</f>
        <v>0820</v>
      </c>
      <c r="AB67" s="66"/>
      <c r="AC67" s="7" t="s">
        <v>1669</v>
      </c>
      <c r="AD67" s="7" t="s">
        <v>1681</v>
      </c>
      <c r="AE67" s="66" t="s">
        <v>139</v>
      </c>
      <c r="AF67" s="32" t="str">
        <f>LOWER(SUBSTITUTE(DHAC_TestOrgs_combined!C57," ","-"))</f>
        <v>east-point-renal-clinic</v>
      </c>
      <c r="AG67" s="66"/>
    </row>
    <row r="68" spans="1:33" x14ac:dyDescent="0.25">
      <c r="A68" s="65" t="str">
        <f>LOWER(SUBSTITUTE(DHAC_TestOrgs_combined!C58," ","-"))</f>
        <v>pine-creek-public-hospital</v>
      </c>
      <c r="B68" s="65"/>
      <c r="C68" s="66"/>
      <c r="D68" s="66"/>
      <c r="E68" s="66"/>
      <c r="H68" s="66"/>
      <c r="I68" s="32" t="str">
        <f>DHAC_TestOrgs_combined!C58</f>
        <v>Pine Creek Public Hospital</v>
      </c>
      <c r="J68" s="66"/>
      <c r="K68" s="65"/>
      <c r="L68" s="66" t="s">
        <v>1665</v>
      </c>
      <c r="O68" s="66"/>
      <c r="P68" s="66"/>
      <c r="Q68" s="66"/>
      <c r="R68" s="66"/>
      <c r="S68" s="66"/>
      <c r="T68" s="66"/>
      <c r="U68" s="66"/>
      <c r="V68" s="66"/>
      <c r="W68" s="9" t="str">
        <f>DHAC_TestOrgs_combined!K58</f>
        <v>179 Hume Cct</v>
      </c>
      <c r="X68" s="66"/>
      <c r="Y68" s="9" t="str">
        <f>DHAC_TestOrgs_combined!L58</f>
        <v>Pine Creek</v>
      </c>
      <c r="Z68" s="9" t="str">
        <f>DHAC_TestOrgs_combined!M58</f>
        <v>NT</v>
      </c>
      <c r="AA68" s="9" t="str">
        <f>DHAC_TestOrgs_combined!N58</f>
        <v>0847</v>
      </c>
      <c r="AB68" s="66"/>
      <c r="AC68" s="7" t="s">
        <v>1669</v>
      </c>
      <c r="AD68" s="7" t="s">
        <v>1681</v>
      </c>
      <c r="AE68" s="66" t="s">
        <v>139</v>
      </c>
      <c r="AF68" s="32" t="str">
        <f>LOWER(SUBSTITUTE(DHAC_TestOrgs_combined!C58," ","-"))</f>
        <v>pine-creek-public-hospital</v>
      </c>
      <c r="AG68" s="66"/>
    </row>
    <row r="69" spans="1:33" x14ac:dyDescent="0.25">
      <c r="A69" s="65" t="str">
        <f>LOWER(SUBSTITUTE(DHAC_TestOrgs_combined!C59," ","-"))</f>
        <v>beswick-private-hospital</v>
      </c>
      <c r="B69" s="65"/>
      <c r="C69" s="66"/>
      <c r="D69" s="66"/>
      <c r="E69" s="66"/>
      <c r="H69" s="66"/>
      <c r="I69" s="32" t="str">
        <f>DHAC_TestOrgs_combined!C59</f>
        <v>Beswick Private Hospital</v>
      </c>
      <c r="J69" s="66"/>
      <c r="K69" s="65"/>
      <c r="L69" s="66" t="s">
        <v>1665</v>
      </c>
      <c r="O69" s="66"/>
      <c r="P69" s="66"/>
      <c r="Q69" s="66"/>
      <c r="R69" s="66"/>
      <c r="S69" s="66"/>
      <c r="T69" s="66"/>
      <c r="U69" s="66"/>
      <c r="V69" s="66"/>
      <c r="W69" s="9" t="str">
        <f>DHAC_TestOrgs_combined!K59</f>
        <v>23 Forrest Gr</v>
      </c>
      <c r="X69" s="66"/>
      <c r="Y69" s="9" t="str">
        <f>DHAC_TestOrgs_combined!L59</f>
        <v>Beswick</v>
      </c>
      <c r="Z69" s="9" t="str">
        <f>DHAC_TestOrgs_combined!M59</f>
        <v>NT</v>
      </c>
      <c r="AA69" s="9" t="str">
        <f>DHAC_TestOrgs_combined!N59</f>
        <v>0852</v>
      </c>
      <c r="AB69" s="66"/>
      <c r="AC69" s="7" t="s">
        <v>1669</v>
      </c>
      <c r="AD69" s="7" t="s">
        <v>1681</v>
      </c>
      <c r="AE69" s="66" t="s">
        <v>139</v>
      </c>
      <c r="AF69" s="32" t="str">
        <f>LOWER(SUBSTITUTE(DHAC_TestOrgs_combined!C59," ","-"))</f>
        <v>beswick-private-hospital</v>
      </c>
      <c r="AG69" s="66"/>
    </row>
    <row r="70" spans="1:33" x14ac:dyDescent="0.25">
      <c r="A70" s="65" t="str">
        <f>LOWER(SUBSTITUTE(DHAC_TestOrgs_combined!C60," ","-"))</f>
        <v>kaltukatjara-radiology</v>
      </c>
      <c r="B70" s="65"/>
      <c r="C70" s="66"/>
      <c r="D70" s="66"/>
      <c r="E70" s="66"/>
      <c r="H70" s="66"/>
      <c r="I70" s="32" t="str">
        <f>DHAC_TestOrgs_combined!C60</f>
        <v>Kaltukatjara Radiology</v>
      </c>
      <c r="J70" s="66"/>
      <c r="K70" s="65"/>
      <c r="L70" s="66" t="s">
        <v>1665</v>
      </c>
      <c r="O70" s="66"/>
      <c r="P70" s="66"/>
      <c r="Q70" s="66"/>
      <c r="R70" s="66"/>
      <c r="S70" s="66"/>
      <c r="T70" s="66"/>
      <c r="U70" s="66"/>
      <c r="V70" s="66"/>
      <c r="W70" s="9" t="str">
        <f>DHAC_TestOrgs_combined!K60</f>
        <v>123 Greenwood Jnc</v>
      </c>
      <c r="X70" s="66"/>
      <c r="Y70" s="9" t="str">
        <f>DHAC_TestOrgs_combined!L60</f>
        <v>Kaltukatjara</v>
      </c>
      <c r="Z70" s="9" t="str">
        <f>DHAC_TestOrgs_combined!M60</f>
        <v>NT</v>
      </c>
      <c r="AA70" s="9" t="str">
        <f>DHAC_TestOrgs_combined!N60</f>
        <v>0872</v>
      </c>
      <c r="AB70" s="66"/>
      <c r="AC70" s="7" t="s">
        <v>1669</v>
      </c>
      <c r="AD70" s="7" t="s">
        <v>1681</v>
      </c>
      <c r="AE70" s="66" t="s">
        <v>139</v>
      </c>
      <c r="AF70" s="32" t="str">
        <f>LOWER(SUBSTITUTE(DHAC_TestOrgs_combined!C60," ","-"))</f>
        <v>kaltukatjara-radiology</v>
      </c>
      <c r="AG70" s="66"/>
    </row>
    <row r="71" spans="1:33" x14ac:dyDescent="0.25">
      <c r="A71" s="65" t="str">
        <f>LOWER(SUBSTITUTE(DHAC_TestOrgs_combined!C61," ","-"))</f>
        <v>bayview-pathology</v>
      </c>
      <c r="B71" s="65"/>
      <c r="C71" s="66"/>
      <c r="D71" s="66"/>
      <c r="E71" s="66"/>
      <c r="H71" s="66"/>
      <c r="I71" s="32" t="str">
        <f>DHAC_TestOrgs_combined!C61</f>
        <v>Bayview Pathology</v>
      </c>
      <c r="J71" s="66"/>
      <c r="K71" s="65"/>
      <c r="L71" s="66" t="s">
        <v>1665</v>
      </c>
      <c r="O71" s="66"/>
      <c r="P71" s="66"/>
      <c r="Q71" s="66"/>
      <c r="R71" s="66"/>
      <c r="S71" s="66"/>
      <c r="T71" s="66"/>
      <c r="U71" s="66"/>
      <c r="V71" s="66"/>
      <c r="W71" s="9" t="str">
        <f>DHAC_TestOrgs_combined!K61</f>
        <v>19 Museum Jnc</v>
      </c>
      <c r="X71" s="66"/>
      <c r="Y71" s="9" t="str">
        <f>DHAC_TestOrgs_combined!L61</f>
        <v>Bayview</v>
      </c>
      <c r="Z71" s="9" t="str">
        <f>DHAC_TestOrgs_combined!M61</f>
        <v>NT</v>
      </c>
      <c r="AA71" s="9" t="str">
        <f>DHAC_TestOrgs_combined!N61</f>
        <v>0820</v>
      </c>
      <c r="AB71" s="66"/>
      <c r="AC71" s="7" t="s">
        <v>1669</v>
      </c>
      <c r="AD71" s="7" t="s">
        <v>1681</v>
      </c>
      <c r="AE71" s="66" t="s">
        <v>139</v>
      </c>
      <c r="AF71" s="32" t="str">
        <f>LOWER(SUBSTITUTE(DHAC_TestOrgs_combined!C61," ","-"))</f>
        <v>bayview-pathology</v>
      </c>
      <c r="AG71" s="66"/>
    </row>
    <row r="72" spans="1:33" x14ac:dyDescent="0.25">
      <c r="A72" s="65" t="str">
        <f>LOWER(SUBSTITUTE(DHAC_TestOrgs_combined!C62," ","-"))</f>
        <v>ludmilla-pharmacy</v>
      </c>
      <c r="B72" s="65"/>
      <c r="C72" s="66"/>
      <c r="D72" s="66"/>
      <c r="E72" s="66"/>
      <c r="H72" s="66"/>
      <c r="I72" s="32" t="str">
        <f>DHAC_TestOrgs_combined!C62</f>
        <v>Ludmilla Pharmacy</v>
      </c>
      <c r="J72" s="66"/>
      <c r="K72" s="65"/>
      <c r="L72" s="66" t="s">
        <v>1665</v>
      </c>
      <c r="O72" s="66"/>
      <c r="P72" s="66"/>
      <c r="Q72" s="66"/>
      <c r="R72" s="66"/>
      <c r="S72" s="66"/>
      <c r="T72" s="66"/>
      <c r="U72" s="66"/>
      <c r="V72" s="66"/>
      <c r="W72" s="9" t="str">
        <f>DHAC_TestOrgs_combined!K62</f>
        <v>62 John Hts</v>
      </c>
      <c r="X72" s="66"/>
      <c r="Y72" s="9" t="str">
        <f>DHAC_TestOrgs_combined!L62</f>
        <v>Ludmilla</v>
      </c>
      <c r="Z72" s="9" t="str">
        <f>DHAC_TestOrgs_combined!M62</f>
        <v>NT</v>
      </c>
      <c r="AA72" s="9" t="str">
        <f>DHAC_TestOrgs_combined!N62</f>
        <v>0820</v>
      </c>
      <c r="AB72" s="66"/>
      <c r="AC72" s="7" t="s">
        <v>1669</v>
      </c>
      <c r="AD72" s="7" t="s">
        <v>1681</v>
      </c>
      <c r="AE72" s="66" t="s">
        <v>139</v>
      </c>
      <c r="AF72" s="32" t="str">
        <f>LOWER(SUBSTITUTE(DHAC_TestOrgs_combined!C62," ","-"))</f>
        <v>ludmilla-pharmacy</v>
      </c>
      <c r="AG72" s="66"/>
    </row>
    <row r="73" spans="1:33" x14ac:dyDescent="0.25">
      <c r="A73" s="65" t="str">
        <f>LOWER(SUBSTITUTE(DHAC_TestOrgs_combined!C63," ","-"))</f>
        <v>alice-springs-medical-practice</v>
      </c>
      <c r="B73" s="65"/>
      <c r="C73" s="66"/>
      <c r="D73" s="66"/>
      <c r="E73" s="66"/>
      <c r="H73" s="66"/>
      <c r="I73" s="32" t="str">
        <f>DHAC_TestOrgs_combined!C63</f>
        <v>Alice Springs Medical Practice</v>
      </c>
      <c r="J73" s="66"/>
      <c r="K73" s="65"/>
      <c r="L73" s="66" t="s">
        <v>1665</v>
      </c>
      <c r="O73" s="66"/>
      <c r="P73" s="66"/>
      <c r="Q73" s="66"/>
      <c r="R73" s="66"/>
      <c r="S73" s="66"/>
      <c r="T73" s="66"/>
      <c r="U73" s="66"/>
      <c r="V73" s="66"/>
      <c r="W73" s="9" t="str">
        <f>DHAC_TestOrgs_combined!K63</f>
        <v>148 Glider Esp</v>
      </c>
      <c r="X73" s="66"/>
      <c r="Y73" s="9" t="str">
        <f>DHAC_TestOrgs_combined!L63</f>
        <v>Alice Springs</v>
      </c>
      <c r="Z73" s="9" t="str">
        <f>DHAC_TestOrgs_combined!M63</f>
        <v>NT</v>
      </c>
      <c r="AA73" s="9" t="str">
        <f>DHAC_TestOrgs_combined!N63</f>
        <v>0872</v>
      </c>
      <c r="AB73" s="66"/>
      <c r="AC73" s="7" t="s">
        <v>1669</v>
      </c>
      <c r="AD73" s="7" t="s">
        <v>1681</v>
      </c>
      <c r="AE73" s="66" t="s">
        <v>139</v>
      </c>
      <c r="AF73" s="32" t="str">
        <f>LOWER(SUBSTITUTE(DHAC_TestOrgs_combined!C63," ","-"))</f>
        <v>alice-springs-medical-practice</v>
      </c>
      <c r="AG73" s="66"/>
    </row>
    <row r="74" spans="1:33" x14ac:dyDescent="0.25">
      <c r="A74" s="65" t="str">
        <f>LOWER(SUBSTITUTE(DHAC_TestOrgs_combined!C64," ","-"))</f>
        <v>cullen-bay-medical-clinic</v>
      </c>
      <c r="B74" s="65"/>
      <c r="C74" s="66"/>
      <c r="D74" s="66"/>
      <c r="E74" s="66"/>
      <c r="H74" s="66"/>
      <c r="I74" s="32" t="str">
        <f>DHAC_TestOrgs_combined!C64</f>
        <v>Cullen Bay Medical Clinic</v>
      </c>
      <c r="J74" s="66"/>
      <c r="K74" s="65"/>
      <c r="L74" s="66" t="s">
        <v>1665</v>
      </c>
      <c r="O74" s="66"/>
      <c r="P74" s="66"/>
      <c r="Q74" s="66"/>
      <c r="R74" s="66"/>
      <c r="S74" s="66"/>
      <c r="T74" s="66"/>
      <c r="U74" s="66"/>
      <c r="V74" s="66"/>
      <c r="W74" s="9" t="str">
        <f>DHAC_TestOrgs_combined!K64</f>
        <v>91 Law Ct</v>
      </c>
      <c r="X74" s="66"/>
      <c r="Y74" s="9" t="str">
        <f>DHAC_TestOrgs_combined!L64</f>
        <v>Cullen Bay</v>
      </c>
      <c r="Z74" s="9" t="str">
        <f>DHAC_TestOrgs_combined!M64</f>
        <v>NT</v>
      </c>
      <c r="AA74" s="9" t="str">
        <f>DHAC_TestOrgs_combined!N64</f>
        <v>0820</v>
      </c>
      <c r="AB74" s="66"/>
      <c r="AC74" s="7" t="s">
        <v>1669</v>
      </c>
      <c r="AD74" s="7" t="s">
        <v>1681</v>
      </c>
      <c r="AE74" s="66" t="s">
        <v>139</v>
      </c>
      <c r="AF74" s="32" t="str">
        <f>LOWER(SUBSTITUTE(DHAC_TestOrgs_combined!C64," ","-"))</f>
        <v>cullen-bay-medical-clinic</v>
      </c>
      <c r="AG74" s="66"/>
    </row>
    <row r="75" spans="1:33" x14ac:dyDescent="0.25">
      <c r="A75" s="65" t="str">
        <f>LOWER(SUBSTITUTE(DHAC_TestOrgs_combined!C65," ","-"))</f>
        <v>annie-river-practice</v>
      </c>
      <c r="B75" s="65"/>
      <c r="C75" s="66"/>
      <c r="D75" s="66"/>
      <c r="E75" s="66"/>
      <c r="H75" s="66"/>
      <c r="I75" s="32" t="str">
        <f>DHAC_TestOrgs_combined!C65</f>
        <v>Annie River Practice</v>
      </c>
      <c r="J75" s="66"/>
      <c r="K75" s="65"/>
      <c r="L75" s="66" t="s">
        <v>1665</v>
      </c>
      <c r="O75" s="66"/>
      <c r="P75" s="66"/>
      <c r="Q75" s="66"/>
      <c r="R75" s="66"/>
      <c r="S75" s="66"/>
      <c r="T75" s="66"/>
      <c r="U75" s="66"/>
      <c r="V75" s="66"/>
      <c r="W75" s="9" t="str">
        <f>DHAC_TestOrgs_combined!K65</f>
        <v>63 Forrest Rdge</v>
      </c>
      <c r="X75" s="66"/>
      <c r="Y75" s="9" t="str">
        <f>DHAC_TestOrgs_combined!L65</f>
        <v>Annie River</v>
      </c>
      <c r="Z75" s="9" t="str">
        <f>DHAC_TestOrgs_combined!M65</f>
        <v>NT</v>
      </c>
      <c r="AA75" s="9" t="str">
        <f>DHAC_TestOrgs_combined!N65</f>
        <v>0822</v>
      </c>
      <c r="AB75" s="66"/>
      <c r="AC75" s="7" t="s">
        <v>1669</v>
      </c>
      <c r="AD75" s="7" t="s">
        <v>1681</v>
      </c>
      <c r="AE75" s="66" t="s">
        <v>139</v>
      </c>
      <c r="AF75" s="32" t="str">
        <f>LOWER(SUBSTITUTE(DHAC_TestOrgs_combined!C65," ","-"))</f>
        <v>annie-river-practice</v>
      </c>
      <c r="AG75" s="66"/>
    </row>
    <row r="76" spans="1:33" x14ac:dyDescent="0.25">
      <c r="A76" s="65" t="str">
        <f>LOWER(SUBSTITUTE(DHAC_TestOrgs_combined!C66," ","-"))</f>
        <v>leasingham-public-hospital</v>
      </c>
      <c r="B76" s="65"/>
      <c r="C76" s="66"/>
      <c r="D76" s="66"/>
      <c r="E76" s="66"/>
      <c r="H76" s="66"/>
      <c r="I76" s="32" t="str">
        <f>DHAC_TestOrgs_combined!C66</f>
        <v>Leasingham Public Hospital</v>
      </c>
      <c r="J76" s="66"/>
      <c r="K76" s="65"/>
      <c r="L76" s="66" t="s">
        <v>1665</v>
      </c>
      <c r="O76" s="66"/>
      <c r="P76" s="66"/>
      <c r="Q76" s="66"/>
      <c r="R76" s="66"/>
      <c r="S76" s="66"/>
      <c r="T76" s="66"/>
      <c r="U76" s="66"/>
      <c r="V76" s="66"/>
      <c r="W76" s="9" t="str">
        <f>DHAC_TestOrgs_combined!K66</f>
        <v>142 Verdanna Way</v>
      </c>
      <c r="X76" s="66"/>
      <c r="Y76" s="9" t="str">
        <f>DHAC_TestOrgs_combined!L66</f>
        <v>Leasingham</v>
      </c>
      <c r="Z76" s="9" t="str">
        <f>DHAC_TestOrgs_combined!M66</f>
        <v>SA</v>
      </c>
      <c r="AA76" s="9">
        <f>DHAC_TestOrgs_combined!N66</f>
        <v>5452</v>
      </c>
      <c r="AB76" s="66"/>
      <c r="AC76" s="7" t="s">
        <v>1669</v>
      </c>
      <c r="AD76" s="7" t="s">
        <v>1681</v>
      </c>
      <c r="AE76" s="66" t="s">
        <v>139</v>
      </c>
      <c r="AF76" s="32" t="str">
        <f>LOWER(SUBSTITUTE(DHAC_TestOrgs_combined!C66," ","-"))</f>
        <v>leasingham-public-hospital</v>
      </c>
      <c r="AG76" s="66"/>
    </row>
    <row r="77" spans="1:33" x14ac:dyDescent="0.25">
      <c r="A77" s="65" t="str">
        <f>LOWER(SUBSTITUTE(DHAC_TestOrgs_combined!C67," ","-"))</f>
        <v>yunta-private-hospital</v>
      </c>
      <c r="B77" s="65"/>
      <c r="C77" s="66"/>
      <c r="D77" s="66"/>
      <c r="E77" s="66"/>
      <c r="H77" s="66"/>
      <c r="I77" s="32" t="str">
        <f>DHAC_TestOrgs_combined!C67</f>
        <v>Yunta Private Hospital</v>
      </c>
      <c r="J77" s="66"/>
      <c r="K77" s="65"/>
      <c r="L77" s="66" t="s">
        <v>1665</v>
      </c>
      <c r="O77" s="66"/>
      <c r="P77" s="66"/>
      <c r="Q77" s="66"/>
      <c r="R77" s="66"/>
      <c r="S77" s="66"/>
      <c r="T77" s="66"/>
      <c r="U77" s="66"/>
      <c r="V77" s="66"/>
      <c r="W77" s="9" t="str">
        <f>DHAC_TestOrgs_combined!K67</f>
        <v>14 Shall Pl</v>
      </c>
      <c r="X77" s="66"/>
      <c r="Y77" s="9" t="str">
        <f>DHAC_TestOrgs_combined!L67</f>
        <v>Yunta</v>
      </c>
      <c r="Z77" s="9" t="str">
        <f>DHAC_TestOrgs_combined!M67</f>
        <v>SA</v>
      </c>
      <c r="AA77" s="9">
        <f>DHAC_TestOrgs_combined!N67</f>
        <v>5440</v>
      </c>
      <c r="AB77" s="66"/>
      <c r="AC77" s="7" t="s">
        <v>1669</v>
      </c>
      <c r="AD77" s="7" t="s">
        <v>1681</v>
      </c>
      <c r="AE77" s="66" t="s">
        <v>139</v>
      </c>
      <c r="AF77" s="32" t="str">
        <f>LOWER(SUBSTITUTE(DHAC_TestOrgs_combined!C67," ","-"))</f>
        <v>yunta-private-hospital</v>
      </c>
      <c r="AG77" s="66"/>
    </row>
    <row r="78" spans="1:33" x14ac:dyDescent="0.25">
      <c r="A78" s="65" t="str">
        <f>LOWER(SUBSTITUTE(DHAC_TestOrgs_combined!C68," ","-"))</f>
        <v>cape-jaffa-radiology</v>
      </c>
      <c r="B78" s="65"/>
      <c r="C78" s="66"/>
      <c r="D78" s="66"/>
      <c r="E78" s="66"/>
      <c r="H78" s="66"/>
      <c r="I78" s="32" t="str">
        <f>DHAC_TestOrgs_combined!C68</f>
        <v>Cape Jaffa Radiology</v>
      </c>
      <c r="J78" s="66"/>
      <c r="K78" s="65"/>
      <c r="L78" s="66" t="s">
        <v>1665</v>
      </c>
      <c r="O78" s="66"/>
      <c r="P78" s="66"/>
      <c r="Q78" s="66"/>
      <c r="R78" s="66"/>
      <c r="S78" s="66"/>
      <c r="T78" s="66"/>
      <c r="U78" s="66"/>
      <c r="V78" s="66"/>
      <c r="W78" s="9" t="str">
        <f>DHAC_TestOrgs_combined!K68</f>
        <v>91 Toby Esp</v>
      </c>
      <c r="X78" s="66"/>
      <c r="Y78" s="9" t="str">
        <f>DHAC_TestOrgs_combined!L68</f>
        <v>Cape Jaffa</v>
      </c>
      <c r="Z78" s="9" t="str">
        <f>DHAC_TestOrgs_combined!M68</f>
        <v>SA</v>
      </c>
      <c r="AA78" s="9">
        <f>DHAC_TestOrgs_combined!N68</f>
        <v>5275</v>
      </c>
      <c r="AB78" s="66"/>
      <c r="AC78" s="7" t="s">
        <v>1669</v>
      </c>
      <c r="AD78" s="7" t="s">
        <v>1681</v>
      </c>
      <c r="AE78" s="66" t="s">
        <v>139</v>
      </c>
      <c r="AF78" s="32" t="str">
        <f>LOWER(SUBSTITUTE(DHAC_TestOrgs_combined!C68," ","-"))</f>
        <v>cape-jaffa-radiology</v>
      </c>
      <c r="AG78" s="66"/>
    </row>
    <row r="79" spans="1:33" x14ac:dyDescent="0.25">
      <c r="A79" s="65" t="str">
        <f>LOWER(SUBSTITUTE(DHAC_TestOrgs_combined!C69," ","-"))</f>
        <v>back-valley-radiology</v>
      </c>
      <c r="B79" s="65"/>
      <c r="C79" s="66"/>
      <c r="D79" s="66"/>
      <c r="E79" s="66"/>
      <c r="H79" s="66"/>
      <c r="I79" s="32" t="str">
        <f>DHAC_TestOrgs_combined!C69</f>
        <v>Back Valley Radiology</v>
      </c>
      <c r="J79" s="66"/>
      <c r="K79" s="65"/>
      <c r="L79" s="66" t="s">
        <v>1665</v>
      </c>
      <c r="O79" s="66"/>
      <c r="P79" s="66"/>
      <c r="Q79" s="66"/>
      <c r="R79" s="66"/>
      <c r="S79" s="66"/>
      <c r="T79" s="66"/>
      <c r="U79" s="66"/>
      <c r="V79" s="66"/>
      <c r="W79" s="9" t="str">
        <f>DHAC_TestOrgs_combined!K69</f>
        <v>179 Delaware Hts</v>
      </c>
      <c r="X79" s="66"/>
      <c r="Y79" s="9" t="str">
        <f>DHAC_TestOrgs_combined!L69</f>
        <v>Back Valley</v>
      </c>
      <c r="Z79" s="9" t="str">
        <f>DHAC_TestOrgs_combined!M69</f>
        <v>SA</v>
      </c>
      <c r="AA79" s="9">
        <f>DHAC_TestOrgs_combined!N69</f>
        <v>5211</v>
      </c>
      <c r="AB79" s="66"/>
      <c r="AC79" s="7" t="s">
        <v>1669</v>
      </c>
      <c r="AD79" s="7" t="s">
        <v>1681</v>
      </c>
      <c r="AE79" s="66" t="s">
        <v>139</v>
      </c>
      <c r="AF79" s="32" t="str">
        <f>LOWER(SUBSTITUTE(DHAC_TestOrgs_combined!C69," ","-"))</f>
        <v>back-valley-radiology</v>
      </c>
      <c r="AG79" s="66"/>
    </row>
    <row r="80" spans="1:33" x14ac:dyDescent="0.25">
      <c r="A80" s="65" t="str">
        <f>LOWER(SUBSTITUTE(DHAC_TestOrgs_combined!C70," ","-"))</f>
        <v>woodcroft-pathology</v>
      </c>
      <c r="B80" s="65"/>
      <c r="C80" s="66"/>
      <c r="D80" s="66"/>
      <c r="E80" s="66"/>
      <c r="H80" s="66"/>
      <c r="I80" s="32" t="str">
        <f>DHAC_TestOrgs_combined!C70</f>
        <v>Woodcroft Pathology</v>
      </c>
      <c r="J80" s="66"/>
      <c r="K80" s="65"/>
      <c r="L80" s="66" t="s">
        <v>1665</v>
      </c>
      <c r="O80" s="66"/>
      <c r="P80" s="66"/>
      <c r="Q80" s="66"/>
      <c r="R80" s="66"/>
      <c r="S80" s="66"/>
      <c r="T80" s="66"/>
      <c r="U80" s="66"/>
      <c r="V80" s="66"/>
      <c r="W80" s="9" t="str">
        <f>DHAC_TestOrgs_combined!K70</f>
        <v>104 Gottfried Esp</v>
      </c>
      <c r="X80" s="66"/>
      <c r="Y80" s="9" t="str">
        <f>DHAC_TestOrgs_combined!L70</f>
        <v>Woodcroft</v>
      </c>
      <c r="Z80" s="9" t="str">
        <f>DHAC_TestOrgs_combined!M70</f>
        <v>SA</v>
      </c>
      <c r="AA80" s="9">
        <f>DHAC_TestOrgs_combined!N70</f>
        <v>5162</v>
      </c>
      <c r="AB80" s="66"/>
      <c r="AC80" s="7" t="s">
        <v>1669</v>
      </c>
      <c r="AD80" s="7" t="s">
        <v>1681</v>
      </c>
      <c r="AE80" s="66" t="s">
        <v>139</v>
      </c>
      <c r="AF80" s="32" t="str">
        <f>LOWER(SUBSTITUTE(DHAC_TestOrgs_combined!C70," ","-"))</f>
        <v>woodcroft-pathology</v>
      </c>
      <c r="AG80" s="66"/>
    </row>
    <row r="81" spans="1:33" x14ac:dyDescent="0.25">
      <c r="A81" s="65" t="str">
        <f>LOWER(SUBSTITUTE(DHAC_TestOrgs_combined!C71," ","-"))</f>
        <v>wingfield-pathology</v>
      </c>
      <c r="B81" s="65"/>
      <c r="C81" s="66"/>
      <c r="D81" s="66"/>
      <c r="E81" s="66"/>
      <c r="H81" s="66"/>
      <c r="I81" s="32" t="str">
        <f>DHAC_TestOrgs_combined!C71</f>
        <v>Wingfield Pathology</v>
      </c>
      <c r="J81" s="66"/>
      <c r="K81" s="65"/>
      <c r="L81" s="66" t="s">
        <v>1665</v>
      </c>
      <c r="O81" s="66"/>
      <c r="P81" s="66"/>
      <c r="Q81" s="66"/>
      <c r="R81" s="66"/>
      <c r="S81" s="66"/>
      <c r="T81" s="66"/>
      <c r="U81" s="66"/>
      <c r="V81" s="66"/>
      <c r="W81" s="9" t="str">
        <f>DHAC_TestOrgs_combined!K71</f>
        <v>5 Queen Ct</v>
      </c>
      <c r="X81" s="66"/>
      <c r="Y81" s="9" t="str">
        <f>DHAC_TestOrgs_combined!L71</f>
        <v>Wingfield</v>
      </c>
      <c r="Z81" s="9" t="str">
        <f>DHAC_TestOrgs_combined!M71</f>
        <v>SA</v>
      </c>
      <c r="AA81" s="9">
        <f>DHAC_TestOrgs_combined!N71</f>
        <v>5013</v>
      </c>
      <c r="AB81" s="66"/>
      <c r="AC81" s="7" t="s">
        <v>1669</v>
      </c>
      <c r="AD81" s="7" t="s">
        <v>1681</v>
      </c>
      <c r="AE81" s="66" t="s">
        <v>139</v>
      </c>
      <c r="AF81" s="32" t="str">
        <f>LOWER(SUBSTITUTE(DHAC_TestOrgs_combined!C71," ","-"))</f>
        <v>wingfield-pathology</v>
      </c>
      <c r="AG81" s="66"/>
    </row>
    <row r="82" spans="1:33" x14ac:dyDescent="0.25">
      <c r="A82" s="65" t="str">
        <f>LOWER(SUBSTITUTE(DHAC_TestOrgs_combined!C72," ","-"))</f>
        <v>edwardstown-pharmacy</v>
      </c>
      <c r="B82" s="65"/>
      <c r="C82" s="66"/>
      <c r="D82" s="66"/>
      <c r="E82" s="66"/>
      <c r="H82" s="66"/>
      <c r="I82" s="32" t="str">
        <f>DHAC_TestOrgs_combined!C72</f>
        <v>Edwardstown Pharmacy</v>
      </c>
      <c r="J82" s="66"/>
      <c r="K82" s="65"/>
      <c r="L82" s="66" t="s">
        <v>1665</v>
      </c>
      <c r="O82" s="66"/>
      <c r="P82" s="66"/>
      <c r="Q82" s="66"/>
      <c r="R82" s="66"/>
      <c r="S82" s="66"/>
      <c r="T82" s="66"/>
      <c r="U82" s="66"/>
      <c r="V82" s="66"/>
      <c r="W82" s="9" t="str">
        <f>DHAC_TestOrgs_combined!K72</f>
        <v>128 Loftus Qy</v>
      </c>
      <c r="X82" s="66"/>
      <c r="Y82" s="9" t="str">
        <f>DHAC_TestOrgs_combined!L72</f>
        <v>Edwardstown</v>
      </c>
      <c r="Z82" s="9" t="str">
        <f>DHAC_TestOrgs_combined!M72</f>
        <v>SA</v>
      </c>
      <c r="AA82" s="9">
        <f>DHAC_TestOrgs_combined!N72</f>
        <v>5039</v>
      </c>
      <c r="AB82" s="66"/>
      <c r="AC82" s="7" t="s">
        <v>1669</v>
      </c>
      <c r="AD82" s="7" t="s">
        <v>1681</v>
      </c>
      <c r="AE82" s="66" t="s">
        <v>139</v>
      </c>
      <c r="AF82" s="32" t="str">
        <f>LOWER(SUBSTITUTE(DHAC_TestOrgs_combined!C72," ","-"))</f>
        <v>edwardstown-pharmacy</v>
      </c>
      <c r="AG82" s="66"/>
    </row>
    <row r="83" spans="1:33" x14ac:dyDescent="0.25">
      <c r="A83" s="65" t="str">
        <f>LOWER(SUBSTITUTE(DHAC_TestOrgs_combined!C73," ","-"))</f>
        <v>beltana-medical-practice</v>
      </c>
      <c r="B83" s="65"/>
      <c r="C83" s="66"/>
      <c r="D83" s="66"/>
      <c r="E83" s="66"/>
      <c r="H83" s="66"/>
      <c r="I83" s="32" t="str">
        <f>DHAC_TestOrgs_combined!C73</f>
        <v>Beltana Medical Practice</v>
      </c>
      <c r="J83" s="66"/>
      <c r="K83" s="65"/>
      <c r="L83" s="66" t="s">
        <v>1665</v>
      </c>
      <c r="O83" s="66"/>
      <c r="P83" s="66"/>
      <c r="Q83" s="66"/>
      <c r="R83" s="66"/>
      <c r="S83" s="66"/>
      <c r="T83" s="66"/>
      <c r="U83" s="66"/>
      <c r="V83" s="66"/>
      <c r="W83" s="9" t="str">
        <f>DHAC_TestOrgs_combined!K73</f>
        <v>181 State Rvr</v>
      </c>
      <c r="X83" s="66"/>
      <c r="Y83" s="9" t="str">
        <f>DHAC_TestOrgs_combined!L73</f>
        <v>Beltana</v>
      </c>
      <c r="Z83" s="9" t="str">
        <f>DHAC_TestOrgs_combined!M73</f>
        <v>SA</v>
      </c>
      <c r="AA83" s="9">
        <f>DHAC_TestOrgs_combined!N73</f>
        <v>5730</v>
      </c>
      <c r="AB83" s="66"/>
      <c r="AC83" s="7" t="s">
        <v>1669</v>
      </c>
      <c r="AD83" s="7" t="s">
        <v>1681</v>
      </c>
      <c r="AE83" s="66" t="s">
        <v>139</v>
      </c>
      <c r="AF83" s="32" t="str">
        <f>LOWER(SUBSTITUTE(DHAC_TestOrgs_combined!C73," ","-"))</f>
        <v>beltana-medical-practice</v>
      </c>
      <c r="AG83" s="66"/>
    </row>
    <row r="84" spans="1:33" x14ac:dyDescent="0.25">
      <c r="A84" s="65" t="str">
        <f>LOWER(SUBSTITUTE(DHAC_TestOrgs_combined!C74," ","-"))</f>
        <v>karkoo-chiropractic</v>
      </c>
      <c r="B84" s="65"/>
      <c r="C84" s="66"/>
      <c r="D84" s="66"/>
      <c r="E84" s="66"/>
      <c r="H84" s="66"/>
      <c r="I84" s="32" t="str">
        <f>DHAC_TestOrgs_combined!C74</f>
        <v>Karkoo Chiropractic</v>
      </c>
      <c r="J84" s="66"/>
      <c r="K84" s="65"/>
      <c r="L84" s="66" t="s">
        <v>1665</v>
      </c>
      <c r="O84" s="66"/>
      <c r="P84" s="66"/>
      <c r="Q84" s="66"/>
      <c r="R84" s="66"/>
      <c r="S84" s="66"/>
      <c r="T84" s="66"/>
      <c r="U84" s="66"/>
      <c r="V84" s="66"/>
      <c r="W84" s="9" t="str">
        <f>DHAC_TestOrgs_combined!K74</f>
        <v>54 Toby Rvr</v>
      </c>
      <c r="X84" s="66"/>
      <c r="Y84" s="9" t="str">
        <f>DHAC_TestOrgs_combined!L74</f>
        <v>Karkoo</v>
      </c>
      <c r="Z84" s="9" t="str">
        <f>DHAC_TestOrgs_combined!M74</f>
        <v>SA</v>
      </c>
      <c r="AA84" s="9">
        <f>DHAC_TestOrgs_combined!N74</f>
        <v>5607</v>
      </c>
      <c r="AB84" s="66"/>
      <c r="AC84" s="7" t="s">
        <v>1669</v>
      </c>
      <c r="AD84" s="7" t="s">
        <v>1681</v>
      </c>
      <c r="AE84" s="66" t="s">
        <v>139</v>
      </c>
      <c r="AF84" s="32" t="str">
        <f>LOWER(SUBSTITUTE(DHAC_TestOrgs_combined!C74," ","-"))</f>
        <v>karkoo-chiropractic</v>
      </c>
      <c r="AG84" s="66"/>
    </row>
    <row r="85" spans="1:33" x14ac:dyDescent="0.25">
      <c r="A85" s="65" t="str">
        <f>LOWER(SUBSTITUTE(DHAC_TestOrgs_combined!C75," ","-"))</f>
        <v>rosetta-public-hospital</v>
      </c>
      <c r="B85" s="65"/>
      <c r="C85" s="66"/>
      <c r="D85" s="66"/>
      <c r="E85" s="66"/>
      <c r="H85" s="66"/>
      <c r="I85" s="32" t="str">
        <f>DHAC_TestOrgs_combined!C75</f>
        <v>Rosetta Public Hospital</v>
      </c>
      <c r="J85" s="66"/>
      <c r="K85" s="65"/>
      <c r="L85" s="66" t="s">
        <v>1665</v>
      </c>
      <c r="O85" s="66"/>
      <c r="P85" s="66"/>
      <c r="Q85" s="66"/>
      <c r="R85" s="66"/>
      <c r="S85" s="66"/>
      <c r="T85" s="66"/>
      <c r="U85" s="66"/>
      <c r="V85" s="66"/>
      <c r="W85" s="9" t="str">
        <f>DHAC_TestOrgs_combined!K75</f>
        <v>142 Tarpeian Tce</v>
      </c>
      <c r="X85" s="66"/>
      <c r="Y85" s="9" t="str">
        <f>DHAC_TestOrgs_combined!L75</f>
        <v>Rosetta</v>
      </c>
      <c r="Z85" s="9" t="str">
        <f>DHAC_TestOrgs_combined!M75</f>
        <v>TAS</v>
      </c>
      <c r="AA85" s="9">
        <f>DHAC_TestOrgs_combined!N75</f>
        <v>7010</v>
      </c>
      <c r="AB85" s="66"/>
      <c r="AC85" s="7" t="s">
        <v>1669</v>
      </c>
      <c r="AD85" s="7" t="s">
        <v>1681</v>
      </c>
      <c r="AE85" s="66" t="s">
        <v>139</v>
      </c>
      <c r="AF85" s="32" t="str">
        <f>LOWER(SUBSTITUTE(DHAC_TestOrgs_combined!C75," ","-"))</f>
        <v>rosetta-public-hospital</v>
      </c>
      <c r="AG85" s="66"/>
    </row>
    <row r="86" spans="1:33" x14ac:dyDescent="0.25">
      <c r="A86" s="65" t="str">
        <f>LOWER(SUBSTITUTE(DHAC_TestOrgs_combined!C76," ","-"))</f>
        <v>robigana-private-hospital</v>
      </c>
      <c r="B86" s="65"/>
      <c r="C86" s="66"/>
      <c r="D86" s="66"/>
      <c r="E86" s="66"/>
      <c r="H86" s="66"/>
      <c r="I86" s="32" t="str">
        <f>DHAC_TestOrgs_combined!C76</f>
        <v>Robigana Private Hospital</v>
      </c>
      <c r="J86" s="66"/>
      <c r="K86" s="65"/>
      <c r="L86" s="66" t="s">
        <v>1665</v>
      </c>
      <c r="O86" s="66"/>
      <c r="P86" s="66"/>
      <c r="Q86" s="66"/>
      <c r="R86" s="66"/>
      <c r="S86" s="66"/>
      <c r="T86" s="66"/>
      <c r="U86" s="66"/>
      <c r="V86" s="66"/>
      <c r="W86" s="9" t="str">
        <f>DHAC_TestOrgs_combined!K76</f>
        <v>147 Zorro Cr</v>
      </c>
      <c r="X86" s="66"/>
      <c r="Y86" s="9" t="str">
        <f>DHAC_TestOrgs_combined!L76</f>
        <v>Robigana</v>
      </c>
      <c r="Z86" s="9" t="str">
        <f>DHAC_TestOrgs_combined!M76</f>
        <v>TAS</v>
      </c>
      <c r="AA86" s="9">
        <f>DHAC_TestOrgs_combined!N76</f>
        <v>7275</v>
      </c>
      <c r="AB86" s="66"/>
      <c r="AC86" s="7" t="s">
        <v>1669</v>
      </c>
      <c r="AD86" s="7" t="s">
        <v>1681</v>
      </c>
      <c r="AE86" s="66" t="s">
        <v>139</v>
      </c>
      <c r="AF86" s="32" t="str">
        <f>LOWER(SUBSTITUTE(DHAC_TestOrgs_combined!C76," ","-"))</f>
        <v>robigana-private-hospital</v>
      </c>
      <c r="AG86" s="66"/>
    </row>
    <row r="87" spans="1:33" x14ac:dyDescent="0.25">
      <c r="A87" s="65" t="str">
        <f>LOWER(SUBSTITUTE(DHAC_TestOrgs_combined!C77," ","-"))</f>
        <v>blumont-radiology</v>
      </c>
      <c r="B87" s="65"/>
      <c r="C87" s="66"/>
      <c r="D87" s="66"/>
      <c r="E87" s="66"/>
      <c r="H87" s="66"/>
      <c r="I87" s="32" t="str">
        <f>DHAC_TestOrgs_combined!C77</f>
        <v>Blumont Radiology</v>
      </c>
      <c r="J87" s="66"/>
      <c r="K87" s="65"/>
      <c r="L87" s="66" t="s">
        <v>1665</v>
      </c>
      <c r="O87" s="66"/>
      <c r="P87" s="66"/>
      <c r="Q87" s="66"/>
      <c r="R87" s="66"/>
      <c r="S87" s="66"/>
      <c r="T87" s="66"/>
      <c r="U87" s="66"/>
      <c r="V87" s="66"/>
      <c r="W87" s="9" t="str">
        <f>DHAC_TestOrgs_combined!K77</f>
        <v>118 Woodstock Jnc</v>
      </c>
      <c r="X87" s="66"/>
      <c r="Y87" s="9" t="str">
        <f>DHAC_TestOrgs_combined!L77</f>
        <v>Blumont</v>
      </c>
      <c r="Z87" s="9" t="str">
        <f>DHAC_TestOrgs_combined!M77</f>
        <v>TAS</v>
      </c>
      <c r="AA87" s="9">
        <f>DHAC_TestOrgs_combined!N77</f>
        <v>7260</v>
      </c>
      <c r="AB87" s="66"/>
      <c r="AC87" s="7" t="s">
        <v>1669</v>
      </c>
      <c r="AD87" s="7" t="s">
        <v>1681</v>
      </c>
      <c r="AE87" s="66" t="s">
        <v>139</v>
      </c>
      <c r="AF87" s="32" t="str">
        <f>LOWER(SUBSTITUTE(DHAC_TestOrgs_combined!C77," ","-"))</f>
        <v>blumont-radiology</v>
      </c>
      <c r="AG87" s="66"/>
    </row>
    <row r="88" spans="1:33" x14ac:dyDescent="0.25">
      <c r="A88" s="65" t="str">
        <f>LOWER(SUBSTITUTE(DHAC_TestOrgs_combined!C78," ","-"))</f>
        <v>verona-sands-pathology</v>
      </c>
      <c r="B88" s="65"/>
      <c r="C88" s="66"/>
      <c r="D88" s="66"/>
      <c r="E88" s="66"/>
      <c r="H88" s="66"/>
      <c r="I88" s="32" t="str">
        <f>DHAC_TestOrgs_combined!C78</f>
        <v>Verona Sands Pathology</v>
      </c>
      <c r="J88" s="66"/>
      <c r="K88" s="65"/>
      <c r="L88" s="66" t="s">
        <v>1665</v>
      </c>
      <c r="O88" s="66"/>
      <c r="P88" s="66"/>
      <c r="Q88" s="66"/>
      <c r="R88" s="66"/>
      <c r="S88" s="66"/>
      <c r="T88" s="66"/>
      <c r="U88" s="66"/>
      <c r="V88" s="66"/>
      <c r="W88" s="9" t="str">
        <f>DHAC_TestOrgs_combined!K78</f>
        <v>108 Arthur Jnc</v>
      </c>
      <c r="X88" s="66"/>
      <c r="Y88" s="9" t="str">
        <f>DHAC_TestOrgs_combined!L78</f>
        <v>Verona Sands</v>
      </c>
      <c r="Z88" s="9" t="str">
        <f>DHAC_TestOrgs_combined!M78</f>
        <v>TAS</v>
      </c>
      <c r="AA88" s="9">
        <f>DHAC_TestOrgs_combined!N78</f>
        <v>7112</v>
      </c>
      <c r="AB88" s="66"/>
      <c r="AC88" s="7" t="s">
        <v>1669</v>
      </c>
      <c r="AD88" s="7" t="s">
        <v>1681</v>
      </c>
      <c r="AE88" s="66" t="s">
        <v>139</v>
      </c>
      <c r="AF88" s="32" t="str">
        <f>LOWER(SUBSTITUTE(DHAC_TestOrgs_combined!C78," ","-"))</f>
        <v>verona-sands-pathology</v>
      </c>
      <c r="AG88" s="66"/>
    </row>
    <row r="89" spans="1:33" x14ac:dyDescent="0.25">
      <c r="A89" s="65" t="str">
        <f>LOWER(SUBSTITUTE(DHAC_TestOrgs_combined!C79," ","-"))</f>
        <v>launceston-pharmacy</v>
      </c>
      <c r="B89" s="65"/>
      <c r="C89" s="66"/>
      <c r="D89" s="66"/>
      <c r="E89" s="66"/>
      <c r="H89" s="66"/>
      <c r="I89" s="32" t="str">
        <f>DHAC_TestOrgs_combined!C79</f>
        <v>Launceston Pharmacy</v>
      </c>
      <c r="J89" s="66"/>
      <c r="K89" s="65"/>
      <c r="L89" s="66" t="s">
        <v>1665</v>
      </c>
      <c r="O89" s="66"/>
      <c r="P89" s="66"/>
      <c r="Q89" s="66"/>
      <c r="R89" s="66"/>
      <c r="S89" s="66"/>
      <c r="T89" s="66"/>
      <c r="U89" s="66"/>
      <c r="V89" s="66"/>
      <c r="W89" s="9" t="str">
        <f>DHAC_TestOrgs_combined!K79</f>
        <v>156 Victoria Gdns</v>
      </c>
      <c r="X89" s="66"/>
      <c r="Y89" s="9" t="str">
        <f>DHAC_TestOrgs_combined!L79</f>
        <v>Launceston</v>
      </c>
      <c r="Z89" s="9" t="str">
        <f>DHAC_TestOrgs_combined!M79</f>
        <v>TAS</v>
      </c>
      <c r="AA89" s="9">
        <f>DHAC_TestOrgs_combined!N79</f>
        <v>7250</v>
      </c>
      <c r="AB89" s="66"/>
      <c r="AC89" s="7" t="s">
        <v>1669</v>
      </c>
      <c r="AD89" s="7" t="s">
        <v>1681</v>
      </c>
      <c r="AE89" s="66" t="s">
        <v>139</v>
      </c>
      <c r="AF89" s="32" t="str">
        <f>LOWER(SUBSTITUTE(DHAC_TestOrgs_combined!C79," ","-"))</f>
        <v>launceston-pharmacy</v>
      </c>
      <c r="AG89" s="66"/>
    </row>
    <row r="90" spans="1:33" x14ac:dyDescent="0.25">
      <c r="A90" s="65" t="str">
        <f>LOWER(SUBSTITUTE(DHAC_TestOrgs_combined!C80," ","-"))</f>
        <v>southport-medical-practice</v>
      </c>
      <c r="B90" s="65"/>
      <c r="C90" s="66"/>
      <c r="D90" s="66"/>
      <c r="E90" s="66"/>
      <c r="H90" s="66"/>
      <c r="I90" s="32" t="str">
        <f>DHAC_TestOrgs_combined!C80</f>
        <v>Southport Medical Practice</v>
      </c>
      <c r="J90" s="66"/>
      <c r="K90" s="65"/>
      <c r="L90" s="66" t="s">
        <v>1665</v>
      </c>
      <c r="O90" s="66"/>
      <c r="P90" s="66"/>
      <c r="Q90" s="66"/>
      <c r="R90" s="66"/>
      <c r="S90" s="66"/>
      <c r="T90" s="66"/>
      <c r="U90" s="66"/>
      <c r="V90" s="66"/>
      <c r="W90" s="9" t="str">
        <f>DHAC_TestOrgs_combined!K80</f>
        <v>133 Glider Qy</v>
      </c>
      <c r="X90" s="66"/>
      <c r="Y90" s="9" t="str">
        <f>DHAC_TestOrgs_combined!L80</f>
        <v>Southport</v>
      </c>
      <c r="Z90" s="9" t="str">
        <f>DHAC_TestOrgs_combined!M80</f>
        <v>TAS</v>
      </c>
      <c r="AA90" s="9">
        <f>DHAC_TestOrgs_combined!N80</f>
        <v>7109</v>
      </c>
      <c r="AB90" s="66"/>
      <c r="AC90" s="7" t="s">
        <v>1669</v>
      </c>
      <c r="AD90" s="7" t="s">
        <v>1681</v>
      </c>
      <c r="AE90" s="66" t="s">
        <v>139</v>
      </c>
      <c r="AF90" s="32" t="str">
        <f>LOWER(SUBSTITUTE(DHAC_TestOrgs_combined!C80," ","-"))</f>
        <v>southport-medical-practice</v>
      </c>
      <c r="AG90" s="66"/>
    </row>
    <row r="91" spans="1:33" x14ac:dyDescent="0.25">
      <c r="A91" s="65" t="str">
        <f>LOWER(SUBSTITUTE(DHAC_TestOrgs_combined!C81," ","-"))</f>
        <v>oxley-public-hospital</v>
      </c>
      <c r="B91" s="65"/>
      <c r="C91" s="66"/>
      <c r="D91" s="66"/>
      <c r="E91" s="66"/>
      <c r="H91" s="66"/>
      <c r="I91" s="32" t="str">
        <f>DHAC_TestOrgs_combined!C81</f>
        <v>Oxley Public Hospital</v>
      </c>
      <c r="J91" s="66"/>
      <c r="K91" s="65"/>
      <c r="L91" s="66" t="s">
        <v>1665</v>
      </c>
      <c r="O91" s="66"/>
      <c r="P91" s="66"/>
      <c r="Q91" s="66"/>
      <c r="R91" s="66"/>
      <c r="S91" s="66"/>
      <c r="T91" s="66"/>
      <c r="U91" s="66"/>
      <c r="V91" s="66"/>
      <c r="W91" s="9" t="str">
        <f>DHAC_TestOrgs_combined!K81</f>
        <v>142 Long Tce</v>
      </c>
      <c r="X91" s="66"/>
      <c r="Y91" s="9" t="str">
        <f>DHAC_TestOrgs_combined!L81</f>
        <v>Oxley</v>
      </c>
      <c r="Z91" s="9" t="str">
        <f>DHAC_TestOrgs_combined!M81</f>
        <v>ACT</v>
      </c>
      <c r="AA91" s="9">
        <f>DHAC_TestOrgs_combined!N81</f>
        <v>2903</v>
      </c>
      <c r="AB91" s="66"/>
      <c r="AC91" s="7" t="s">
        <v>1669</v>
      </c>
      <c r="AD91" s="7" t="s">
        <v>1681</v>
      </c>
      <c r="AE91" s="66" t="s">
        <v>139</v>
      </c>
      <c r="AF91" s="32" t="str">
        <f>LOWER(SUBSTITUTE(DHAC_TestOrgs_combined!C81," ","-"))</f>
        <v>oxley-public-hospital</v>
      </c>
      <c r="AG91" s="66"/>
    </row>
    <row r="92" spans="1:33" x14ac:dyDescent="0.25">
      <c r="A92" s="65" t="str">
        <f>LOWER(SUBSTITUTE(DHAC_TestOrgs_combined!C82," ","-"))</f>
        <v>monash-private-hospital</v>
      </c>
      <c r="B92" s="65"/>
      <c r="C92" s="66"/>
      <c r="D92" s="66"/>
      <c r="E92" s="66"/>
      <c r="H92" s="66"/>
      <c r="I92" s="32" t="str">
        <f>DHAC_TestOrgs_combined!C82</f>
        <v>Monash Private Hospital</v>
      </c>
      <c r="J92" s="66"/>
      <c r="K92" s="65"/>
      <c r="L92" s="66" t="s">
        <v>1665</v>
      </c>
      <c r="O92" s="66"/>
      <c r="P92" s="66"/>
      <c r="Q92" s="66"/>
      <c r="R92" s="66"/>
      <c r="S92" s="66"/>
      <c r="T92" s="66"/>
      <c r="U92" s="66"/>
      <c r="V92" s="66"/>
      <c r="W92" s="9" t="str">
        <f>DHAC_TestOrgs_combined!K82</f>
        <v>44 Western Gr</v>
      </c>
      <c r="X92" s="66"/>
      <c r="Y92" s="9" t="str">
        <f>DHAC_TestOrgs_combined!L82</f>
        <v>Monash</v>
      </c>
      <c r="Z92" s="9" t="str">
        <f>DHAC_TestOrgs_combined!M82</f>
        <v>ACT</v>
      </c>
      <c r="AA92" s="9">
        <f>DHAC_TestOrgs_combined!N82</f>
        <v>2904</v>
      </c>
      <c r="AB92" s="66"/>
      <c r="AC92" s="7" t="s">
        <v>1669</v>
      </c>
      <c r="AD92" s="7" t="s">
        <v>1681</v>
      </c>
      <c r="AE92" s="66" t="s">
        <v>139</v>
      </c>
      <c r="AF92" s="32" t="str">
        <f>LOWER(SUBSTITUTE(DHAC_TestOrgs_combined!C82," ","-"))</f>
        <v>monash-private-hospital</v>
      </c>
      <c r="AG92" s="66"/>
    </row>
    <row r="93" spans="1:33" x14ac:dyDescent="0.25">
      <c r="A93" s="65" t="str">
        <f>LOWER(SUBSTITUTE(DHAC_TestOrgs_combined!C83," ","-"))</f>
        <v>nicholls-radiology</v>
      </c>
      <c r="B93" s="65"/>
      <c r="C93" s="66"/>
      <c r="D93" s="66"/>
      <c r="E93" s="66"/>
      <c r="H93" s="66"/>
      <c r="I93" s="32" t="str">
        <f>DHAC_TestOrgs_combined!C83</f>
        <v>Nicholls Radiology</v>
      </c>
      <c r="J93" s="66"/>
      <c r="K93" s="65"/>
      <c r="L93" s="66" t="s">
        <v>1665</v>
      </c>
      <c r="O93" s="66"/>
      <c r="P93" s="66"/>
      <c r="Q93" s="66"/>
      <c r="R93" s="66"/>
      <c r="S93" s="66"/>
      <c r="T93" s="66"/>
      <c r="U93" s="66"/>
      <c r="V93" s="66"/>
      <c r="W93" s="9" t="str">
        <f>DHAC_TestOrgs_combined!K83</f>
        <v>65 Law Rd</v>
      </c>
      <c r="X93" s="66"/>
      <c r="Y93" s="9" t="str">
        <f>DHAC_TestOrgs_combined!L83</f>
        <v>Nicholls</v>
      </c>
      <c r="Z93" s="9" t="str">
        <f>DHAC_TestOrgs_combined!M83</f>
        <v>ACT</v>
      </c>
      <c r="AA93" s="9">
        <f>DHAC_TestOrgs_combined!N83</f>
        <v>2913</v>
      </c>
      <c r="AB93" s="66"/>
      <c r="AC93" s="7" t="s">
        <v>1669</v>
      </c>
      <c r="AD93" s="7" t="s">
        <v>1681</v>
      </c>
      <c r="AE93" s="66" t="s">
        <v>139</v>
      </c>
      <c r="AF93" s="32" t="str">
        <f>LOWER(SUBSTITUTE(DHAC_TestOrgs_combined!C83," ","-"))</f>
        <v>nicholls-radiology</v>
      </c>
      <c r="AG93" s="66"/>
    </row>
    <row r="94" spans="1:33" x14ac:dyDescent="0.25">
      <c r="A94" s="65" t="str">
        <f>LOWER(SUBSTITUTE(DHAC_TestOrgs_combined!C84," ","-"))</f>
        <v>calwell-pathology</v>
      </c>
      <c r="B94" s="65"/>
      <c r="C94" s="66"/>
      <c r="D94" s="66"/>
      <c r="E94" s="66"/>
      <c r="H94" s="66"/>
      <c r="I94" s="32" t="str">
        <f>DHAC_TestOrgs_combined!C84</f>
        <v>Calwell Pathology</v>
      </c>
      <c r="J94" s="66"/>
      <c r="K94" s="65"/>
      <c r="L94" s="66" t="s">
        <v>1665</v>
      </c>
      <c r="O94" s="66"/>
      <c r="P94" s="66"/>
      <c r="Q94" s="66"/>
      <c r="R94" s="66"/>
      <c r="S94" s="66"/>
      <c r="T94" s="66"/>
      <c r="U94" s="66"/>
      <c r="V94" s="66"/>
      <c r="W94" s="9" t="str">
        <f>DHAC_TestOrgs_combined!K84</f>
        <v>49 Elenore Pl</v>
      </c>
      <c r="X94" s="66"/>
      <c r="Y94" s="9" t="str">
        <f>DHAC_TestOrgs_combined!L84</f>
        <v>Calwell</v>
      </c>
      <c r="Z94" s="9" t="str">
        <f>DHAC_TestOrgs_combined!M84</f>
        <v>ACT</v>
      </c>
      <c r="AA94" s="9">
        <f>DHAC_TestOrgs_combined!N84</f>
        <v>2905</v>
      </c>
      <c r="AB94" s="66"/>
      <c r="AC94" s="7" t="s">
        <v>1669</v>
      </c>
      <c r="AD94" s="7" t="s">
        <v>1681</v>
      </c>
      <c r="AE94" s="66" t="s">
        <v>139</v>
      </c>
      <c r="AF94" s="32" t="str">
        <f>LOWER(SUBSTITUTE(DHAC_TestOrgs_combined!C84," ","-"))</f>
        <v>calwell-pathology</v>
      </c>
      <c r="AG94" s="66"/>
    </row>
    <row r="95" spans="1:33" x14ac:dyDescent="0.25">
      <c r="A95" s="65" t="str">
        <f>LOWER(SUBSTITUTE(DHAC_TestOrgs_combined!C85," ","-"))</f>
        <v>ginninderra-pharmacy</v>
      </c>
      <c r="B95" s="65"/>
      <c r="C95" s="66"/>
      <c r="D95" s="66"/>
      <c r="E95" s="66"/>
      <c r="H95" s="66"/>
      <c r="I95" s="32" t="str">
        <f>DHAC_TestOrgs_combined!C85</f>
        <v>Ginninderra Pharmacy</v>
      </c>
      <c r="J95" s="66"/>
      <c r="K95" s="65"/>
      <c r="L95" s="66" t="s">
        <v>1665</v>
      </c>
      <c r="O95" s="66"/>
      <c r="P95" s="66"/>
      <c r="Q95" s="66"/>
      <c r="R95" s="66"/>
      <c r="S95" s="66"/>
      <c r="T95" s="66"/>
      <c r="U95" s="66"/>
      <c r="V95" s="66"/>
      <c r="W95" s="9" t="str">
        <f>DHAC_TestOrgs_combined!K85</f>
        <v>71 Pheonix Way</v>
      </c>
      <c r="X95" s="66"/>
      <c r="Y95" s="9" t="str">
        <f>DHAC_TestOrgs_combined!L85</f>
        <v>Ginninderra Village</v>
      </c>
      <c r="Z95" s="9" t="str">
        <f>DHAC_TestOrgs_combined!M85</f>
        <v>ACT</v>
      </c>
      <c r="AA95" s="9">
        <f>DHAC_TestOrgs_combined!N85</f>
        <v>2913</v>
      </c>
      <c r="AB95" s="66"/>
      <c r="AC95" s="7" t="s">
        <v>1669</v>
      </c>
      <c r="AD95" s="7" t="s">
        <v>1681</v>
      </c>
      <c r="AE95" s="66" t="s">
        <v>139</v>
      </c>
      <c r="AF95" s="32" t="str">
        <f>LOWER(SUBSTITUTE(DHAC_TestOrgs_combined!C85," ","-"))</f>
        <v>ginninderra-pharmacy</v>
      </c>
      <c r="AG95" s="66"/>
    </row>
    <row r="96" spans="1:33" x14ac:dyDescent="0.25">
      <c r="A96" s="65" t="str">
        <f>LOWER(SUBSTITUTE(DHAC_TestOrgs_combined!C86," ","-"))</f>
        <v>ngunnawal-medical-practice</v>
      </c>
      <c r="B96" s="65"/>
      <c r="C96" s="66"/>
      <c r="D96" s="66"/>
      <c r="E96" s="66"/>
      <c r="H96" s="66"/>
      <c r="I96" s="32" t="str">
        <f>DHAC_TestOrgs_combined!C86</f>
        <v>Ngunnawal Medical Practice</v>
      </c>
      <c r="J96" s="66"/>
      <c r="K96" s="65"/>
      <c r="L96" s="66" t="s">
        <v>1665</v>
      </c>
      <c r="O96" s="66"/>
      <c r="P96" s="66"/>
      <c r="Q96" s="66"/>
      <c r="R96" s="66"/>
      <c r="S96" s="66"/>
      <c r="T96" s="66"/>
      <c r="U96" s="66"/>
      <c r="V96" s="66"/>
      <c r="W96" s="9" t="str">
        <f>DHAC_TestOrgs_combined!K86</f>
        <v>56 High Rd</v>
      </c>
      <c r="X96" s="66"/>
      <c r="Y96" s="9" t="str">
        <f>DHAC_TestOrgs_combined!L86</f>
        <v>Ngunnawal</v>
      </c>
      <c r="Z96" s="9" t="str">
        <f>DHAC_TestOrgs_combined!M86</f>
        <v>ACT</v>
      </c>
      <c r="AA96" s="9">
        <f>DHAC_TestOrgs_combined!N86</f>
        <v>2913</v>
      </c>
      <c r="AB96" s="66"/>
      <c r="AC96" s="7" t="s">
        <v>1669</v>
      </c>
      <c r="AD96" s="7" t="s">
        <v>1681</v>
      </c>
      <c r="AE96" s="66" t="s">
        <v>139</v>
      </c>
      <c r="AF96" s="32" t="str">
        <f>LOWER(SUBSTITUTE(DHAC_TestOrgs_combined!C86," ","-"))</f>
        <v>ngunnawal-medical-practice</v>
      </c>
      <c r="AG96" s="66"/>
    </row>
  </sheetData>
  <phoneticPr fontId="19" type="noConversion"/>
  <hyperlinks>
    <hyperlink ref="P8" r:id="rId1" xr:uid="{FD3F1788-D0F3-4CE0-B47B-54ABE4FE6CC7}"/>
    <hyperlink ref="P6" r:id="rId2" xr:uid="{8A21EDAB-80D6-4558-8E31-6B9A3F184718}"/>
    <hyperlink ref="M9" r:id="rId3" xr:uid="{AE087C6F-1790-4B22-8FF3-051A93FDC9C5}"/>
    <hyperlink ref="M11" r:id="rId4" xr:uid="{47D4A80D-A9B9-4176-A86E-F4F3A5875CA2}"/>
    <hyperlink ref="F11" r:id="rId5" xr:uid="{919E1A2C-39D6-4C9E-B6EE-22A62DD1CD2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F447-654A-46EA-A176-047F320863C5}">
  <dimension ref="A1:BL20"/>
  <sheetViews>
    <sheetView workbookViewId="0">
      <pane xSplit="1" ySplit="1" topLeftCell="S2" activePane="bottomRight" state="frozen"/>
      <selection pane="topRight" activeCell="B1" sqref="B1"/>
      <selection pane="bottomLeft" activeCell="A2" sqref="A2"/>
      <selection pane="bottomRight" activeCell="W11" sqref="W11"/>
    </sheetView>
  </sheetViews>
  <sheetFormatPr defaultColWidth="18.42578125" defaultRowHeight="15" x14ac:dyDescent="0.25"/>
  <cols>
    <col min="1" max="1" width="27.28515625" style="1" bestFit="1" customWidth="1"/>
    <col min="2" max="2" width="10.42578125" style="1" bestFit="1" customWidth="1"/>
    <col min="3" max="3" width="11.42578125" style="1" bestFit="1" customWidth="1"/>
    <col min="4" max="4" width="24.85546875" style="1" bestFit="1" customWidth="1"/>
    <col min="5" max="5" width="22.85546875" style="1" bestFit="1" customWidth="1"/>
    <col min="6" max="10" width="28.85546875" style="1" customWidth="1"/>
    <col min="11" max="11" width="19.42578125" style="39" bestFit="1" customWidth="1"/>
    <col min="12" max="12" width="18.42578125" style="1" customWidth="1"/>
    <col min="13" max="13" width="18.7109375" style="39" bestFit="1" customWidth="1"/>
    <col min="14" max="14" width="18.7109375" style="39" customWidth="1"/>
    <col min="15" max="15" width="21.42578125" style="39" bestFit="1" customWidth="1"/>
    <col min="16" max="16" width="18.42578125" style="39"/>
    <col min="17" max="17" width="31.85546875" style="1" bestFit="1" customWidth="1"/>
    <col min="18" max="18" width="31.85546875" style="1" customWidth="1"/>
    <col min="19" max="19" width="20.42578125" style="39" bestFit="1" customWidth="1"/>
    <col min="20" max="21" width="18.42578125" style="39"/>
    <col min="22" max="23" width="18.42578125" style="39" customWidth="1"/>
    <col min="24" max="24" width="18.42578125" style="39"/>
    <col min="25" max="25" width="21.85546875" style="39" bestFit="1" customWidth="1"/>
    <col min="26" max="26" width="41.42578125" style="39" bestFit="1" customWidth="1"/>
    <col min="27" max="27" width="45.42578125" style="39" bestFit="1" customWidth="1"/>
    <col min="28" max="28" width="38.28515625" style="39" bestFit="1" customWidth="1"/>
    <col min="29" max="30" width="42.28515625" style="39" bestFit="1" customWidth="1"/>
    <col min="31" max="31" width="35" style="39" bestFit="1" customWidth="1"/>
    <col min="32" max="32" width="37.7109375" style="39" bestFit="1" customWidth="1"/>
    <col min="33" max="33" width="18.42578125" style="39"/>
    <col min="34" max="34" width="37.7109375" style="39" bestFit="1" customWidth="1"/>
    <col min="35" max="35" width="27.85546875" style="39" bestFit="1" customWidth="1"/>
    <col min="36" max="36" width="49.85546875" style="39" bestFit="1" customWidth="1"/>
    <col min="37" max="37" width="48.42578125" style="39" bestFit="1" customWidth="1"/>
    <col min="38" max="45" width="18.42578125" style="39"/>
    <col min="46" max="46" width="42.140625" style="39" bestFit="1" customWidth="1"/>
    <col min="47" max="47" width="31.28515625" style="39" bestFit="1" customWidth="1"/>
    <col min="48" max="48" width="30" style="39" bestFit="1" customWidth="1"/>
    <col min="49" max="49" width="18.42578125" style="1"/>
    <col min="50" max="50" width="30.7109375" style="39" bestFit="1" customWidth="1"/>
    <col min="51" max="51" width="21.85546875" style="39" customWidth="1"/>
    <col min="52" max="52" width="18.42578125" style="39"/>
    <col min="53" max="53" width="18.42578125" style="1"/>
    <col min="54" max="55" width="18.42578125" style="39"/>
    <col min="56" max="56" width="26.85546875" style="39" customWidth="1"/>
    <col min="57" max="57" width="20.28515625" style="39" customWidth="1"/>
    <col min="58" max="58" width="26" style="39" customWidth="1"/>
    <col min="59" max="59" width="21.42578125" style="39" customWidth="1"/>
    <col min="60" max="60" width="21.85546875" style="39" customWidth="1"/>
    <col min="61" max="61" width="21.28515625" style="39" customWidth="1"/>
    <col min="62" max="62" width="21.42578125" style="39" customWidth="1"/>
    <col min="63" max="63" width="21.140625" style="39" customWidth="1"/>
    <col min="64" max="16384" width="18.42578125" style="39"/>
  </cols>
  <sheetData>
    <row r="1" spans="1:64" s="1" customFormat="1" ht="45" x14ac:dyDescent="0.25">
      <c r="A1" s="3" t="s">
        <v>152</v>
      </c>
      <c r="B1" s="43" t="s">
        <v>364</v>
      </c>
      <c r="C1" s="43" t="s">
        <v>1699</v>
      </c>
      <c r="D1" s="44" t="s">
        <v>1700</v>
      </c>
      <c r="E1" s="44" t="s">
        <v>1701</v>
      </c>
      <c r="F1" t="s">
        <v>1702</v>
      </c>
      <c r="G1" t="s">
        <v>1703</v>
      </c>
      <c r="H1" t="s">
        <v>1704</v>
      </c>
      <c r="I1" t="s">
        <v>1705</v>
      </c>
      <c r="J1" t="s">
        <v>1706</v>
      </c>
      <c r="K1" s="44" t="s">
        <v>1707</v>
      </c>
      <c r="L1" t="s">
        <v>1708</v>
      </c>
      <c r="M1" s="43" t="s">
        <v>377</v>
      </c>
      <c r="N1" t="s">
        <v>378</v>
      </c>
      <c r="O1" s="45" t="s">
        <v>594</v>
      </c>
      <c r="P1" s="43" t="s">
        <v>1709</v>
      </c>
      <c r="Q1" s="43" t="s">
        <v>1710</v>
      </c>
      <c r="R1" t="s">
        <v>1711</v>
      </c>
      <c r="S1" s="139" t="s">
        <v>1593</v>
      </c>
      <c r="T1" s="139" t="s">
        <v>1594</v>
      </c>
      <c r="U1" t="s">
        <v>1595</v>
      </c>
      <c r="V1" s="139" t="s">
        <v>1596</v>
      </c>
      <c r="W1" s="48" t="s">
        <v>1712</v>
      </c>
      <c r="X1" s="1" t="s">
        <v>617</v>
      </c>
      <c r="Y1" s="139" t="s">
        <v>1713</v>
      </c>
      <c r="Z1" s="139" t="s">
        <v>1714</v>
      </c>
      <c r="AA1" s="139" t="s">
        <v>1715</v>
      </c>
      <c r="AB1" s="139" t="s">
        <v>1716</v>
      </c>
      <c r="AC1" s="139" t="s">
        <v>1717</v>
      </c>
      <c r="AD1" s="139" t="s">
        <v>1718</v>
      </c>
      <c r="AE1" s="139" t="s">
        <v>1719</v>
      </c>
      <c r="AF1" s="139" t="s">
        <v>1720</v>
      </c>
      <c r="AG1" s="139" t="s">
        <v>1721</v>
      </c>
      <c r="AH1" t="s">
        <v>1722</v>
      </c>
      <c r="AI1" t="s">
        <v>1723</v>
      </c>
      <c r="AJ1" s="139" t="s">
        <v>1724</v>
      </c>
      <c r="AK1" s="139" t="s">
        <v>1725</v>
      </c>
      <c r="AL1" s="139" t="s">
        <v>1726</v>
      </c>
      <c r="AM1" s="139" t="s">
        <v>1727</v>
      </c>
      <c r="AN1" s="1" t="s">
        <v>1728</v>
      </c>
      <c r="AO1" s="1" t="s">
        <v>1729</v>
      </c>
      <c r="AP1" s="1" t="s">
        <v>1730</v>
      </c>
      <c r="AQ1" s="1" t="s">
        <v>1731</v>
      </c>
      <c r="AR1" s="1" t="s">
        <v>1732</v>
      </c>
      <c r="AS1" s="1" t="s">
        <v>1733</v>
      </c>
      <c r="AT1" s="1" t="s">
        <v>1734</v>
      </c>
      <c r="AU1" s="1" t="s">
        <v>1735</v>
      </c>
      <c r="AV1" s="1" t="s">
        <v>1736</v>
      </c>
      <c r="AW1" s="1" t="s">
        <v>1737</v>
      </c>
      <c r="AX1" s="1" t="s">
        <v>1738</v>
      </c>
      <c r="AY1" s="39" t="s">
        <v>1739</v>
      </c>
      <c r="AZ1" s="39" t="s">
        <v>1740</v>
      </c>
      <c r="BA1" s="39" t="s">
        <v>1741</v>
      </c>
      <c r="BB1" s="39" t="s">
        <v>1742</v>
      </c>
      <c r="BC1" s="39" t="s">
        <v>1743</v>
      </c>
      <c r="BD1" s="169" t="s">
        <v>1744</v>
      </c>
      <c r="BE1" s="169" t="s">
        <v>1745</v>
      </c>
      <c r="BF1" s="39" t="s">
        <v>1746</v>
      </c>
      <c r="BG1" s="169" t="s">
        <v>1747</v>
      </c>
      <c r="BH1" s="38" t="s">
        <v>1748</v>
      </c>
      <c r="BI1" s="38" t="s">
        <v>1749</v>
      </c>
      <c r="BJ1" s="38" t="s">
        <v>1750</v>
      </c>
      <c r="BK1" s="39" t="s">
        <v>1751</v>
      </c>
    </row>
    <row r="2" spans="1:64" ht="45" x14ac:dyDescent="0.25">
      <c r="A2" s="1" t="s">
        <v>1752</v>
      </c>
      <c r="B2" s="1" t="s">
        <v>363</v>
      </c>
      <c r="C2" s="1" t="s">
        <v>1753</v>
      </c>
      <c r="D2" s="1" t="s">
        <v>441</v>
      </c>
      <c r="E2" s="1" t="s">
        <v>1754</v>
      </c>
      <c r="F2" s="1" t="s">
        <v>1755</v>
      </c>
      <c r="M2" s="39" t="s">
        <v>12</v>
      </c>
      <c r="P2" s="39" t="s">
        <v>1756</v>
      </c>
      <c r="S2" s="1" t="s">
        <v>441</v>
      </c>
      <c r="T2" s="39">
        <v>278414003</v>
      </c>
      <c r="U2" s="39" t="s">
        <v>1757</v>
      </c>
      <c r="V2" s="39" t="s">
        <v>1757</v>
      </c>
      <c r="Y2" s="39" t="s">
        <v>1758</v>
      </c>
      <c r="Z2" s="39">
        <v>1</v>
      </c>
      <c r="AA2" s="39">
        <v>2</v>
      </c>
      <c r="AB2" s="39">
        <v>4</v>
      </c>
      <c r="AC2" s="39">
        <v>6</v>
      </c>
      <c r="AD2" s="39" t="s">
        <v>1759</v>
      </c>
      <c r="AE2" s="39" t="s">
        <v>320</v>
      </c>
      <c r="AF2" s="1" t="s">
        <v>441</v>
      </c>
      <c r="AG2" s="39">
        <v>26643006</v>
      </c>
      <c r="AH2" s="39" t="s">
        <v>1760</v>
      </c>
      <c r="AJ2" s="39">
        <v>1</v>
      </c>
      <c r="AK2" s="39" t="s">
        <v>1761</v>
      </c>
      <c r="AL2" s="1" t="s">
        <v>1762</v>
      </c>
      <c r="AM2" s="39" t="s">
        <v>1761</v>
      </c>
      <c r="AP2" s="1"/>
    </row>
    <row r="3" spans="1:64" ht="75" x14ac:dyDescent="0.25">
      <c r="A3" s="1" t="s">
        <v>1763</v>
      </c>
      <c r="B3" s="1" t="s">
        <v>620</v>
      </c>
      <c r="C3" s="1" t="s">
        <v>1753</v>
      </c>
      <c r="K3" s="39" t="s">
        <v>1764</v>
      </c>
      <c r="M3" s="39" t="s">
        <v>25</v>
      </c>
      <c r="P3" s="39" t="s">
        <v>1756</v>
      </c>
      <c r="Q3" s="1" t="s">
        <v>1765</v>
      </c>
      <c r="S3" t="s">
        <v>441</v>
      </c>
      <c r="T3" s="39" t="s">
        <v>1766</v>
      </c>
      <c r="U3" s="39" t="s">
        <v>1767</v>
      </c>
      <c r="V3" s="41" t="s">
        <v>1767</v>
      </c>
      <c r="W3" s="41"/>
      <c r="X3" s="41"/>
      <c r="Y3" s="41" t="s">
        <v>1768</v>
      </c>
      <c r="Z3" s="39" t="s">
        <v>920</v>
      </c>
      <c r="AB3" s="39" t="s">
        <v>920</v>
      </c>
      <c r="AD3" s="39" t="s">
        <v>1769</v>
      </c>
      <c r="AE3" s="39" t="s">
        <v>320</v>
      </c>
      <c r="AF3" s="39" t="s">
        <v>441</v>
      </c>
      <c r="AG3" s="39" t="s">
        <v>1770</v>
      </c>
      <c r="AH3" s="39" t="s">
        <v>1760</v>
      </c>
      <c r="AJ3" s="39" t="s">
        <v>920</v>
      </c>
      <c r="AK3" s="39" t="s">
        <v>1761</v>
      </c>
      <c r="AL3" s="39" t="s">
        <v>1762</v>
      </c>
      <c r="AM3" s="39" t="s">
        <v>1761</v>
      </c>
      <c r="BD3" t="s">
        <v>441</v>
      </c>
      <c r="BE3" s="1" t="s">
        <v>1771</v>
      </c>
      <c r="BF3" s="1"/>
      <c r="BG3" s="1" t="s">
        <v>1772</v>
      </c>
    </row>
    <row r="4" spans="1:64" s="1" customFormat="1" ht="75" x14ac:dyDescent="0.25">
      <c r="A4" s="1" t="s">
        <v>1773</v>
      </c>
      <c r="B4" s="1" t="s">
        <v>620</v>
      </c>
      <c r="C4" s="1" t="s">
        <v>1753</v>
      </c>
      <c r="K4" s="1" t="s">
        <v>1774</v>
      </c>
      <c r="L4" s="39" t="s">
        <v>1775</v>
      </c>
      <c r="M4" s="1" t="s">
        <v>25</v>
      </c>
      <c r="P4" s="1" t="s">
        <v>1756</v>
      </c>
      <c r="Q4" s="1" t="s">
        <v>1765</v>
      </c>
      <c r="S4" t="s">
        <v>441</v>
      </c>
      <c r="T4" s="39" t="s">
        <v>1766</v>
      </c>
      <c r="U4" s="39" t="s">
        <v>1767</v>
      </c>
      <c r="V4" s="41" t="s">
        <v>1767</v>
      </c>
      <c r="W4" s="41"/>
      <c r="X4" s="42"/>
      <c r="Y4" s="41" t="s">
        <v>1768</v>
      </c>
      <c r="Z4" s="1" t="s">
        <v>920</v>
      </c>
      <c r="AB4" s="1" t="s">
        <v>920</v>
      </c>
      <c r="AD4" s="1" t="s">
        <v>1769</v>
      </c>
      <c r="AE4" s="1" t="s">
        <v>320</v>
      </c>
      <c r="AF4" s="1" t="s">
        <v>441</v>
      </c>
      <c r="AG4" s="1" t="s">
        <v>1770</v>
      </c>
      <c r="AH4" s="1" t="s">
        <v>1760</v>
      </c>
      <c r="AJ4" s="1" t="s">
        <v>920</v>
      </c>
      <c r="AK4" s="1" t="s">
        <v>1761</v>
      </c>
      <c r="AL4" s="39" t="s">
        <v>1762</v>
      </c>
      <c r="AM4" s="1" t="s">
        <v>1761</v>
      </c>
      <c r="AR4" s="1" t="s">
        <v>1756</v>
      </c>
      <c r="AS4" s="1" t="s">
        <v>1776</v>
      </c>
      <c r="AT4" s="1" t="s">
        <v>1777</v>
      </c>
      <c r="AU4" s="1" t="s">
        <v>1778</v>
      </c>
      <c r="AV4" s="1" t="s">
        <v>1779</v>
      </c>
      <c r="AW4" s="1" t="s">
        <v>1762</v>
      </c>
      <c r="AX4" s="1" t="s">
        <v>1761</v>
      </c>
      <c r="AY4" s="1" t="s">
        <v>1778</v>
      </c>
      <c r="AZ4" s="1" t="s">
        <v>1780</v>
      </c>
      <c r="BA4" s="1" t="s">
        <v>650</v>
      </c>
      <c r="BB4" s="1" t="s">
        <v>1769</v>
      </c>
      <c r="BC4" s="1" t="s">
        <v>320</v>
      </c>
    </row>
    <row r="5" spans="1:64" ht="45" x14ac:dyDescent="0.25">
      <c r="A5" s="1" t="s">
        <v>1781</v>
      </c>
      <c r="B5" s="1" t="s">
        <v>620</v>
      </c>
      <c r="C5" s="1" t="s">
        <v>1753</v>
      </c>
      <c r="K5" s="39" t="s">
        <v>806</v>
      </c>
      <c r="M5" s="39" t="s">
        <v>31</v>
      </c>
      <c r="P5" s="39" t="s">
        <v>1782</v>
      </c>
      <c r="Q5" s="1" t="s">
        <v>1783</v>
      </c>
      <c r="S5" s="1" t="s">
        <v>441</v>
      </c>
      <c r="T5" s="39" t="s">
        <v>1784</v>
      </c>
      <c r="U5" s="39" t="s">
        <v>1785</v>
      </c>
      <c r="V5" s="39" t="s">
        <v>1786</v>
      </c>
      <c r="BD5" s="1" t="s">
        <v>441</v>
      </c>
      <c r="BE5" s="1" t="s">
        <v>1787</v>
      </c>
      <c r="BF5" s="39" t="s">
        <v>1788</v>
      </c>
      <c r="BG5" s="39" t="s">
        <v>1788</v>
      </c>
      <c r="BH5" s="1" t="s">
        <v>441</v>
      </c>
      <c r="BI5" s="39" t="s">
        <v>1789</v>
      </c>
      <c r="BJ5" s="39" t="s">
        <v>1790</v>
      </c>
      <c r="BK5" s="39" t="s">
        <v>1790</v>
      </c>
    </row>
    <row r="6" spans="1:64" s="1" customFormat="1" ht="75" x14ac:dyDescent="0.25">
      <c r="A6" s="1" t="s">
        <v>1791</v>
      </c>
      <c r="C6" s="1" t="s">
        <v>1753</v>
      </c>
      <c r="K6" s="1" t="s">
        <v>1774</v>
      </c>
      <c r="L6" s="39" t="s">
        <v>1775</v>
      </c>
      <c r="M6" s="1" t="s">
        <v>25</v>
      </c>
      <c r="P6" s="1" t="s">
        <v>1756</v>
      </c>
      <c r="Q6" s="1" t="s">
        <v>1765</v>
      </c>
      <c r="S6" t="s">
        <v>441</v>
      </c>
      <c r="T6" s="39" t="s">
        <v>1766</v>
      </c>
      <c r="U6" s="39" t="s">
        <v>1767</v>
      </c>
      <c r="V6" s="41" t="s">
        <v>1767</v>
      </c>
      <c r="W6" s="41"/>
      <c r="X6" s="42"/>
      <c r="Y6" s="41" t="s">
        <v>1768</v>
      </c>
      <c r="Z6" s="1" t="s">
        <v>920</v>
      </c>
      <c r="AB6" s="1" t="s">
        <v>920</v>
      </c>
      <c r="AD6" s="1" t="s">
        <v>1769</v>
      </c>
      <c r="AE6" s="1" t="s">
        <v>320</v>
      </c>
      <c r="AF6" s="1" t="s">
        <v>441</v>
      </c>
      <c r="AG6" s="1" t="s">
        <v>1770</v>
      </c>
      <c r="AH6" s="1" t="s">
        <v>1760</v>
      </c>
      <c r="AJ6" s="1" t="s">
        <v>920</v>
      </c>
      <c r="AK6" s="1" t="s">
        <v>1761</v>
      </c>
      <c r="AL6" s="39" t="s">
        <v>1762</v>
      </c>
      <c r="AM6" s="1" t="s">
        <v>1761</v>
      </c>
      <c r="AR6" s="1" t="s">
        <v>1756</v>
      </c>
      <c r="AS6" s="1" t="s">
        <v>1776</v>
      </c>
      <c r="AT6" s="1" t="s">
        <v>1777</v>
      </c>
      <c r="AU6" s="1" t="s">
        <v>1778</v>
      </c>
      <c r="AV6" s="1" t="s">
        <v>1779</v>
      </c>
      <c r="AW6" s="1" t="s">
        <v>1762</v>
      </c>
      <c r="AX6" s="1" t="s">
        <v>1761</v>
      </c>
      <c r="AY6" s="1" t="s">
        <v>1778</v>
      </c>
      <c r="AZ6" s="1" t="s">
        <v>1780</v>
      </c>
      <c r="BA6" s="1" t="s">
        <v>650</v>
      </c>
      <c r="BB6" s="1" t="s">
        <v>1769</v>
      </c>
      <c r="BC6" s="1" t="s">
        <v>320</v>
      </c>
    </row>
    <row r="7" spans="1:64" s="1" customFormat="1" ht="75" x14ac:dyDescent="0.25">
      <c r="A7" s="1" t="s">
        <v>1792</v>
      </c>
      <c r="B7" s="1" t="s">
        <v>620</v>
      </c>
      <c r="C7" s="1" t="s">
        <v>1753</v>
      </c>
      <c r="L7" s="39"/>
      <c r="M7" s="1" t="s">
        <v>25</v>
      </c>
      <c r="P7" s="1" t="s">
        <v>1756</v>
      </c>
      <c r="Q7" s="1" t="s">
        <v>1765</v>
      </c>
      <c r="S7" t="s">
        <v>441</v>
      </c>
      <c r="T7" s="39" t="s">
        <v>1766</v>
      </c>
      <c r="U7" s="39" t="s">
        <v>1767</v>
      </c>
      <c r="V7" s="41" t="s">
        <v>1767</v>
      </c>
      <c r="W7" s="41"/>
      <c r="X7" s="42"/>
      <c r="Y7" s="41" t="s">
        <v>1768</v>
      </c>
      <c r="Z7" s="1" t="s">
        <v>920</v>
      </c>
      <c r="AB7" s="1" t="s">
        <v>920</v>
      </c>
      <c r="AD7" s="1" t="s">
        <v>1769</v>
      </c>
      <c r="AE7" s="1" t="s">
        <v>320</v>
      </c>
      <c r="AF7" s="1" t="s">
        <v>441</v>
      </c>
      <c r="AG7" s="1" t="s">
        <v>1770</v>
      </c>
      <c r="AH7" s="1" t="s">
        <v>1760</v>
      </c>
      <c r="AJ7" s="1" t="s">
        <v>920</v>
      </c>
      <c r="AK7" s="1" t="s">
        <v>1761</v>
      </c>
      <c r="AL7" s="39" t="s">
        <v>1762</v>
      </c>
      <c r="AM7" s="1" t="s">
        <v>1761</v>
      </c>
      <c r="AR7" s="1" t="s">
        <v>1756</v>
      </c>
      <c r="AS7" s="1" t="s">
        <v>1776</v>
      </c>
      <c r="AT7" s="1" t="s">
        <v>1777</v>
      </c>
      <c r="AU7" s="1" t="s">
        <v>1778</v>
      </c>
      <c r="AV7" s="1" t="s">
        <v>1779</v>
      </c>
      <c r="AW7" s="1" t="s">
        <v>1762</v>
      </c>
      <c r="AX7" s="1" t="s">
        <v>1761</v>
      </c>
      <c r="AY7" s="1" t="s">
        <v>1778</v>
      </c>
      <c r="AZ7" s="1" t="s">
        <v>1780</v>
      </c>
      <c r="BA7" s="1" t="s">
        <v>650</v>
      </c>
      <c r="BB7" s="1" t="s">
        <v>1769</v>
      </c>
      <c r="BC7" s="1" t="s">
        <v>320</v>
      </c>
    </row>
    <row r="8" spans="1:64" s="1" customFormat="1" ht="75" x14ac:dyDescent="0.25">
      <c r="A8" s="1" t="s">
        <v>1793</v>
      </c>
      <c r="B8" s="1" t="s">
        <v>620</v>
      </c>
      <c r="C8" s="1" t="s">
        <v>1753</v>
      </c>
      <c r="K8" s="1" t="s">
        <v>1774</v>
      </c>
      <c r="L8" s="39" t="s">
        <v>1775</v>
      </c>
      <c r="P8" s="1" t="s">
        <v>1756</v>
      </c>
      <c r="Q8" s="1" t="s">
        <v>1765</v>
      </c>
      <c r="S8" t="s">
        <v>441</v>
      </c>
      <c r="T8" s="39" t="s">
        <v>1766</v>
      </c>
      <c r="U8" s="39" t="s">
        <v>1767</v>
      </c>
      <c r="V8" s="41" t="s">
        <v>1767</v>
      </c>
      <c r="W8" s="41"/>
      <c r="X8" s="42"/>
      <c r="Y8" s="41" t="s">
        <v>1768</v>
      </c>
      <c r="Z8" s="1" t="s">
        <v>920</v>
      </c>
      <c r="AB8" s="1" t="s">
        <v>920</v>
      </c>
      <c r="AD8" s="1" t="s">
        <v>1769</v>
      </c>
      <c r="AE8" s="1" t="s">
        <v>320</v>
      </c>
      <c r="AF8" s="1" t="s">
        <v>441</v>
      </c>
      <c r="AG8" s="1" t="s">
        <v>1770</v>
      </c>
      <c r="AH8" s="1" t="s">
        <v>1760</v>
      </c>
      <c r="AJ8" s="1" t="s">
        <v>920</v>
      </c>
      <c r="AK8" s="1" t="s">
        <v>1761</v>
      </c>
      <c r="AL8" s="39" t="s">
        <v>1762</v>
      </c>
      <c r="AM8" s="1" t="s">
        <v>1761</v>
      </c>
      <c r="AR8" s="1" t="s">
        <v>1756</v>
      </c>
      <c r="AS8" s="1" t="s">
        <v>1776</v>
      </c>
      <c r="AT8" s="1" t="s">
        <v>1777</v>
      </c>
      <c r="AU8" s="1" t="s">
        <v>1778</v>
      </c>
      <c r="AV8" s="1" t="s">
        <v>1779</v>
      </c>
      <c r="AW8" s="1" t="s">
        <v>1762</v>
      </c>
      <c r="AX8" s="1" t="s">
        <v>1761</v>
      </c>
      <c r="AY8" s="1" t="s">
        <v>1778</v>
      </c>
      <c r="AZ8" s="1" t="s">
        <v>1780</v>
      </c>
      <c r="BA8" s="1" t="s">
        <v>650</v>
      </c>
      <c r="BB8" s="1" t="s">
        <v>1769</v>
      </c>
      <c r="BC8" s="1" t="s">
        <v>320</v>
      </c>
    </row>
    <row r="9" spans="1:64" s="1" customFormat="1" x14ac:dyDescent="0.25">
      <c r="A9" s="1" t="s">
        <v>1794</v>
      </c>
      <c r="B9" t="s">
        <v>620</v>
      </c>
      <c r="C9" t="s">
        <v>1753</v>
      </c>
      <c r="D9"/>
      <c r="E9"/>
      <c r="F9"/>
      <c r="G9"/>
      <c r="H9"/>
      <c r="I9"/>
      <c r="J9"/>
      <c r="K9" t="s">
        <v>1774</v>
      </c>
      <c r="L9" t="s">
        <v>1775</v>
      </c>
      <c r="M9" t="s">
        <v>25</v>
      </c>
      <c r="N9"/>
      <c r="O9"/>
      <c r="P9"/>
      <c r="Q9" t="s">
        <v>1765</v>
      </c>
      <c r="R9"/>
      <c r="S9" t="s">
        <v>441</v>
      </c>
      <c r="T9" t="s">
        <v>1766</v>
      </c>
      <c r="U9" t="s">
        <v>1767</v>
      </c>
      <c r="V9" t="s">
        <v>1767</v>
      </c>
      <c r="W9"/>
      <c r="X9"/>
      <c r="Y9" t="s">
        <v>1768</v>
      </c>
      <c r="Z9" t="s">
        <v>920</v>
      </c>
      <c r="AA9"/>
      <c r="AB9" t="s">
        <v>920</v>
      </c>
      <c r="AC9"/>
      <c r="AD9" t="s">
        <v>1769</v>
      </c>
      <c r="AE9" t="s">
        <v>320</v>
      </c>
      <c r="AF9" t="s">
        <v>441</v>
      </c>
      <c r="AG9" t="s">
        <v>1770</v>
      </c>
      <c r="AH9" t="s">
        <v>1760</v>
      </c>
      <c r="AI9"/>
      <c r="AJ9" t="s">
        <v>920</v>
      </c>
      <c r="AK9" t="s">
        <v>1761</v>
      </c>
      <c r="AL9" t="s">
        <v>1762</v>
      </c>
      <c r="AM9" t="s">
        <v>1761</v>
      </c>
      <c r="AN9"/>
      <c r="AO9"/>
      <c r="AP9"/>
      <c r="AQ9"/>
      <c r="AR9" t="s">
        <v>1756</v>
      </c>
      <c r="AS9" t="s">
        <v>1776</v>
      </c>
      <c r="AT9" t="s">
        <v>1777</v>
      </c>
      <c r="AU9" t="s">
        <v>1778</v>
      </c>
      <c r="AV9" t="s">
        <v>1779</v>
      </c>
      <c r="AW9" t="s">
        <v>1762</v>
      </c>
      <c r="AX9" t="s">
        <v>1761</v>
      </c>
      <c r="AY9" t="s">
        <v>1778</v>
      </c>
      <c r="AZ9" t="s">
        <v>1780</v>
      </c>
      <c r="BA9" t="s">
        <v>650</v>
      </c>
      <c r="BB9" t="s">
        <v>1769</v>
      </c>
      <c r="BC9" t="s">
        <v>320</v>
      </c>
      <c r="BD9"/>
      <c r="BE9"/>
      <c r="BF9"/>
      <c r="BG9"/>
      <c r="BH9"/>
      <c r="BI9"/>
      <c r="BJ9"/>
      <c r="BK9"/>
      <c r="BL9"/>
    </row>
    <row r="10" spans="1:64" s="1" customFormat="1" x14ac:dyDescent="0.25">
      <c r="A10" s="1" t="s">
        <v>1795</v>
      </c>
      <c r="B10" t="s">
        <v>620</v>
      </c>
      <c r="C10" t="s">
        <v>1753</v>
      </c>
      <c r="D10"/>
      <c r="E10"/>
      <c r="F10"/>
      <c r="G10"/>
      <c r="H10"/>
      <c r="I10"/>
      <c r="J10"/>
      <c r="K10" t="s">
        <v>1774</v>
      </c>
      <c r="L10" t="s">
        <v>1775</v>
      </c>
      <c r="M10" t="s">
        <v>25</v>
      </c>
      <c r="N10"/>
      <c r="O10"/>
      <c r="P10" t="s">
        <v>1756</v>
      </c>
      <c r="Q10"/>
      <c r="R10"/>
      <c r="S10" t="s">
        <v>441</v>
      </c>
      <c r="T10" t="s">
        <v>1766</v>
      </c>
      <c r="U10" t="s">
        <v>1767</v>
      </c>
      <c r="V10" t="s">
        <v>1767</v>
      </c>
      <c r="W10"/>
      <c r="X10"/>
      <c r="Y10" t="s">
        <v>1768</v>
      </c>
      <c r="Z10" t="s">
        <v>920</v>
      </c>
      <c r="AA10"/>
      <c r="AB10" t="s">
        <v>920</v>
      </c>
      <c r="AC10"/>
      <c r="AD10" t="s">
        <v>1769</v>
      </c>
      <c r="AE10" t="s">
        <v>320</v>
      </c>
      <c r="AF10" t="s">
        <v>441</v>
      </c>
      <c r="AG10" t="s">
        <v>1770</v>
      </c>
      <c r="AH10" t="s">
        <v>1760</v>
      </c>
      <c r="AI10"/>
      <c r="AJ10" t="s">
        <v>920</v>
      </c>
      <c r="AK10" t="s">
        <v>1761</v>
      </c>
      <c r="AL10" t="s">
        <v>1762</v>
      </c>
      <c r="AM10" t="s">
        <v>1761</v>
      </c>
      <c r="AN10"/>
      <c r="AO10"/>
      <c r="AP10"/>
      <c r="AQ10"/>
      <c r="AR10" t="s">
        <v>1756</v>
      </c>
      <c r="AS10" t="s">
        <v>1776</v>
      </c>
      <c r="AT10" t="s">
        <v>1777</v>
      </c>
      <c r="AU10" t="s">
        <v>1778</v>
      </c>
      <c r="AV10" t="s">
        <v>1779</v>
      </c>
      <c r="AW10" t="s">
        <v>1762</v>
      </c>
      <c r="AX10" t="s">
        <v>1761</v>
      </c>
      <c r="AY10" t="s">
        <v>1778</v>
      </c>
      <c r="AZ10" t="s">
        <v>1780</v>
      </c>
      <c r="BA10" t="s">
        <v>650</v>
      </c>
      <c r="BB10" t="s">
        <v>1769</v>
      </c>
      <c r="BC10" t="s">
        <v>320</v>
      </c>
      <c r="BD10"/>
      <c r="BE10"/>
      <c r="BF10"/>
      <c r="BG10"/>
      <c r="BH10"/>
      <c r="BI10"/>
      <c r="BJ10"/>
      <c r="BK10"/>
      <c r="BL10"/>
    </row>
    <row r="11" spans="1:64" x14ac:dyDescent="0.25">
      <c r="A11" s="1" t="s">
        <v>1796</v>
      </c>
      <c r="B11" t="s">
        <v>620</v>
      </c>
      <c r="C11" t="s">
        <v>1797</v>
      </c>
      <c r="D11" t="s">
        <v>441</v>
      </c>
      <c r="E11" s="141" t="s">
        <v>1798</v>
      </c>
      <c r="F11" t="s">
        <v>1799</v>
      </c>
      <c r="G11"/>
      <c r="H11"/>
      <c r="I11"/>
      <c r="J11"/>
      <c r="K11"/>
      <c r="L11"/>
      <c r="M11" t="s">
        <v>25</v>
      </c>
      <c r="N11"/>
      <c r="O11" t="s">
        <v>535</v>
      </c>
      <c r="P11" t="s">
        <v>1800</v>
      </c>
      <c r="Q11" t="s">
        <v>1801</v>
      </c>
      <c r="R11"/>
      <c r="S11" t="s">
        <v>441</v>
      </c>
      <c r="T11"/>
      <c r="U11"/>
      <c r="V11"/>
      <c r="W11" t="s">
        <v>1802</v>
      </c>
      <c r="X11"/>
      <c r="Y11" t="s">
        <v>1768</v>
      </c>
      <c r="Z11" t="s">
        <v>920</v>
      </c>
      <c r="AA11"/>
      <c r="AB11" t="s">
        <v>920</v>
      </c>
      <c r="AC11"/>
      <c r="AD11" t="s">
        <v>1769</v>
      </c>
      <c r="AE11"/>
      <c r="AF11" t="s">
        <v>441</v>
      </c>
      <c r="AG11" t="s">
        <v>1770</v>
      </c>
      <c r="AH11" t="s">
        <v>1760</v>
      </c>
      <c r="AI11"/>
      <c r="AJ11" t="s">
        <v>920</v>
      </c>
      <c r="AK11" t="s">
        <v>1761</v>
      </c>
      <c r="AL11" t="s">
        <v>1762</v>
      </c>
      <c r="AM11" t="s">
        <v>1761</v>
      </c>
      <c r="AN11"/>
      <c r="AO11"/>
      <c r="AP11"/>
      <c r="AQ11"/>
      <c r="AR11"/>
      <c r="AS11"/>
      <c r="AT11"/>
      <c r="AU11"/>
      <c r="AV11"/>
      <c r="AW11"/>
      <c r="AX11"/>
      <c r="AY11"/>
      <c r="AZ11"/>
      <c r="BA11"/>
      <c r="BB11"/>
      <c r="BC11"/>
      <c r="BD11"/>
      <c r="BE11"/>
      <c r="BF11"/>
      <c r="BG11"/>
      <c r="BH11"/>
      <c r="BI11"/>
      <c r="BJ11"/>
      <c r="BK11"/>
      <c r="BL11"/>
    </row>
    <row r="12" spans="1:64" x14ac:dyDescent="0.25">
      <c r="A12" s="1" t="s">
        <v>1803</v>
      </c>
      <c r="B12" t="s">
        <v>620</v>
      </c>
      <c r="C12" t="s">
        <v>1753</v>
      </c>
      <c r="D12" t="s">
        <v>1804</v>
      </c>
      <c r="E12" t="s">
        <v>1805</v>
      </c>
      <c r="F12" t="s">
        <v>1806</v>
      </c>
      <c r="G12" t="s">
        <v>441</v>
      </c>
      <c r="H12" s="141" t="s">
        <v>1807</v>
      </c>
      <c r="I12" t="s">
        <v>1806</v>
      </c>
      <c r="J12" t="s">
        <v>1808</v>
      </c>
      <c r="K12"/>
      <c r="L12"/>
      <c r="M12" t="s">
        <v>31</v>
      </c>
      <c r="N12" t="s">
        <v>1809</v>
      </c>
      <c r="O12"/>
      <c r="P12" t="s">
        <v>1810</v>
      </c>
      <c r="Q12" t="s">
        <v>1811</v>
      </c>
      <c r="R12" t="s">
        <v>1812</v>
      </c>
      <c r="S12"/>
      <c r="T12"/>
      <c r="U12"/>
      <c r="V12"/>
      <c r="W12"/>
      <c r="X12"/>
      <c r="Y12" t="s">
        <v>1813</v>
      </c>
      <c r="Z12" t="s">
        <v>920</v>
      </c>
      <c r="AA12"/>
      <c r="AB12" t="s">
        <v>920</v>
      </c>
      <c r="AC12"/>
      <c r="AD12" t="s">
        <v>1769</v>
      </c>
      <c r="AE12"/>
      <c r="AF12" t="s">
        <v>441</v>
      </c>
      <c r="AG12" s="141" t="s">
        <v>1770</v>
      </c>
      <c r="AH12" t="s">
        <v>1760</v>
      </c>
      <c r="AI12" t="s">
        <v>1814</v>
      </c>
      <c r="AJ12" t="s">
        <v>1815</v>
      </c>
      <c r="AK12" t="s">
        <v>1816</v>
      </c>
      <c r="AL12"/>
      <c r="AM12"/>
      <c r="AN12"/>
      <c r="AO12"/>
      <c r="AP12"/>
      <c r="AQ12"/>
      <c r="AR12"/>
      <c r="AS12"/>
      <c r="AT12" t="s">
        <v>1777</v>
      </c>
      <c r="AU12" t="s">
        <v>1778</v>
      </c>
      <c r="AV12" t="s">
        <v>1790</v>
      </c>
      <c r="AW12"/>
      <c r="AX12"/>
      <c r="AY12" t="s">
        <v>1778</v>
      </c>
      <c r="AZ12" t="s">
        <v>1780</v>
      </c>
      <c r="BA12"/>
      <c r="BB12"/>
      <c r="BC12"/>
      <c r="BD12"/>
      <c r="BE12"/>
      <c r="BF12"/>
      <c r="BG12"/>
      <c r="BH12"/>
      <c r="BI12"/>
      <c r="BJ12"/>
      <c r="BK12"/>
      <c r="BL12"/>
    </row>
    <row r="13" spans="1:64" x14ac:dyDescent="0.25">
      <c r="A13" s="1" t="s">
        <v>1817</v>
      </c>
      <c r="B13" t="s">
        <v>481</v>
      </c>
      <c r="C13" t="s">
        <v>1753</v>
      </c>
      <c r="D13"/>
      <c r="E13"/>
      <c r="F13"/>
      <c r="G13"/>
      <c r="H13"/>
      <c r="I13"/>
      <c r="J13"/>
      <c r="K13" t="s">
        <v>1764</v>
      </c>
      <c r="L13"/>
      <c r="M13" t="str">
        <f>Patient!$A$25</f>
        <v>irvine-ronny-lawrence</v>
      </c>
      <c r="N13"/>
      <c r="O13" t="str">
        <f>Encounter!$A$8</f>
        <v>discharge-1</v>
      </c>
      <c r="P13" t="str">
        <f>Encounter!$AT$8</f>
        <v>2023-02-20T18:19:00+10:00</v>
      </c>
      <c r="Q13" t="str">
        <f>_xlfn.CONCAT("PractitionerRole/",PractitionerRole!$A$27)</f>
        <v>PractitionerRole/nursepractitioner-haywood-byron</v>
      </c>
      <c r="R13"/>
      <c r="S13" t="s">
        <v>441</v>
      </c>
      <c r="T13" t="s">
        <v>1818</v>
      </c>
      <c r="U13" t="s">
        <v>1819</v>
      </c>
      <c r="V13"/>
      <c r="W13"/>
      <c r="X13"/>
      <c r="Y13" t="s">
        <v>1820</v>
      </c>
      <c r="Z13" t="s">
        <v>923</v>
      </c>
      <c r="AA13"/>
      <c r="AB13" t="s">
        <v>920</v>
      </c>
      <c r="AC13"/>
      <c r="AD13" t="s">
        <v>1769</v>
      </c>
      <c r="AE13" t="s">
        <v>1821</v>
      </c>
      <c r="AF13" t="s">
        <v>441</v>
      </c>
      <c r="AG13" s="141" t="s">
        <v>1770</v>
      </c>
      <c r="AH13" t="s">
        <v>1760</v>
      </c>
      <c r="AI13"/>
      <c r="AJ13" t="s">
        <v>920</v>
      </c>
      <c r="AK13" t="s">
        <v>1761</v>
      </c>
      <c r="AL13" t="s">
        <v>1762</v>
      </c>
      <c r="AM13" t="s">
        <v>1761</v>
      </c>
      <c r="AN13"/>
      <c r="AO13"/>
      <c r="AP13"/>
      <c r="AQ13"/>
      <c r="AR13"/>
      <c r="AS13"/>
      <c r="AT13"/>
      <c r="AU13"/>
      <c r="AV13"/>
      <c r="AW13"/>
      <c r="AX13"/>
      <c r="AY13"/>
      <c r="AZ13"/>
      <c r="BA13"/>
      <c r="BB13"/>
      <c r="BC13"/>
      <c r="BD13" t="s">
        <v>441</v>
      </c>
      <c r="BE13" t="s">
        <v>1822</v>
      </c>
      <c r="BF13" t="s">
        <v>1823</v>
      </c>
      <c r="BG13" t="s">
        <v>1823</v>
      </c>
      <c r="BH13" t="s">
        <v>441</v>
      </c>
      <c r="BI13" t="s">
        <v>1789</v>
      </c>
      <c r="BJ13" t="s">
        <v>1790</v>
      </c>
      <c r="BK13" t="s">
        <v>1790</v>
      </c>
      <c r="BL13"/>
    </row>
    <row r="14" spans="1:64" x14ac:dyDescent="0.25">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x14ac:dyDescent="0.2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x14ac:dyDescent="0.25">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2:64" x14ac:dyDescent="0.2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2:64" x14ac:dyDescent="0.25">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2:64" x14ac:dyDescent="0.25">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2:64" x14ac:dyDescent="0.25">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sheetData>
  <hyperlinks>
    <hyperlink ref="S13" r:id="rId1" xr:uid="{D3421A25-43A8-4FA0-9BB3-2F0CABBCFDEA}"/>
    <hyperlink ref="AF13" r:id="rId2" xr:uid="{C5876481-FD68-4EB8-AB95-A8391FFEA014}"/>
    <hyperlink ref="AL13" r:id="rId3" xr:uid="{60280FCD-5C9A-4C42-8C0D-F3D6199220C1}"/>
  </hyperlink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5551-D1A5-4CB2-8ED9-4BB357582736}">
  <dimension ref="A1:AJ10"/>
  <sheetViews>
    <sheetView zoomScaleNormal="100" workbookViewId="0">
      <pane xSplit="1" ySplit="1" topLeftCell="B2" activePane="bottomRight" state="frozen"/>
      <selection pane="topRight" activeCell="B1" sqref="B1"/>
      <selection pane="bottomLeft" activeCell="A2" sqref="A2"/>
      <selection pane="bottomRight" activeCell="G12" sqref="G12"/>
    </sheetView>
  </sheetViews>
  <sheetFormatPr defaultColWidth="20.42578125" defaultRowHeight="15" x14ac:dyDescent="0.25"/>
  <cols>
    <col min="1" max="1" width="27.140625" bestFit="1" customWidth="1"/>
    <col min="2" max="2" width="20.42578125" style="1"/>
    <col min="5" max="7" width="20.42578125" style="1"/>
    <col min="8" max="9" width="20.42578125" style="39"/>
    <col min="10" max="10" width="20.42578125" style="1"/>
    <col min="11" max="12" width="20.42578125" style="39"/>
    <col min="15" max="16384" width="20.42578125" style="38"/>
  </cols>
  <sheetData>
    <row r="1" spans="1:36" customFormat="1" ht="30" x14ac:dyDescent="0.25">
      <c r="A1" s="3" t="s">
        <v>152</v>
      </c>
      <c r="B1" t="s">
        <v>1824</v>
      </c>
      <c r="C1" t="s">
        <v>1825</v>
      </c>
      <c r="D1" s="44" t="s">
        <v>583</v>
      </c>
      <c r="E1" s="44" t="s">
        <v>584</v>
      </c>
      <c r="F1" t="s">
        <v>585</v>
      </c>
      <c r="G1" t="s">
        <v>586</v>
      </c>
      <c r="H1" t="s">
        <v>587</v>
      </c>
      <c r="I1" t="s">
        <v>588</v>
      </c>
      <c r="J1" t="s">
        <v>1826</v>
      </c>
      <c r="K1" t="s">
        <v>1827</v>
      </c>
      <c r="L1" t="s">
        <v>1828</v>
      </c>
      <c r="M1" s="44" t="s">
        <v>589</v>
      </c>
      <c r="N1" t="s">
        <v>1829</v>
      </c>
      <c r="O1" t="s">
        <v>1830</v>
      </c>
      <c r="P1" t="s">
        <v>1831</v>
      </c>
      <c r="Q1" t="s">
        <v>1832</v>
      </c>
      <c r="R1" t="s">
        <v>1833</v>
      </c>
      <c r="S1" t="s">
        <v>1834</v>
      </c>
      <c r="T1" t="s">
        <v>1835</v>
      </c>
      <c r="U1" t="s">
        <v>1836</v>
      </c>
      <c r="V1" t="s">
        <v>1837</v>
      </c>
      <c r="W1" t="s">
        <v>1838</v>
      </c>
      <c r="X1" t="s">
        <v>1839</v>
      </c>
      <c r="Y1" t="s">
        <v>1840</v>
      </c>
      <c r="Z1" t="s">
        <v>1841</v>
      </c>
      <c r="AA1" t="s">
        <v>1842</v>
      </c>
      <c r="AB1" t="s">
        <v>1843</v>
      </c>
      <c r="AC1" t="s">
        <v>1844</v>
      </c>
      <c r="AD1" t="s">
        <v>1845</v>
      </c>
      <c r="AE1" s="38" t="s">
        <v>1846</v>
      </c>
      <c r="AF1" s="38" t="s">
        <v>1847</v>
      </c>
      <c r="AG1" s="38" t="s">
        <v>1848</v>
      </c>
      <c r="AH1" s="38" t="s">
        <v>1849</v>
      </c>
      <c r="AI1" t="s">
        <v>1850</v>
      </c>
      <c r="AJ1" t="s">
        <v>1851</v>
      </c>
    </row>
    <row r="2" spans="1:36" ht="35.1" customHeight="1" x14ac:dyDescent="0.25">
      <c r="A2" t="s">
        <v>1852</v>
      </c>
      <c r="B2" s="1" t="s">
        <v>1853</v>
      </c>
      <c r="C2" t="s">
        <v>1854</v>
      </c>
      <c r="D2" t="s">
        <v>441</v>
      </c>
      <c r="E2" s="1" t="s">
        <v>1855</v>
      </c>
      <c r="F2" s="1" t="s">
        <v>1856</v>
      </c>
    </row>
    <row r="3" spans="1:36" customFormat="1" x14ac:dyDescent="0.25">
      <c r="A3" t="s">
        <v>1857</v>
      </c>
      <c r="B3" s="1"/>
      <c r="D3" t="s">
        <v>1804</v>
      </c>
      <c r="E3" s="1" t="s">
        <v>1858</v>
      </c>
      <c r="F3" s="1" t="s">
        <v>1859</v>
      </c>
      <c r="G3" s="1"/>
      <c r="H3" s="1"/>
      <c r="I3" s="1"/>
      <c r="J3" s="1"/>
      <c r="K3" s="1"/>
      <c r="L3" s="1"/>
      <c r="M3" t="s">
        <v>1860</v>
      </c>
      <c r="T3" s="140"/>
      <c r="AA3" s="140"/>
    </row>
    <row r="4" spans="1:36" x14ac:dyDescent="0.25">
      <c r="A4" t="s">
        <v>1861</v>
      </c>
      <c r="D4" t="s">
        <v>441</v>
      </c>
      <c r="E4" s="1" t="s">
        <v>1862</v>
      </c>
      <c r="F4" s="1" t="s">
        <v>1863</v>
      </c>
      <c r="G4"/>
      <c r="J4"/>
      <c r="M4" t="s">
        <v>1864</v>
      </c>
      <c r="N4" t="s">
        <v>441</v>
      </c>
      <c r="O4" s="39" t="s">
        <v>1865</v>
      </c>
      <c r="P4" t="s">
        <v>1866</v>
      </c>
      <c r="R4" s="39"/>
      <c r="U4" s="39"/>
      <c r="W4" t="s">
        <v>441</v>
      </c>
      <c r="X4" s="38" t="s">
        <v>1867</v>
      </c>
      <c r="Y4" s="38" t="s">
        <v>1861</v>
      </c>
      <c r="AC4" s="38">
        <v>40</v>
      </c>
      <c r="AD4" s="38" t="s">
        <v>1816</v>
      </c>
      <c r="AE4" t="s">
        <v>650</v>
      </c>
      <c r="AF4" s="38" t="s">
        <v>1816</v>
      </c>
      <c r="AG4" s="38">
        <v>1</v>
      </c>
      <c r="AH4" s="38" t="s">
        <v>1790</v>
      </c>
      <c r="AI4" s="36" t="s">
        <v>650</v>
      </c>
      <c r="AJ4" s="38" t="s">
        <v>1868</v>
      </c>
    </row>
    <row r="5" spans="1:36" ht="35.1" customHeight="1" x14ac:dyDescent="0.25">
      <c r="A5" t="s">
        <v>1869</v>
      </c>
      <c r="D5" t="s">
        <v>441</v>
      </c>
      <c r="E5" s="1" t="s">
        <v>1870</v>
      </c>
      <c r="F5" s="1" t="s">
        <v>1871</v>
      </c>
      <c r="N5" t="s">
        <v>441</v>
      </c>
      <c r="O5" s="39" t="s">
        <v>1789</v>
      </c>
      <c r="P5" s="38" t="s">
        <v>1790</v>
      </c>
    </row>
    <row r="6" spans="1:36" x14ac:dyDescent="0.25">
      <c r="A6" t="s">
        <v>1872</v>
      </c>
      <c r="D6" t="s">
        <v>441</v>
      </c>
      <c r="E6" s="1" t="s">
        <v>1787</v>
      </c>
      <c r="F6" s="1" t="s">
        <v>1788</v>
      </c>
      <c r="N6" s="1" t="s">
        <v>441</v>
      </c>
      <c r="O6" s="39" t="s">
        <v>1789</v>
      </c>
      <c r="P6" s="39" t="s">
        <v>1790</v>
      </c>
      <c r="Q6" s="39"/>
    </row>
    <row r="7" spans="1:36" ht="35.1" customHeight="1" x14ac:dyDescent="0.25">
      <c r="A7" t="s">
        <v>1873</v>
      </c>
      <c r="D7" t="s">
        <v>441</v>
      </c>
      <c r="E7" s="1" t="s">
        <v>1874</v>
      </c>
      <c r="F7" s="1" t="s">
        <v>1875</v>
      </c>
      <c r="N7" s="1" t="s">
        <v>441</v>
      </c>
      <c r="O7" s="39" t="s">
        <v>1789</v>
      </c>
      <c r="P7" s="39" t="s">
        <v>1790</v>
      </c>
    </row>
    <row r="8" spans="1:36" x14ac:dyDescent="0.25">
      <c r="A8" t="s">
        <v>1876</v>
      </c>
      <c r="D8" t="s">
        <v>441</v>
      </c>
      <c r="E8" s="1" t="s">
        <v>1877</v>
      </c>
      <c r="F8" s="1" t="s">
        <v>1860</v>
      </c>
      <c r="N8" s="1" t="s">
        <v>441</v>
      </c>
      <c r="O8" s="39" t="s">
        <v>1789</v>
      </c>
      <c r="P8" s="39" t="s">
        <v>1790</v>
      </c>
    </row>
    <row r="9" spans="1:36" x14ac:dyDescent="0.25">
      <c r="A9" t="s">
        <v>1774</v>
      </c>
      <c r="D9" t="s">
        <v>441</v>
      </c>
      <c r="E9" s="1" t="s">
        <v>1771</v>
      </c>
      <c r="F9" s="1" t="s">
        <v>1878</v>
      </c>
      <c r="N9" s="1" t="s">
        <v>441</v>
      </c>
      <c r="O9" s="39" t="s">
        <v>1789</v>
      </c>
      <c r="P9" s="39" t="s">
        <v>1790</v>
      </c>
    </row>
    <row r="10" spans="1:36" x14ac:dyDescent="0.25">
      <c r="A10" t="s">
        <v>1879</v>
      </c>
      <c r="N10" s="1" t="s">
        <v>441</v>
      </c>
      <c r="O10" s="39" t="s">
        <v>1789</v>
      </c>
      <c r="P10" s="39" t="s">
        <v>1790</v>
      </c>
    </row>
  </sheetData>
  <hyperlinks>
    <hyperlink ref="AI4" r:id="rId1" xr:uid="{DB0780BA-6FBC-41FB-8A1F-B967446F16D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39F82-5761-4ED5-891D-0279C0B6995E}">
  <dimension ref="A1:L2"/>
  <sheetViews>
    <sheetView workbookViewId="0">
      <selection activeCell="F2" sqref="F2"/>
    </sheetView>
  </sheetViews>
  <sheetFormatPr defaultColWidth="8.85546875" defaultRowHeight="15" x14ac:dyDescent="0.25"/>
  <cols>
    <col min="2" max="2" width="26.7109375" customWidth="1"/>
    <col min="3" max="3" width="22.42578125" customWidth="1"/>
    <col min="4" max="4" width="24.7109375" customWidth="1"/>
    <col min="6" max="6" width="23.140625" customWidth="1"/>
    <col min="7" max="7" width="32.140625" customWidth="1"/>
    <col min="8" max="8" width="24.42578125" customWidth="1"/>
    <col min="9" max="9" width="22.7109375" customWidth="1"/>
    <col min="10" max="10" width="23.7109375" customWidth="1"/>
    <col min="11" max="12" width="18.140625" customWidth="1"/>
  </cols>
  <sheetData>
    <row r="1" spans="1:12" s="60" customFormat="1" x14ac:dyDescent="0.25">
      <c r="A1" s="56" t="s">
        <v>152</v>
      </c>
      <c r="B1" s="57" t="s">
        <v>1304</v>
      </c>
      <c r="C1" s="57" t="s">
        <v>1305</v>
      </c>
      <c r="D1" s="58" t="s">
        <v>1306</v>
      </c>
      <c r="E1" s="59" t="s">
        <v>589</v>
      </c>
      <c r="F1" s="59" t="s">
        <v>377</v>
      </c>
      <c r="G1" s="59" t="s">
        <v>1880</v>
      </c>
      <c r="H1" s="56" t="s">
        <v>1055</v>
      </c>
      <c r="I1" s="63" t="s">
        <v>1056</v>
      </c>
      <c r="J1" s="63" t="s">
        <v>1057</v>
      </c>
      <c r="K1" s="63" t="s">
        <v>1058</v>
      </c>
      <c r="L1" s="56" t="s">
        <v>617</v>
      </c>
    </row>
    <row r="2" spans="1:12" s="62" customFormat="1" x14ac:dyDescent="0.25">
      <c r="A2" s="61" t="s">
        <v>1219</v>
      </c>
      <c r="B2" s="61" t="s">
        <v>441</v>
      </c>
      <c r="C2" s="61">
        <v>257261003</v>
      </c>
      <c r="D2" s="61" t="s">
        <v>1881</v>
      </c>
      <c r="F2" s="61" t="s">
        <v>25</v>
      </c>
      <c r="G2" s="61" t="s">
        <v>1215</v>
      </c>
      <c r="H2" s="61" t="s">
        <v>441</v>
      </c>
      <c r="I2" s="61">
        <v>71836000</v>
      </c>
      <c r="J2" s="61" t="s">
        <v>1882</v>
      </c>
      <c r="K2" s="61" t="s">
        <v>1883</v>
      </c>
      <c r="L2" s="61" t="s">
        <v>1884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B876-703F-4637-9EB5-EF6130437BF7}">
  <dimension ref="A1:BA73"/>
  <sheetViews>
    <sheetView workbookViewId="0">
      <pane xSplit="1" ySplit="1" topLeftCell="B2" activePane="bottomRight" state="frozen"/>
      <selection pane="topRight" activeCell="B1" sqref="B1"/>
      <selection pane="bottomLeft" activeCell="A2" sqref="A2"/>
      <selection pane="bottomRight" activeCell="AV2" sqref="AV2"/>
    </sheetView>
  </sheetViews>
  <sheetFormatPr defaultColWidth="8.85546875" defaultRowHeight="15" x14ac:dyDescent="0.25"/>
  <cols>
    <col min="1" max="1" width="14.7109375" bestFit="1" customWidth="1"/>
    <col min="2" max="2" width="22.42578125" bestFit="1" customWidth="1"/>
    <col min="3" max="3" width="11.42578125" bestFit="1" customWidth="1"/>
    <col min="4" max="4" width="10.42578125" bestFit="1" customWidth="1"/>
    <col min="5" max="5" width="10.7109375" bestFit="1" customWidth="1"/>
    <col min="6" max="6" width="14.140625" bestFit="1" customWidth="1"/>
    <col min="7" max="7" width="7.42578125" customWidth="1"/>
    <col min="8" max="8" width="8.140625" customWidth="1"/>
    <col min="9" max="9" width="4.42578125" style="45" customWidth="1"/>
    <col min="10" max="10" width="11.85546875" style="45" customWidth="1"/>
    <col min="11" max="11" width="10.28515625" style="45" customWidth="1"/>
    <col min="12" max="12" width="4.7109375" style="45" customWidth="1"/>
    <col min="13" max="13" width="16" style="45" bestFit="1" customWidth="1"/>
    <col min="14" max="14" width="16.85546875" style="45" bestFit="1" customWidth="1"/>
    <col min="15" max="15" width="4.85546875" style="45" customWidth="1"/>
    <col min="16" max="16" width="10.7109375" style="45" customWidth="1"/>
    <col min="17" max="17" width="9.85546875" style="45" customWidth="1"/>
    <col min="18" max="18" width="9.28515625" style="45" customWidth="1"/>
    <col min="19" max="19" width="10" style="45" customWidth="1"/>
    <col min="20" max="20" width="12.140625" style="45" customWidth="1"/>
    <col min="21" max="21" width="19.7109375" style="7" bestFit="1" customWidth="1"/>
    <col min="22" max="22" width="12.42578125" style="32" customWidth="1"/>
    <col min="23" max="23" width="7" style="32" customWidth="1"/>
    <col min="24" max="24" width="11.42578125" style="150" customWidth="1"/>
    <col min="25" max="25" width="10.140625" bestFit="1" customWidth="1"/>
    <col min="26" max="26" width="12.28515625" style="45" bestFit="1" customWidth="1"/>
    <col min="27" max="28" width="12.7109375" bestFit="1" customWidth="1"/>
    <col min="30" max="30" width="10" style="1" bestFit="1" customWidth="1"/>
    <col min="31" max="31" width="15.140625" style="45" bestFit="1" customWidth="1"/>
    <col min="32" max="32" width="12.140625" bestFit="1" customWidth="1"/>
    <col min="33" max="33" width="13.7109375" style="45" bestFit="1" customWidth="1"/>
    <col min="34" max="34" width="15.140625" bestFit="1" customWidth="1"/>
    <col min="35" max="35" width="12.140625" bestFit="1" customWidth="1"/>
    <col min="36" max="36" width="13.7109375" style="1" bestFit="1" customWidth="1"/>
    <col min="37" max="37" width="15.140625" bestFit="1" customWidth="1"/>
    <col min="38" max="38" width="12.140625" bestFit="1" customWidth="1"/>
    <col min="39" max="39" width="13.7109375" style="1" bestFit="1" customWidth="1"/>
    <col min="40" max="40" width="13" bestFit="1" customWidth="1"/>
    <col min="41" max="41" width="11.85546875" style="45" bestFit="1" customWidth="1"/>
    <col min="42" max="42" width="13.140625" bestFit="1" customWidth="1"/>
    <col min="43" max="43" width="18.28515625" bestFit="1" customWidth="1"/>
    <col min="45" max="45" width="24.42578125" customWidth="1"/>
    <col min="46" max="46" width="24.140625" customWidth="1"/>
    <col min="47" max="47" width="19.140625" customWidth="1"/>
    <col min="48" max="48" width="24.42578125" customWidth="1"/>
    <col min="49" max="49" width="17.85546875" customWidth="1"/>
    <col min="50" max="50" width="21.140625" customWidth="1"/>
    <col min="51" max="51" width="16.42578125" customWidth="1"/>
    <col min="52" max="52" width="16.28515625" customWidth="1"/>
  </cols>
  <sheetData>
    <row r="1" spans="1:53" s="145" customFormat="1" ht="45" x14ac:dyDescent="0.25">
      <c r="A1" s="45" t="s">
        <v>152</v>
      </c>
      <c r="B1" s="66" t="s">
        <v>1885</v>
      </c>
      <c r="C1" s="66" t="s">
        <v>1886</v>
      </c>
      <c r="D1" s="66" t="s">
        <v>1887</v>
      </c>
      <c r="E1" s="66" t="s">
        <v>1888</v>
      </c>
      <c r="F1" s="66" t="s">
        <v>1889</v>
      </c>
      <c r="G1" s="44" t="s">
        <v>160</v>
      </c>
      <c r="H1" s="44" t="s">
        <v>161</v>
      </c>
      <c r="I1" s="45" t="s">
        <v>163</v>
      </c>
      <c r="J1" s="45" t="s">
        <v>164</v>
      </c>
      <c r="K1" s="45" t="s">
        <v>165</v>
      </c>
      <c r="L1" s="45" t="s">
        <v>166</v>
      </c>
      <c r="M1" s="45" t="s">
        <v>167</v>
      </c>
      <c r="N1" s="45" t="s">
        <v>168</v>
      </c>
      <c r="O1" s="45" t="s">
        <v>171</v>
      </c>
      <c r="P1" s="45" t="s">
        <v>172</v>
      </c>
      <c r="Q1" s="45" t="s">
        <v>173</v>
      </c>
      <c r="R1" s="45" t="s">
        <v>174</v>
      </c>
      <c r="S1" s="45" t="s">
        <v>175</v>
      </c>
      <c r="T1" s="45" t="s">
        <v>176</v>
      </c>
      <c r="U1" s="7" t="s">
        <v>707</v>
      </c>
      <c r="V1" s="10" t="s">
        <v>1890</v>
      </c>
      <c r="W1" s="10" t="s">
        <v>1891</v>
      </c>
      <c r="X1" s="45" t="s">
        <v>1892</v>
      </c>
      <c r="Y1" s="145" t="s">
        <v>185</v>
      </c>
      <c r="Z1" s="45" t="s">
        <v>187</v>
      </c>
      <c r="AA1" s="45" t="s">
        <v>188</v>
      </c>
      <c r="AB1" s="45" t="s">
        <v>189</v>
      </c>
      <c r="AC1" s="145" t="s">
        <v>209</v>
      </c>
      <c r="AD1" s="145" t="s">
        <v>210</v>
      </c>
      <c r="AE1" s="45" t="s">
        <v>197</v>
      </c>
      <c r="AF1" s="145" t="s">
        <v>198</v>
      </c>
      <c r="AG1" s="45" t="s">
        <v>199</v>
      </c>
      <c r="AH1" s="145" t="s">
        <v>200</v>
      </c>
      <c r="AI1" s="145" t="s">
        <v>201</v>
      </c>
      <c r="AJ1" s="145" t="s">
        <v>202</v>
      </c>
      <c r="AK1" s="145" t="s">
        <v>203</v>
      </c>
      <c r="AL1" s="145" t="s">
        <v>204</v>
      </c>
      <c r="AM1" s="145" t="s">
        <v>205</v>
      </c>
      <c r="AN1" s="145" t="s">
        <v>215</v>
      </c>
      <c r="AO1" s="45" t="s">
        <v>217</v>
      </c>
      <c r="AP1" s="145" t="s">
        <v>218</v>
      </c>
      <c r="AQ1" s="145" t="s">
        <v>219</v>
      </c>
      <c r="AR1" s="145" t="s">
        <v>220</v>
      </c>
      <c r="AS1" s="166" t="s">
        <v>232</v>
      </c>
      <c r="AT1" s="166" t="s">
        <v>233</v>
      </c>
      <c r="AU1" s="166" t="s">
        <v>235</v>
      </c>
      <c r="AV1" s="166" t="s">
        <v>236</v>
      </c>
      <c r="AW1" s="166" t="s">
        <v>238</v>
      </c>
      <c r="AX1" s="166" t="s">
        <v>239</v>
      </c>
      <c r="AY1" s="166" t="s">
        <v>240</v>
      </c>
      <c r="AZ1" s="166" t="s">
        <v>241</v>
      </c>
    </row>
    <row r="2" spans="1:53" s="23" customFormat="1" x14ac:dyDescent="0.25">
      <c r="A2" s="45" t="s">
        <v>36</v>
      </c>
      <c r="B2" s="156"/>
      <c r="C2" s="156"/>
      <c r="D2" s="156"/>
      <c r="E2" s="156"/>
      <c r="F2" s="156"/>
      <c r="G2" s="26" t="s">
        <v>620</v>
      </c>
      <c r="H2" s="26" t="s">
        <v>1893</v>
      </c>
      <c r="I2" s="159" t="s">
        <v>1894</v>
      </c>
      <c r="J2" s="159" t="s">
        <v>1895</v>
      </c>
      <c r="K2" s="159"/>
      <c r="L2" s="159" t="s">
        <v>1896</v>
      </c>
      <c r="M2" s="159" t="s">
        <v>1897</v>
      </c>
      <c r="N2" s="158" t="str">
        <f>Patient!Q$30</f>
        <v>8003608333647261</v>
      </c>
      <c r="O2" s="159" t="s">
        <v>243</v>
      </c>
      <c r="P2" s="159" t="s">
        <v>1895</v>
      </c>
      <c r="Q2" s="159"/>
      <c r="R2" s="159" t="s">
        <v>245</v>
      </c>
      <c r="S2" s="159" t="s">
        <v>246</v>
      </c>
      <c r="T2" s="159">
        <v>29545410412</v>
      </c>
      <c r="U2" s="25" t="s">
        <v>33</v>
      </c>
      <c r="V2" s="47" t="s">
        <v>1343</v>
      </c>
      <c r="W2" s="47" t="s">
        <v>1898</v>
      </c>
      <c r="X2" s="157" t="str">
        <f>IF(W2="FTH", "father", IF(W2="MTH", "mother",IF(W2="HUSB", "husband", IF(W2="WIFE", "wife", ""))))</f>
        <v>mother</v>
      </c>
      <c r="Y2" s="23" t="s">
        <v>247</v>
      </c>
      <c r="Z2" s="158" t="str">
        <f>Patient!AJ$30</f>
        <v>BANKS</v>
      </c>
      <c r="AA2" s="158" t="str">
        <f>Patient!AK$30</f>
        <v>Mia</v>
      </c>
      <c r="AB2" s="158" t="str">
        <f>Patient!AL$30</f>
        <v>LEANNE</v>
      </c>
      <c r="AC2" s="23" t="s">
        <v>44</v>
      </c>
      <c r="AD2" s="22" t="s">
        <v>1899</v>
      </c>
      <c r="AE2" s="45" t="s">
        <v>252</v>
      </c>
      <c r="AF2" s="23" t="s">
        <v>256</v>
      </c>
      <c r="AG2" s="154" t="s">
        <v>1900</v>
      </c>
      <c r="AH2" s="23" t="s">
        <v>252</v>
      </c>
      <c r="AI2" s="23" t="s">
        <v>253</v>
      </c>
      <c r="AJ2" s="153" t="s">
        <v>1901</v>
      </c>
      <c r="AK2" s="23" t="s">
        <v>252</v>
      </c>
      <c r="AL2" s="23" t="s">
        <v>1321</v>
      </c>
      <c r="AM2" s="22" t="s">
        <v>1902</v>
      </c>
      <c r="AN2" s="23" t="s">
        <v>1903</v>
      </c>
      <c r="AO2" s="45" t="s">
        <v>1904</v>
      </c>
      <c r="AP2" s="23" t="s">
        <v>20</v>
      </c>
      <c r="AQ2" s="23">
        <v>2720</v>
      </c>
      <c r="AR2" s="23" t="s">
        <v>259</v>
      </c>
      <c r="AS2" s="168">
        <f>Patient!CC$30</f>
        <v>446141000124107</v>
      </c>
      <c r="AT2" s="168" t="str">
        <f>Patient!CD$30</f>
        <v>Identifies as female gender</v>
      </c>
      <c r="AU2" s="168" t="str">
        <f>Patient!CF$30</f>
        <v>LA29519-8</v>
      </c>
      <c r="AV2" s="168" t="str">
        <f>Patient!CG$30</f>
        <v>she/her/her/hers/herself</v>
      </c>
      <c r="AW2" s="168" t="str">
        <f>Patient!CI$30</f>
        <v>1515311000168102</v>
      </c>
      <c r="AX2" s="168" t="str">
        <f>Patient!CJ$30</f>
        <v>Biological sex at birth</v>
      </c>
      <c r="AY2" s="168" t="str">
        <f>Patient!CK$30</f>
        <v>248152002</v>
      </c>
      <c r="AZ2" s="168" t="str">
        <f>Patient!CL$30</f>
        <v>Female</v>
      </c>
      <c r="BA2" s="22"/>
    </row>
    <row r="3" spans="1:53" x14ac:dyDescent="0.25">
      <c r="A3" s="65" t="str">
        <f>IF(D3 &lt;&gt; "",LOWER(_xlfn.CONCAT(_xlfn.XLOOKUP(DHAC_TestPatients_combined!E2, DHAC_TestPatients_combined!E$2:E$72,DHAC_TestPatients_combined!G$2:G$72,""), "-", _xlfn.XLOOKUP(DHAC_TestPatients_combined!E2, DHAC_TestPatients_combined!E$2:E$72,DHAC_TestPatients_combined!H$2:H$72,""),"-",DHAC_TestPatients_combined!F2)),"")</f>
        <v/>
      </c>
      <c r="B3" s="65" t="str">
        <f>IF(D3&lt;&gt;"",LOWER(_xlfn.CONCAT(_xlfn.XLOOKUP(C3,DHAC_TestPatients_combined!E$2:E$72,DHAC_TestPatients_combined!G$2:G$72,""),"-",_xlfn.XLOOKUP(C3,DHAC_TestPatients_combined!E$2:E$72,DHAC_TestPatients_combined!H$2:H$72,""),IF(_xlfn.XLOOKUP(C3,DHAC_TestPatients_combined!E$2:E$72,DHAC_TestPatients_combined!I$2:I$72,"")&lt;&gt;"",_xlfn.CONCAT("-",_xlfn.XLOOKUP(C3,DHAC_TestPatients_combined!E$2:E$72,DHAC_TestPatients_combined!I$2:I$72,"")),""))),"")</f>
        <v/>
      </c>
      <c r="C3" s="65" t="str">
        <f>IF(D3&lt;&gt;"",DHAC_TestPatients_combined!E2,"")</f>
        <v/>
      </c>
      <c r="D3" s="65" t="str">
        <f>IF(DHAC_TestPatients_combined!F2&gt;1,DHAC_TestPatients_combined!F2,"")</f>
        <v/>
      </c>
      <c r="E3" s="73" t="str">
        <f>IF(D3&lt;&gt;"", DHAC_TestPatients_combined!J2,"")</f>
        <v/>
      </c>
      <c r="F3" s="72" t="str">
        <f t="shared" ref="F3:F34" si="0">IF(D3&lt;&gt;"", INT(YEARFRAC(AD3,E3, 1)),"")</f>
        <v/>
      </c>
      <c r="G3" s="65" t="str">
        <f>IF(A3&lt;&gt;"",LOWER(_xlfn.XLOOKUP(C3,DHAC_TestPatients_combined!E$2:E$72,DHAC_TestPatients_combined!C$2:C$72,"")),"")</f>
        <v/>
      </c>
      <c r="H3" s="65" t="str">
        <f>IF(A3&lt;&gt;"",LOWER(_xlfn.XLOOKUP(C3,DHAC_TestPatients_combined!E$2:E$72,DHAC_TestPatients_combined!D$2:D$72,"")),"")</f>
        <v/>
      </c>
      <c r="I3" s="66" t="str">
        <f t="shared" ref="I3:I34" si="1">IF(A3&lt;&gt;"","NI","")</f>
        <v/>
      </c>
      <c r="J3" s="66" t="str">
        <f t="shared" ref="J3:J34" si="2">IF(A3&lt;&gt;"","http://terminology.hl7.org/CodeSystem/v2-0203","")</f>
        <v/>
      </c>
      <c r="K3" s="66"/>
      <c r="L3" s="66" t="str">
        <f t="shared" ref="L3:L34" si="3">IF(A3="","","IHI")</f>
        <v/>
      </c>
      <c r="M3" s="66" t="str">
        <f t="shared" ref="M3:M34" si="4">IF(A3="","","http://ns.electronichealth.net.au/id/hi/ihi/1.0")</f>
        <v/>
      </c>
      <c r="N3" s="66" t="str">
        <f>IF(A3&lt;&gt;"",_xlfn.XLOOKUP(C3,DHAC_TestPatients_combined!E$2:E$72,DHAC_TestPatients_combined!B$2:B$72,""),"")</f>
        <v/>
      </c>
      <c r="O3" s="66" t="str">
        <f t="shared" ref="O3:O34" si="5">IF(A3="","","MC")</f>
        <v/>
      </c>
      <c r="P3" s="66" t="str">
        <f t="shared" ref="P3:P34" si="6">IF(A3="","","http://terminology.hl7.org/CodeSystem/v2-0203")</f>
        <v/>
      </c>
      <c r="Q3" s="66"/>
      <c r="R3" s="66" t="str">
        <f t="shared" ref="R3:R34" si="7">IF(A3="","","Medicare Number")</f>
        <v/>
      </c>
      <c r="S3" s="66" t="str">
        <f t="shared" ref="S3:S34" si="8">IF(A3="","","http://ns.electronichealth.net.au/id/medicare-number")</f>
        <v/>
      </c>
      <c r="T3" s="66" t="str">
        <f>IF(A3="","",_xlfn.CONCAT(C3,_xlfn.XLOOKUP(C3,DHAC_TestPatients_combined!E$2:E$72,DHAC_TestPatients_combined!F$2:F$72,"")))</f>
        <v/>
      </c>
      <c r="U3" s="120" t="str">
        <f>IF(D3&lt;&gt;"",LOWER(_xlfn.CONCAT(SUBSTITUTE(DHAC_TestPatients_combined!G2,"'",""),"-",DHAC_TestPatients_combined!H2,IF(DHAC_TestPatients_combined!I2&lt;&gt;"","-",""),IF(DHAC_TestPatients_combined!I2&lt;&gt;"",DHAC_TestPatients_combined!I2,""))),"")</f>
        <v/>
      </c>
      <c r="V3" s="120" t="str">
        <f t="shared" ref="V3:V34" si="9">IF(C3&lt;&gt;"","http://terminology.hl7.org/CodeSystem/v3-RoleCode","")</f>
        <v/>
      </c>
      <c r="W3" s="120" t="str">
        <f t="shared" ref="W3:W34" si="10">IF($C3&lt;&gt;"",IF(F3&gt;20,IF($AC3="male","FTH","MTH"),IF($AC3="male","HUSB","WIFE")),"")</f>
        <v/>
      </c>
      <c r="X3" s="65" t="str">
        <f t="shared" ref="X3:X34" si="11">IF($C3&lt;&gt;"",IF(W3="FTH", "father", IF(W3="MTH", "mother",IF(W3="HUSB", "husband", IF(W3="WIFE", "wife", "")))),"")</f>
        <v/>
      </c>
      <c r="Y3" s="65"/>
      <c r="Z3" s="120" t="str">
        <f>IF($A3&lt;&gt;"",_xlfn.XLOOKUP($C3,DHAC_TestPatients_combined!$E$2:$E$72,DHAC_TestPatients_combined!$G$2:$G$72,""),"")</f>
        <v/>
      </c>
      <c r="AA3" s="65" t="str">
        <f>IF($A3&lt;&gt;"",_xlfn.XLOOKUP($C3,DHAC_TestPatients_combined!$E$2:$E$72,DHAC_TestPatients_combined!$H$2:$H$72,""),"")</f>
        <v/>
      </c>
      <c r="AB3" s="65" t="str">
        <f>IF($A3&lt;&gt;"",_xlfn.XLOOKUP($C3,DHAC_TestPatients_combined!$E$2:$E$72,DHAC_TestPatients_combined!$I$2:$I$72,""),"")</f>
        <v/>
      </c>
      <c r="AC3" s="65" t="str">
        <f>IF($A3&lt;&gt;"",_xlfn.XLOOKUP($B3,Patient!$A$13:$A$83,Patient!$BF$13:$BF$83,""),"")</f>
        <v/>
      </c>
      <c r="AD3" s="155" t="str">
        <f>IF($A3&lt;&gt;"",_xlfn.XLOOKUP($B3,Patient!$A$13:$A$83,Patient!$BG$13:$BG$83,""),"")</f>
        <v/>
      </c>
      <c r="AE3" s="120" t="str">
        <f>IF($A3&lt;&gt;"",_xlfn.XLOOKUP($B3,Patient!$A$13:$A$83,Patient!AT$13:AT$83,""),"")</f>
        <v/>
      </c>
      <c r="AF3" s="65" t="str">
        <f>IF($A3&lt;&gt;"",_xlfn.XLOOKUP($B3,Patient!$A$13:$A$83,Patient!AU$13:AU$83,""),"")</f>
        <v/>
      </c>
      <c r="AG3" s="120" t="str">
        <f>IF($A3&lt;&gt;"",_xlfn.XLOOKUP($B3,Patient!$A$13:$A$83,Patient!AV$13:AV$83,""),"")</f>
        <v/>
      </c>
      <c r="AH3" s="65" t="str">
        <f>IF($A3&lt;&gt;"",_xlfn.XLOOKUP($B3,Patient!$A$13:$A$83,Patient!AW$13:AW$83,""),"")</f>
        <v/>
      </c>
      <c r="AI3" s="65" t="str">
        <f>IF($A3&lt;&gt;"",_xlfn.XLOOKUP($B3,Patient!$A$13:$A$83,Patient!AX$13:AX$83,""),"")</f>
        <v/>
      </c>
      <c r="AJ3" s="65" t="str">
        <f>IF($A3&lt;&gt;"",_xlfn.XLOOKUP($B3,Patient!$A$13:$A$83,Patient!AY$13:AY$83,""),"")</f>
        <v/>
      </c>
      <c r="AK3" s="65" t="str">
        <f>IF($A3&lt;&gt;"",_xlfn.XLOOKUP($B3,Patient!$A$13:$A$83,Patient!AZ$13:AZ$83,""),"")</f>
        <v/>
      </c>
      <c r="AL3" s="65" t="str">
        <f>IF($A3&lt;&gt;"",_xlfn.XLOOKUP($B3,Patient!$A$13:$A$83,Patient!BA$13:BA$83,""),"")</f>
        <v/>
      </c>
      <c r="AM3" s="65" t="str">
        <f>IF($A3&lt;&gt;"",_xlfn.XLOOKUP($B3,Patient!$A$13:$A$83,Patient!BB$13:BB$83,""),"")</f>
        <v/>
      </c>
      <c r="AN3" s="65" t="str">
        <f>IF($A3&lt;&gt;"",_xlfn.XLOOKUP($B3,Patient!$A$13:$A$83,Patient!$BL$13:$BL$83,""),"")</f>
        <v/>
      </c>
      <c r="AO3" s="120" t="str">
        <f>IF($A3&lt;&gt;"",_xlfn.XLOOKUP($B3,Patient!$A$13:$A$83,Patient!$BN$13:$BN$83,""),"")</f>
        <v/>
      </c>
      <c r="AP3" s="65" t="str">
        <f>IF($A3&lt;&gt;"",_xlfn.XLOOKUP($B3,Patient!$A$13:$A$83,Patient!$BO$13:$BO$83,""),"")</f>
        <v/>
      </c>
      <c r="AQ3" s="65" t="str">
        <f>IF($A3&lt;&gt;"",_xlfn.XLOOKUP($B3,Patient!$A$13:$A$83,Patient!$BP$13:$BP$83,""),"")</f>
        <v/>
      </c>
      <c r="AR3" s="65" t="str">
        <f>IF($A3&lt;&gt;"",_xlfn.XLOOKUP($B3,Patient!$A$13:$A$83,Patient!$BQ$13:$BQ$83,""),"")</f>
        <v/>
      </c>
      <c r="AS3" s="65" t="str">
        <f>IF($A3&lt;&gt;"",TEXT(_xlfn.XLOOKUP($B3,Patient!$A$13:$A$83,Patient!CC$13:CC$83,""),"#"),"")</f>
        <v/>
      </c>
      <c r="AT3" s="65" t="str">
        <f>IF($A3&lt;&gt;"",TEXT(_xlfn.XLOOKUP($B3,Patient!$A$13:$A$83,Patient!CD$13:CD$83,""),""),"")</f>
        <v/>
      </c>
      <c r="AU3" s="65" t="str">
        <f>IF($A3&lt;&gt;"",TEXT(_xlfn.XLOOKUP($B3,Patient!$A$13:$A$83,Patient!CF$13:CF$83,""),""),"")</f>
        <v/>
      </c>
      <c r="AV3" s="65" t="str">
        <f>IF($A3&lt;&gt;"",TEXT(_xlfn.XLOOKUP($B3,Patient!$A$13:$A$83,Patient!CG$13:CG$83,""),""),"")</f>
        <v/>
      </c>
      <c r="AW3" s="65" t="str">
        <f>IF($A3&lt;&gt;"",TEXT(_xlfn.XLOOKUP($B3,Patient!$A$13:$A$83,Patient!CI$13:CI$83,""),""),"")</f>
        <v/>
      </c>
      <c r="AX3" s="65" t="str">
        <f>IF($A3&lt;&gt;"",TEXT(_xlfn.XLOOKUP($B3,Patient!$A$13:$A$83,Patient!CJ$13:CJ$83,""),""),"")</f>
        <v/>
      </c>
      <c r="AY3" s="65" t="str">
        <f>IF($A3&lt;&gt;"",TEXT(_xlfn.XLOOKUP($B3,Patient!$A$13:$A$83,Patient!CK$13:CK$83,""),""),"")</f>
        <v/>
      </c>
      <c r="AZ3" s="65" t="str">
        <f>IF($A3&lt;&gt;"",TEXT(_xlfn.XLOOKUP($B3,Patient!$A$13:$A$83,Patient!CL$13:CL$83,""),""),"")</f>
        <v/>
      </c>
    </row>
    <row r="4" spans="1:53" x14ac:dyDescent="0.25">
      <c r="A4" s="65" t="str">
        <f>IF(D4 &lt;&gt; "",LOWER(_xlfn.CONCAT(_xlfn.XLOOKUP(DHAC_TestPatients_combined!E3, DHAC_TestPatients_combined!E$2:E$72,DHAC_TestPatients_combined!G$2:G$72,""), "-", _xlfn.XLOOKUP(DHAC_TestPatients_combined!E3, DHAC_TestPatients_combined!E$2:E$72,DHAC_TestPatients_combined!H$2:H$72,""),"-",DHAC_TestPatients_combined!F3)),"")</f>
        <v/>
      </c>
      <c r="B4" s="65" t="str">
        <f>IF(D4&lt;&gt;"",LOWER(_xlfn.CONCAT(_xlfn.XLOOKUP(C4,DHAC_TestPatients_combined!E$2:E$72,DHAC_TestPatients_combined!G$2:G$72,""),"-",_xlfn.XLOOKUP(C4,DHAC_TestPatients_combined!E$2:E$72,DHAC_TestPatients_combined!H$2:H$72,""),IF(_xlfn.XLOOKUP(C4,DHAC_TestPatients_combined!E$2:E$72,DHAC_TestPatients_combined!I$2:I$72,"")&lt;&gt;"",_xlfn.CONCAT("-",_xlfn.XLOOKUP(C4,DHAC_TestPatients_combined!E$2:E$72,DHAC_TestPatients_combined!I$2:I$72,"")),""))),"")</f>
        <v/>
      </c>
      <c r="C4" s="65" t="str">
        <f>IF(D4&lt;&gt;"",DHAC_TestPatients_combined!E3,"")</f>
        <v/>
      </c>
      <c r="D4" s="65" t="str">
        <f>IF(DHAC_TestPatients_combined!F3&gt;1,DHAC_TestPatients_combined!F3,"")</f>
        <v/>
      </c>
      <c r="E4" s="73" t="str">
        <f>IF(D4&lt;&gt;"", DHAC_TestPatients_combined!J3,"")</f>
        <v/>
      </c>
      <c r="F4" s="72" t="str">
        <f t="shared" si="0"/>
        <v/>
      </c>
      <c r="G4" s="65" t="str">
        <f>IF(A4&lt;&gt;"",LOWER(_xlfn.XLOOKUP(C4,DHAC_TestPatients_combined!E$2:E$72,DHAC_TestPatients_combined!C$2:C$72,"")),"")</f>
        <v/>
      </c>
      <c r="H4" s="65" t="str">
        <f>IF(A4&lt;&gt;"",LOWER(_xlfn.XLOOKUP(C4,DHAC_TestPatients_combined!E$2:E$72,DHAC_TestPatients_combined!D$2:D$72,"")),"")</f>
        <v/>
      </c>
      <c r="I4" s="66" t="str">
        <f t="shared" si="1"/>
        <v/>
      </c>
      <c r="J4" s="66" t="str">
        <f t="shared" si="2"/>
        <v/>
      </c>
      <c r="K4" s="66"/>
      <c r="L4" s="66" t="str">
        <f t="shared" si="3"/>
        <v/>
      </c>
      <c r="M4" s="66" t="str">
        <f t="shared" si="4"/>
        <v/>
      </c>
      <c r="N4" s="66" t="str">
        <f>IF(A4&lt;&gt;"",_xlfn.XLOOKUP(C4,DHAC_TestPatients_combined!E$2:E$72,DHAC_TestPatients_combined!B$2:B$72,""),"")</f>
        <v/>
      </c>
      <c r="O4" s="66" t="str">
        <f t="shared" si="5"/>
        <v/>
      </c>
      <c r="P4" s="66" t="str">
        <f t="shared" si="6"/>
        <v/>
      </c>
      <c r="Q4" s="66"/>
      <c r="R4" s="66" t="str">
        <f t="shared" si="7"/>
        <v/>
      </c>
      <c r="S4" s="66" t="str">
        <f t="shared" si="8"/>
        <v/>
      </c>
      <c r="T4" s="66" t="str">
        <f>IF(A4="","",_xlfn.CONCAT(C4,_xlfn.XLOOKUP(C4,DHAC_TestPatients_combined!E$2:E$72,DHAC_TestPatients_combined!F$2:F$72,"")))</f>
        <v/>
      </c>
      <c r="U4" s="120" t="str">
        <f>IF(D4&lt;&gt;"",LOWER(_xlfn.CONCAT(SUBSTITUTE(DHAC_TestPatients_combined!G3,"'",""),"-",DHAC_TestPatients_combined!H3,IF(DHAC_TestPatients_combined!I3&lt;&gt;"","-",""),IF(DHAC_TestPatients_combined!I3&lt;&gt;"",DHAC_TestPatients_combined!I3,""))),"")</f>
        <v/>
      </c>
      <c r="V4" s="120" t="str">
        <f t="shared" si="9"/>
        <v/>
      </c>
      <c r="W4" s="120" t="str">
        <f t="shared" si="10"/>
        <v/>
      </c>
      <c r="X4" s="65" t="str">
        <f t="shared" si="11"/>
        <v/>
      </c>
      <c r="Y4" s="65"/>
      <c r="Z4" s="120" t="str">
        <f>IF($A4&lt;&gt;"",_xlfn.XLOOKUP($C4,DHAC_TestPatients_combined!$E$2:$E$72,DHAC_TestPatients_combined!$G$2:$G$72,""),"")</f>
        <v/>
      </c>
      <c r="AA4" s="65" t="str">
        <f>IF($A4&lt;&gt;"",_xlfn.XLOOKUP($C4,DHAC_TestPatients_combined!$E$2:$E$72,DHAC_TestPatients_combined!$H$2:$H$72,""),"")</f>
        <v/>
      </c>
      <c r="AB4" s="65" t="str">
        <f>IF($A4&lt;&gt;"",_xlfn.XLOOKUP($C4,DHAC_TestPatients_combined!$E$2:$E$72,DHAC_TestPatients_combined!$I$2:$I$72,""),"")</f>
        <v/>
      </c>
      <c r="AC4" s="65" t="str">
        <f>IF($A4&lt;&gt;"",_xlfn.XLOOKUP($B4,Patient!$A$13:$A$83,Patient!$BF$13:$BF$83,""),"")</f>
        <v/>
      </c>
      <c r="AD4" s="155" t="str">
        <f>IF($A4&lt;&gt;"",_xlfn.XLOOKUP($B4,Patient!$A$13:$A$83,Patient!$BG$13:$BG$83,""),"")</f>
        <v/>
      </c>
      <c r="AE4" s="120" t="str">
        <f>IF($A4&lt;&gt;"",_xlfn.XLOOKUP($B4,Patient!$A$13:$A$83,Patient!AT$13:AT$83,""),"")</f>
        <v/>
      </c>
      <c r="AF4" s="65" t="str">
        <f>IF($A4&lt;&gt;"",_xlfn.XLOOKUP($B4,Patient!$A$13:$A$83,Patient!AU$13:AU$83,""),"")</f>
        <v/>
      </c>
      <c r="AG4" s="120" t="str">
        <f>IF($A4&lt;&gt;"",_xlfn.XLOOKUP($B4,Patient!$A$13:$A$83,Patient!AV$13:AV$83,""),"")</f>
        <v/>
      </c>
      <c r="AH4" s="65" t="str">
        <f>IF($A4&lt;&gt;"",_xlfn.XLOOKUP($B4,Patient!$A$13:$A$83,Patient!AW$13:AW$83,""),"")</f>
        <v/>
      </c>
      <c r="AI4" s="65" t="str">
        <f>IF($A4&lt;&gt;"",_xlfn.XLOOKUP($B4,Patient!$A$13:$A$83,Patient!AX$13:AX$83,""),"")</f>
        <v/>
      </c>
      <c r="AJ4" s="65" t="str">
        <f>IF($A4&lt;&gt;"",_xlfn.XLOOKUP($B4,Patient!$A$13:$A$83,Patient!AY$13:AY$83,""),"")</f>
        <v/>
      </c>
      <c r="AK4" s="65" t="str">
        <f>IF($A4&lt;&gt;"",_xlfn.XLOOKUP($B4,Patient!$A$13:$A$83,Patient!AZ$13:AZ$83,""),"")</f>
        <v/>
      </c>
      <c r="AL4" s="65" t="str">
        <f>IF($A4&lt;&gt;"",_xlfn.XLOOKUP($B4,Patient!$A$13:$A$83,Patient!BA$13:BA$83,""),"")</f>
        <v/>
      </c>
      <c r="AM4" s="65" t="str">
        <f>IF($A4&lt;&gt;"",_xlfn.XLOOKUP($B4,Patient!$A$13:$A$83,Patient!BB$13:BB$83,""),"")</f>
        <v/>
      </c>
      <c r="AN4" s="65" t="str">
        <f>IF($A4&lt;&gt;"",_xlfn.XLOOKUP($B4,Patient!$A$13:$A$83,Patient!$BL$13:$BL$83,""),"")</f>
        <v/>
      </c>
      <c r="AO4" s="120" t="str">
        <f>IF($A4&lt;&gt;"",_xlfn.XLOOKUP($B4,Patient!$A$13:$A$83,Patient!$BN$13:$BN$83,""),"")</f>
        <v/>
      </c>
      <c r="AP4" s="65" t="str">
        <f>IF($A4&lt;&gt;"",_xlfn.XLOOKUP($B4,Patient!$A$13:$A$83,Patient!$BO$13:$BO$83,""),"")</f>
        <v/>
      </c>
      <c r="AQ4" s="65" t="str">
        <f>IF($A4&lt;&gt;"",_xlfn.XLOOKUP($B4,Patient!$A$13:$A$83,Patient!$BP$13:$BP$83,""),"")</f>
        <v/>
      </c>
      <c r="AR4" s="65" t="str">
        <f>IF($A4&lt;&gt;"",_xlfn.XLOOKUP($B4,Patient!$A$13:$A$83,Patient!$BQ$13:$BQ$83,""),"")</f>
        <v/>
      </c>
      <c r="AS4" s="65" t="str">
        <f>IF($A4&lt;&gt;"",TEXT(_xlfn.XLOOKUP($B4,Patient!$A$13:$A$83,Patient!CC$13:CC$83,""),"#"),"")</f>
        <v/>
      </c>
      <c r="AT4" s="65" t="str">
        <f>IF($A4&lt;&gt;"",TEXT(_xlfn.XLOOKUP($B4,Patient!$A$13:$A$83,Patient!CD$13:CD$83,""),""),"")</f>
        <v/>
      </c>
      <c r="AU4" s="65" t="str">
        <f>IF($A4&lt;&gt;"",TEXT(_xlfn.XLOOKUP($B4,Patient!$A$13:$A$83,Patient!CF$13:CF$83,""),""),"")</f>
        <v/>
      </c>
      <c r="AV4" s="65" t="str">
        <f>IF($A4&lt;&gt;"",TEXT(_xlfn.XLOOKUP($B4,Patient!$A$13:$A$83,Patient!CG$13:CG$83,""),""),"")</f>
        <v/>
      </c>
      <c r="AW4" s="65" t="str">
        <f>IF($A4&lt;&gt;"",TEXT(_xlfn.XLOOKUP($B4,Patient!$A$13:$A$83,Patient!CI$13:CI$83,""),""),"")</f>
        <v/>
      </c>
      <c r="AX4" s="65" t="str">
        <f>IF($A4&lt;&gt;"",TEXT(_xlfn.XLOOKUP($B4,Patient!$A$13:$A$83,Patient!CJ$13:CJ$83,""),""),"")</f>
        <v/>
      </c>
      <c r="AY4" s="65" t="str">
        <f>IF($A4&lt;&gt;"",TEXT(_xlfn.XLOOKUP($B4,Patient!$A$13:$A$83,Patient!CK$13:CK$83,""),""),"")</f>
        <v/>
      </c>
      <c r="AZ4" s="65" t="str">
        <f>IF($A4&lt;&gt;"",TEXT(_xlfn.XLOOKUP($B4,Patient!$A$13:$A$83,Patient!CL$13:CL$83,""),""),"")</f>
        <v/>
      </c>
    </row>
    <row r="5" spans="1:53" x14ac:dyDescent="0.25">
      <c r="A5" s="65" t="str">
        <f>IF(D5 &lt;&gt; "",LOWER(_xlfn.CONCAT(_xlfn.XLOOKUP(DHAC_TestPatients_combined!E4, DHAC_TestPatients_combined!E$2:E$72,DHAC_TestPatients_combined!G$2:G$72,""), "-", _xlfn.XLOOKUP(DHAC_TestPatients_combined!E4, DHAC_TestPatients_combined!E$2:E$72,DHAC_TestPatients_combined!H$2:H$72,""),"-",DHAC_TestPatients_combined!F4)),"")</f>
        <v/>
      </c>
      <c r="B5" s="65" t="str">
        <f>IF(D5&lt;&gt;"",LOWER(_xlfn.CONCAT(_xlfn.XLOOKUP(C5,DHAC_TestPatients_combined!E$2:E$72,DHAC_TestPatients_combined!G$2:G$72,""),"-",_xlfn.XLOOKUP(C5,DHAC_TestPatients_combined!E$2:E$72,DHAC_TestPatients_combined!H$2:H$72,""),IF(_xlfn.XLOOKUP(C5,DHAC_TestPatients_combined!E$2:E$72,DHAC_TestPatients_combined!I$2:I$72,"")&lt;&gt;"",_xlfn.CONCAT("-",_xlfn.XLOOKUP(C5,DHAC_TestPatients_combined!E$2:E$72,DHAC_TestPatients_combined!I$2:I$72,"")),""))),"")</f>
        <v/>
      </c>
      <c r="C5" s="65" t="str">
        <f>IF(D5&lt;&gt;"",DHAC_TestPatients_combined!E4,"")</f>
        <v/>
      </c>
      <c r="D5" s="65" t="str">
        <f>IF(DHAC_TestPatients_combined!F4&gt;1,DHAC_TestPatients_combined!F4,"")</f>
        <v/>
      </c>
      <c r="E5" s="73" t="str">
        <f>IF(D5&lt;&gt;"", DHAC_TestPatients_combined!J4,"")</f>
        <v/>
      </c>
      <c r="F5" s="72" t="str">
        <f t="shared" si="0"/>
        <v/>
      </c>
      <c r="G5" s="65" t="str">
        <f>IF(A5&lt;&gt;"",LOWER(_xlfn.XLOOKUP(C5,DHAC_TestPatients_combined!E$2:E$72,DHAC_TestPatients_combined!C$2:C$72,"")),"")</f>
        <v/>
      </c>
      <c r="H5" s="65" t="str">
        <f>IF(A5&lt;&gt;"",LOWER(_xlfn.XLOOKUP(C5,DHAC_TestPatients_combined!E$2:E$72,DHAC_TestPatients_combined!D$2:D$72,"")),"")</f>
        <v/>
      </c>
      <c r="I5" s="66" t="str">
        <f t="shared" si="1"/>
        <v/>
      </c>
      <c r="J5" s="66" t="str">
        <f t="shared" si="2"/>
        <v/>
      </c>
      <c r="K5" s="66"/>
      <c r="L5" s="66" t="str">
        <f t="shared" si="3"/>
        <v/>
      </c>
      <c r="M5" s="66" t="str">
        <f t="shared" si="4"/>
        <v/>
      </c>
      <c r="N5" s="66" t="str">
        <f>IF(A5&lt;&gt;"",_xlfn.XLOOKUP(C5,DHAC_TestPatients_combined!E$2:E$72,DHAC_TestPatients_combined!B$2:B$72,""),"")</f>
        <v/>
      </c>
      <c r="O5" s="66" t="str">
        <f t="shared" si="5"/>
        <v/>
      </c>
      <c r="P5" s="66" t="str">
        <f t="shared" si="6"/>
        <v/>
      </c>
      <c r="Q5" s="66"/>
      <c r="R5" s="66" t="str">
        <f t="shared" si="7"/>
        <v/>
      </c>
      <c r="S5" s="66" t="str">
        <f t="shared" si="8"/>
        <v/>
      </c>
      <c r="T5" s="66" t="str">
        <f>IF(A5="","",_xlfn.CONCAT(C5,_xlfn.XLOOKUP(C5,DHAC_TestPatients_combined!E$2:E$72,DHAC_TestPatients_combined!F$2:F$72,"")))</f>
        <v/>
      </c>
      <c r="U5" s="120" t="str">
        <f>IF(D5&lt;&gt;"",LOWER(_xlfn.CONCAT(SUBSTITUTE(DHAC_TestPatients_combined!G4,"'",""),"-",DHAC_TestPatients_combined!H4,IF(DHAC_TestPatients_combined!I4&lt;&gt;"","-",""),IF(DHAC_TestPatients_combined!I4&lt;&gt;"",DHAC_TestPatients_combined!I4,""))),"")</f>
        <v/>
      </c>
      <c r="V5" s="120" t="str">
        <f t="shared" si="9"/>
        <v/>
      </c>
      <c r="W5" s="120" t="str">
        <f t="shared" si="10"/>
        <v/>
      </c>
      <c r="X5" s="65" t="str">
        <f t="shared" si="11"/>
        <v/>
      </c>
      <c r="Y5" s="65"/>
      <c r="Z5" s="120" t="str">
        <f>IF($A5&lt;&gt;"",_xlfn.XLOOKUP($C5,DHAC_TestPatients_combined!$E$2:$E$72,DHAC_TestPatients_combined!$G$2:$G$72,""),"")</f>
        <v/>
      </c>
      <c r="AA5" s="65" t="str">
        <f>IF($A5&lt;&gt;"",_xlfn.XLOOKUP($C5,DHAC_TestPatients_combined!$E$2:$E$72,DHAC_TestPatients_combined!$H$2:$H$72,""),"")</f>
        <v/>
      </c>
      <c r="AB5" s="65" t="str">
        <f>IF($A5&lt;&gt;"",_xlfn.XLOOKUP($C5,DHAC_TestPatients_combined!$E$2:$E$72,DHAC_TestPatients_combined!$I$2:$I$72,""),"")</f>
        <v/>
      </c>
      <c r="AC5" s="65" t="str">
        <f>IF($A5&lt;&gt;"",_xlfn.XLOOKUP($B5,Patient!$A$13:$A$83,Patient!$BF$13:$BF$83,""),"")</f>
        <v/>
      </c>
      <c r="AD5" s="155" t="str">
        <f>IF($A5&lt;&gt;"",_xlfn.XLOOKUP($B5,Patient!$A$13:$A$83,Patient!$BG$13:$BG$83,""),"")</f>
        <v/>
      </c>
      <c r="AE5" s="120" t="str">
        <f>IF($A5&lt;&gt;"",_xlfn.XLOOKUP($B5,Patient!$A$13:$A$83,Patient!AT$13:AT$83,""),"")</f>
        <v/>
      </c>
      <c r="AF5" s="65" t="str">
        <f>IF($A5&lt;&gt;"",_xlfn.XLOOKUP($B5,Patient!$A$13:$A$83,Patient!AU$13:AU$83,""),"")</f>
        <v/>
      </c>
      <c r="AG5" s="120" t="str">
        <f>IF($A5&lt;&gt;"",_xlfn.XLOOKUP($B5,Patient!$A$13:$A$83,Patient!AV$13:AV$83,""),"")</f>
        <v/>
      </c>
      <c r="AH5" s="65" t="str">
        <f>IF($A5&lt;&gt;"",_xlfn.XLOOKUP($B5,Patient!$A$13:$A$83,Patient!AW$13:AW$83,""),"")</f>
        <v/>
      </c>
      <c r="AI5" s="65" t="str">
        <f>IF($A5&lt;&gt;"",_xlfn.XLOOKUP($B5,Patient!$A$13:$A$83,Patient!AX$13:AX$83,""),"")</f>
        <v/>
      </c>
      <c r="AJ5" s="65" t="str">
        <f>IF($A5&lt;&gt;"",_xlfn.XLOOKUP($B5,Patient!$A$13:$A$83,Patient!AY$13:AY$83,""),"")</f>
        <v/>
      </c>
      <c r="AK5" s="65" t="str">
        <f>IF($A5&lt;&gt;"",_xlfn.XLOOKUP($B5,Patient!$A$13:$A$83,Patient!AZ$13:AZ$83,""),"")</f>
        <v/>
      </c>
      <c r="AL5" s="65" t="str">
        <f>IF($A5&lt;&gt;"",_xlfn.XLOOKUP($B5,Patient!$A$13:$A$83,Patient!BA$13:BA$83,""),"")</f>
        <v/>
      </c>
      <c r="AM5" s="65" t="str">
        <f>IF($A5&lt;&gt;"",_xlfn.XLOOKUP($B5,Patient!$A$13:$A$83,Patient!BB$13:BB$83,""),"")</f>
        <v/>
      </c>
      <c r="AN5" s="65" t="str">
        <f>IF($A5&lt;&gt;"",_xlfn.XLOOKUP($B5,Patient!$A$13:$A$83,Patient!$BL$13:$BL$83,""),"")</f>
        <v/>
      </c>
      <c r="AO5" s="120" t="str">
        <f>IF($A5&lt;&gt;"",_xlfn.XLOOKUP($B5,Patient!$A$13:$A$83,Patient!$BN$13:$BN$83,""),"")</f>
        <v/>
      </c>
      <c r="AP5" s="65" t="str">
        <f>IF($A5&lt;&gt;"",_xlfn.XLOOKUP($B5,Patient!$A$13:$A$83,Patient!$BO$13:$BO$83,""),"")</f>
        <v/>
      </c>
      <c r="AQ5" s="65" t="str">
        <f>IF($A5&lt;&gt;"",_xlfn.XLOOKUP($B5,Patient!$A$13:$A$83,Patient!$BP$13:$BP$83,""),"")</f>
        <v/>
      </c>
      <c r="AR5" s="65" t="str">
        <f>IF($A5&lt;&gt;"",_xlfn.XLOOKUP($B5,Patient!$A$13:$A$83,Patient!$BQ$13:$BQ$83,""),"")</f>
        <v/>
      </c>
      <c r="AS5" s="65" t="str">
        <f>IF($A5&lt;&gt;"",TEXT(_xlfn.XLOOKUP($B5,Patient!$A$13:$A$83,Patient!CC$13:CC$83,""),"#"),"")</f>
        <v/>
      </c>
      <c r="AT5" s="65" t="str">
        <f>IF($A5&lt;&gt;"",TEXT(_xlfn.XLOOKUP($B5,Patient!$A$13:$A$83,Patient!CD$13:CD$83,""),""),"")</f>
        <v/>
      </c>
      <c r="AU5" s="65" t="str">
        <f>IF($A5&lt;&gt;"",TEXT(_xlfn.XLOOKUP($B5,Patient!$A$13:$A$83,Patient!CF$13:CF$83,""),""),"")</f>
        <v/>
      </c>
      <c r="AV5" s="65" t="str">
        <f>IF($A5&lt;&gt;"",TEXT(_xlfn.XLOOKUP($B5,Patient!$A$13:$A$83,Patient!CG$13:CG$83,""),""),"")</f>
        <v/>
      </c>
      <c r="AW5" s="65" t="str">
        <f>IF($A5&lt;&gt;"",TEXT(_xlfn.XLOOKUP($B5,Patient!$A$13:$A$83,Patient!CI$13:CI$83,""),""),"")</f>
        <v/>
      </c>
      <c r="AX5" s="65" t="str">
        <f>IF($A5&lt;&gt;"",TEXT(_xlfn.XLOOKUP($B5,Patient!$A$13:$A$83,Patient!CJ$13:CJ$83,""),""),"")</f>
        <v/>
      </c>
      <c r="AY5" s="65" t="str">
        <f>IF($A5&lt;&gt;"",TEXT(_xlfn.XLOOKUP($B5,Patient!$A$13:$A$83,Patient!CK$13:CK$83,""),""),"")</f>
        <v/>
      </c>
      <c r="AZ5" s="65" t="str">
        <f>IF($A5&lt;&gt;"",TEXT(_xlfn.XLOOKUP($B5,Patient!$A$13:$A$83,Patient!CL$13:CL$83,""),""),"")</f>
        <v/>
      </c>
    </row>
    <row r="6" spans="1:53" x14ac:dyDescent="0.25">
      <c r="A6" s="65" t="str">
        <f>IF(D6 &lt;&gt; "",LOWER(_xlfn.CONCAT(_xlfn.XLOOKUP(DHAC_TestPatients_combined!E5, DHAC_TestPatients_combined!E$2:E$72,DHAC_TestPatients_combined!G$2:G$72,""), "-", _xlfn.XLOOKUP(DHAC_TestPatients_combined!E5, DHAC_TestPatients_combined!E$2:E$72,DHAC_TestPatients_combined!H$2:H$72,""),"-",DHAC_TestPatients_combined!F5)),"")</f>
        <v/>
      </c>
      <c r="B6" s="65" t="str">
        <f>IF(D6&lt;&gt;"",LOWER(_xlfn.CONCAT(_xlfn.XLOOKUP(C6,DHAC_TestPatients_combined!E$2:E$72,DHAC_TestPatients_combined!G$2:G$72,""),"-",_xlfn.XLOOKUP(C6,DHAC_TestPatients_combined!E$2:E$72,DHAC_TestPatients_combined!H$2:H$72,""),IF(_xlfn.XLOOKUP(C6,DHAC_TestPatients_combined!E$2:E$72,DHAC_TestPatients_combined!I$2:I$72,"")&lt;&gt;"",_xlfn.CONCAT("-",_xlfn.XLOOKUP(C6,DHAC_TestPatients_combined!E$2:E$72,DHAC_TestPatients_combined!I$2:I$72,"")),""))),"")</f>
        <v/>
      </c>
      <c r="C6" s="65" t="str">
        <f>IF(D6&lt;&gt;"",DHAC_TestPatients_combined!E5,"")</f>
        <v/>
      </c>
      <c r="D6" s="65" t="str">
        <f>IF(DHAC_TestPatients_combined!F5&gt;1,DHAC_TestPatients_combined!F5,"")</f>
        <v/>
      </c>
      <c r="E6" s="73" t="str">
        <f>IF(D6&lt;&gt;"", DHAC_TestPatients_combined!J5,"")</f>
        <v/>
      </c>
      <c r="F6" s="72" t="str">
        <f t="shared" si="0"/>
        <v/>
      </c>
      <c r="G6" s="65" t="str">
        <f>IF(A6&lt;&gt;"",LOWER(_xlfn.XLOOKUP(C6,DHAC_TestPatients_combined!E$2:E$72,DHAC_TestPatients_combined!C$2:C$72,"")),"")</f>
        <v/>
      </c>
      <c r="H6" s="65" t="str">
        <f>IF(A6&lt;&gt;"",LOWER(_xlfn.XLOOKUP(C6,DHAC_TestPatients_combined!E$2:E$72,DHAC_TestPatients_combined!D$2:D$72,"")),"")</f>
        <v/>
      </c>
      <c r="I6" s="66" t="str">
        <f t="shared" si="1"/>
        <v/>
      </c>
      <c r="J6" s="66" t="str">
        <f t="shared" si="2"/>
        <v/>
      </c>
      <c r="K6" s="66"/>
      <c r="L6" s="66" t="str">
        <f t="shared" si="3"/>
        <v/>
      </c>
      <c r="M6" s="66" t="str">
        <f t="shared" si="4"/>
        <v/>
      </c>
      <c r="N6" s="66" t="str">
        <f>IF(A6&lt;&gt;"",_xlfn.XLOOKUP(C6,DHAC_TestPatients_combined!E$2:E$72,DHAC_TestPatients_combined!B$2:B$72,""),"")</f>
        <v/>
      </c>
      <c r="O6" s="66" t="str">
        <f t="shared" si="5"/>
        <v/>
      </c>
      <c r="P6" s="66" t="str">
        <f t="shared" si="6"/>
        <v/>
      </c>
      <c r="Q6" s="66"/>
      <c r="R6" s="66" t="str">
        <f t="shared" si="7"/>
        <v/>
      </c>
      <c r="S6" s="66" t="str">
        <f t="shared" si="8"/>
        <v/>
      </c>
      <c r="T6" s="66" t="str">
        <f>IF(A6="","",_xlfn.CONCAT(C6,_xlfn.XLOOKUP(C6,DHAC_TestPatients_combined!E$2:E$72,DHAC_TestPatients_combined!F$2:F$72,"")))</f>
        <v/>
      </c>
      <c r="U6" s="120" t="str">
        <f>IF(D6&lt;&gt;"",LOWER(_xlfn.CONCAT(SUBSTITUTE(DHAC_TestPatients_combined!G5,"'",""),"-",DHAC_TestPatients_combined!H5,IF(DHAC_TestPatients_combined!I5&lt;&gt;"","-",""),IF(DHAC_TestPatients_combined!I5&lt;&gt;"",DHAC_TestPatients_combined!I5,""))),"")</f>
        <v/>
      </c>
      <c r="V6" s="120" t="str">
        <f t="shared" si="9"/>
        <v/>
      </c>
      <c r="W6" s="120" t="str">
        <f t="shared" si="10"/>
        <v/>
      </c>
      <c r="X6" s="65" t="str">
        <f t="shared" si="11"/>
        <v/>
      </c>
      <c r="Y6" s="65"/>
      <c r="Z6" s="120" t="str">
        <f>IF($A6&lt;&gt;"",_xlfn.XLOOKUP($C6,DHAC_TestPatients_combined!$E$2:$E$72,DHAC_TestPatients_combined!$G$2:$G$72,""),"")</f>
        <v/>
      </c>
      <c r="AA6" s="65" t="str">
        <f>IF($A6&lt;&gt;"",_xlfn.XLOOKUP($C6,DHAC_TestPatients_combined!$E$2:$E$72,DHAC_TestPatients_combined!$H$2:$H$72,""),"")</f>
        <v/>
      </c>
      <c r="AB6" s="65" t="str">
        <f>IF($A6&lt;&gt;"",_xlfn.XLOOKUP($C6,DHAC_TestPatients_combined!$E$2:$E$72,DHAC_TestPatients_combined!$I$2:$I$72,""),"")</f>
        <v/>
      </c>
      <c r="AC6" s="65" t="str">
        <f>IF($A6&lt;&gt;"",_xlfn.XLOOKUP($B6,Patient!$A$13:$A$83,Patient!$BF$13:$BF$83,""),"")</f>
        <v/>
      </c>
      <c r="AD6" s="155" t="str">
        <f>IF($A6&lt;&gt;"",_xlfn.XLOOKUP($B6,Patient!$A$13:$A$83,Patient!$BG$13:$BG$83,""),"")</f>
        <v/>
      </c>
      <c r="AE6" s="120" t="str">
        <f>IF($A6&lt;&gt;"",_xlfn.XLOOKUP($B6,Patient!$A$13:$A$83,Patient!AT$13:AT$83,""),"")</f>
        <v/>
      </c>
      <c r="AF6" s="65" t="str">
        <f>IF($A6&lt;&gt;"",_xlfn.XLOOKUP($B6,Patient!$A$13:$A$83,Patient!AU$13:AU$83,""),"")</f>
        <v/>
      </c>
      <c r="AG6" s="120" t="str">
        <f>IF($A6&lt;&gt;"",_xlfn.XLOOKUP($B6,Patient!$A$13:$A$83,Patient!AV$13:AV$83,""),"")</f>
        <v/>
      </c>
      <c r="AH6" s="65" t="str">
        <f>IF($A6&lt;&gt;"",_xlfn.XLOOKUP($B6,Patient!$A$13:$A$83,Patient!AW$13:AW$83,""),"")</f>
        <v/>
      </c>
      <c r="AI6" s="65" t="str">
        <f>IF($A6&lt;&gt;"",_xlfn.XLOOKUP($B6,Patient!$A$13:$A$83,Patient!AX$13:AX$83,""),"")</f>
        <v/>
      </c>
      <c r="AJ6" s="65" t="str">
        <f>IF($A6&lt;&gt;"",_xlfn.XLOOKUP($B6,Patient!$A$13:$A$83,Patient!AY$13:AY$83,""),"")</f>
        <v/>
      </c>
      <c r="AK6" s="65" t="str">
        <f>IF($A6&lt;&gt;"",_xlfn.XLOOKUP($B6,Patient!$A$13:$A$83,Patient!AZ$13:AZ$83,""),"")</f>
        <v/>
      </c>
      <c r="AL6" s="65" t="str">
        <f>IF($A6&lt;&gt;"",_xlfn.XLOOKUP($B6,Patient!$A$13:$A$83,Patient!BA$13:BA$83,""),"")</f>
        <v/>
      </c>
      <c r="AM6" s="65" t="str">
        <f>IF($A6&lt;&gt;"",_xlfn.XLOOKUP($B6,Patient!$A$13:$A$83,Patient!BB$13:BB$83,""),"")</f>
        <v/>
      </c>
      <c r="AN6" s="65" t="str">
        <f>IF($A6&lt;&gt;"",_xlfn.XLOOKUP($B6,Patient!$A$13:$A$83,Patient!$BL$13:$BL$83,""),"")</f>
        <v/>
      </c>
      <c r="AO6" s="120" t="str">
        <f>IF($A6&lt;&gt;"",_xlfn.XLOOKUP($B6,Patient!$A$13:$A$83,Patient!$BN$13:$BN$83,""),"")</f>
        <v/>
      </c>
      <c r="AP6" s="65" t="str">
        <f>IF($A6&lt;&gt;"",_xlfn.XLOOKUP($B6,Patient!$A$13:$A$83,Patient!$BO$13:$BO$83,""),"")</f>
        <v/>
      </c>
      <c r="AQ6" s="65" t="str">
        <f>IF($A6&lt;&gt;"",_xlfn.XLOOKUP($B6,Patient!$A$13:$A$83,Patient!$BP$13:$BP$83,""),"")</f>
        <v/>
      </c>
      <c r="AR6" s="65" t="str">
        <f>IF($A6&lt;&gt;"",_xlfn.XLOOKUP($B6,Patient!$A$13:$A$83,Patient!$BQ$13:$BQ$83,""),"")</f>
        <v/>
      </c>
      <c r="AS6" s="65" t="str">
        <f>IF($A6&lt;&gt;"",TEXT(_xlfn.XLOOKUP($B6,Patient!$A$13:$A$83,Patient!CC$13:CC$83,""),"#"),"")</f>
        <v/>
      </c>
      <c r="AT6" s="65" t="str">
        <f>IF($A6&lt;&gt;"",TEXT(_xlfn.XLOOKUP($B6,Patient!$A$13:$A$83,Patient!CD$13:CD$83,""),""),"")</f>
        <v/>
      </c>
      <c r="AU6" s="65" t="str">
        <f>IF($A6&lt;&gt;"",TEXT(_xlfn.XLOOKUP($B6,Patient!$A$13:$A$83,Patient!CF$13:CF$83,""),""),"")</f>
        <v/>
      </c>
      <c r="AV6" s="65" t="str">
        <f>IF($A6&lt;&gt;"",TEXT(_xlfn.XLOOKUP($B6,Patient!$A$13:$A$83,Patient!CG$13:CG$83,""),""),"")</f>
        <v/>
      </c>
      <c r="AW6" s="65" t="str">
        <f>IF($A6&lt;&gt;"",TEXT(_xlfn.XLOOKUP($B6,Patient!$A$13:$A$83,Patient!CI$13:CI$83,""),""),"")</f>
        <v/>
      </c>
      <c r="AX6" s="65" t="str">
        <f>IF($A6&lt;&gt;"",TEXT(_xlfn.XLOOKUP($B6,Patient!$A$13:$A$83,Patient!CJ$13:CJ$83,""),""),"")</f>
        <v/>
      </c>
      <c r="AY6" s="65" t="str">
        <f>IF($A6&lt;&gt;"",TEXT(_xlfn.XLOOKUP($B6,Patient!$A$13:$A$83,Patient!CK$13:CK$83,""),""),"")</f>
        <v/>
      </c>
      <c r="AZ6" s="65" t="str">
        <f>IF($A6&lt;&gt;"",TEXT(_xlfn.XLOOKUP($B6,Patient!$A$13:$A$83,Patient!CL$13:CL$83,""),""),"")</f>
        <v/>
      </c>
    </row>
    <row r="7" spans="1:53" x14ac:dyDescent="0.25">
      <c r="A7" s="65" t="str">
        <f>IF(D7 &lt;&gt; "",LOWER(_xlfn.CONCAT(_xlfn.XLOOKUP(DHAC_TestPatients_combined!E6, DHAC_TestPatients_combined!E$2:E$72,DHAC_TestPatients_combined!G$2:G$72,""), "-", _xlfn.XLOOKUP(DHAC_TestPatients_combined!E6, DHAC_TestPatients_combined!E$2:E$72,DHAC_TestPatients_combined!H$2:H$72,""),"-",DHAC_TestPatients_combined!F6)),"")</f>
        <v/>
      </c>
      <c r="B7" s="65" t="str">
        <f>IF(D7&lt;&gt;"",LOWER(_xlfn.CONCAT(_xlfn.XLOOKUP(C7,DHAC_TestPatients_combined!E$2:E$72,DHAC_TestPatients_combined!G$2:G$72,""),"-",_xlfn.XLOOKUP(C7,DHAC_TestPatients_combined!E$2:E$72,DHAC_TestPatients_combined!H$2:H$72,""),IF(_xlfn.XLOOKUP(C7,DHAC_TestPatients_combined!E$2:E$72,DHAC_TestPatients_combined!I$2:I$72,"")&lt;&gt;"",_xlfn.CONCAT("-",_xlfn.XLOOKUP(C7,DHAC_TestPatients_combined!E$2:E$72,DHAC_TestPatients_combined!I$2:I$72,"")),""))),"")</f>
        <v/>
      </c>
      <c r="C7" s="65" t="str">
        <f>IF(D7&lt;&gt;"",DHAC_TestPatients_combined!E6,"")</f>
        <v/>
      </c>
      <c r="D7" s="65" t="str">
        <f>IF(DHAC_TestPatients_combined!F6&gt;1,DHAC_TestPatients_combined!F6,"")</f>
        <v/>
      </c>
      <c r="E7" s="73" t="str">
        <f>IF(D7&lt;&gt;"", DHAC_TestPatients_combined!J6,"")</f>
        <v/>
      </c>
      <c r="F7" s="72" t="str">
        <f t="shared" si="0"/>
        <v/>
      </c>
      <c r="G7" s="65" t="str">
        <f>IF(A7&lt;&gt;"",LOWER(_xlfn.XLOOKUP(C7,DHAC_TestPatients_combined!E$2:E$72,DHAC_TestPatients_combined!C$2:C$72,"")),"")</f>
        <v/>
      </c>
      <c r="H7" s="65" t="str">
        <f>IF(A7&lt;&gt;"",LOWER(_xlfn.XLOOKUP(C7,DHAC_TestPatients_combined!E$2:E$72,DHAC_TestPatients_combined!D$2:D$72,"")),"")</f>
        <v/>
      </c>
      <c r="I7" s="66" t="str">
        <f t="shared" si="1"/>
        <v/>
      </c>
      <c r="J7" s="66" t="str">
        <f t="shared" si="2"/>
        <v/>
      </c>
      <c r="K7" s="66"/>
      <c r="L7" s="66" t="str">
        <f t="shared" si="3"/>
        <v/>
      </c>
      <c r="M7" s="66" t="str">
        <f t="shared" si="4"/>
        <v/>
      </c>
      <c r="N7" s="66" t="str">
        <f>IF(A7&lt;&gt;"",_xlfn.XLOOKUP(C7,DHAC_TestPatients_combined!E$2:E$72,DHAC_TestPatients_combined!B$2:B$72,""),"")</f>
        <v/>
      </c>
      <c r="O7" s="66" t="str">
        <f t="shared" si="5"/>
        <v/>
      </c>
      <c r="P7" s="66" t="str">
        <f t="shared" si="6"/>
        <v/>
      </c>
      <c r="Q7" s="66"/>
      <c r="R7" s="66" t="str">
        <f t="shared" si="7"/>
        <v/>
      </c>
      <c r="S7" s="66" t="str">
        <f t="shared" si="8"/>
        <v/>
      </c>
      <c r="T7" s="66" t="str">
        <f>IF(A7="","",_xlfn.CONCAT(C7,_xlfn.XLOOKUP(C7,DHAC_TestPatients_combined!E$2:E$72,DHAC_TestPatients_combined!F$2:F$72,"")))</f>
        <v/>
      </c>
      <c r="U7" s="120" t="str">
        <f>IF(D7&lt;&gt;"",LOWER(_xlfn.CONCAT(SUBSTITUTE(DHAC_TestPatients_combined!G6,"'",""),"-",DHAC_TestPatients_combined!H6,IF(DHAC_TestPatients_combined!I6&lt;&gt;"","-",""),IF(DHAC_TestPatients_combined!I6&lt;&gt;"",DHAC_TestPatients_combined!I6,""))),"")</f>
        <v/>
      </c>
      <c r="V7" s="120" t="str">
        <f t="shared" si="9"/>
        <v/>
      </c>
      <c r="W7" s="120" t="str">
        <f t="shared" si="10"/>
        <v/>
      </c>
      <c r="X7" s="65" t="str">
        <f t="shared" si="11"/>
        <v/>
      </c>
      <c r="Y7" s="65"/>
      <c r="Z7" s="120" t="str">
        <f>IF($A7&lt;&gt;"",_xlfn.XLOOKUP($C7,DHAC_TestPatients_combined!$E$2:$E$72,DHAC_TestPatients_combined!$G$2:$G$72,""),"")</f>
        <v/>
      </c>
      <c r="AA7" s="65" t="str">
        <f>IF($A7&lt;&gt;"",_xlfn.XLOOKUP($C7,DHAC_TestPatients_combined!$E$2:$E$72,DHAC_TestPatients_combined!$H$2:$H$72,""),"")</f>
        <v/>
      </c>
      <c r="AB7" s="65" t="str">
        <f>IF($A7&lt;&gt;"",_xlfn.XLOOKUP($C7,DHAC_TestPatients_combined!$E$2:$E$72,DHAC_TestPatients_combined!$I$2:$I$72,""),"")</f>
        <v/>
      </c>
      <c r="AC7" s="65" t="str">
        <f>IF($A7&lt;&gt;"",_xlfn.XLOOKUP($B7,Patient!$A$13:$A$83,Patient!$BF$13:$BF$83,""),"")</f>
        <v/>
      </c>
      <c r="AD7" s="155" t="str">
        <f>IF($A7&lt;&gt;"",_xlfn.XLOOKUP($B7,Patient!$A$13:$A$83,Patient!$BG$13:$BG$83,""),"")</f>
        <v/>
      </c>
      <c r="AE7" s="120" t="str">
        <f>IF($A7&lt;&gt;"",_xlfn.XLOOKUP($B7,Patient!$A$13:$A$83,Patient!AT$13:AT$83,""),"")</f>
        <v/>
      </c>
      <c r="AF7" s="65" t="str">
        <f>IF($A7&lt;&gt;"",_xlfn.XLOOKUP($B7,Patient!$A$13:$A$83,Patient!AU$13:AU$83,""),"")</f>
        <v/>
      </c>
      <c r="AG7" s="120" t="str">
        <f>IF($A7&lt;&gt;"",_xlfn.XLOOKUP($B7,Patient!$A$13:$A$83,Patient!AV$13:AV$83,""),"")</f>
        <v/>
      </c>
      <c r="AH7" s="65" t="str">
        <f>IF($A7&lt;&gt;"",_xlfn.XLOOKUP($B7,Patient!$A$13:$A$83,Patient!AW$13:AW$83,""),"")</f>
        <v/>
      </c>
      <c r="AI7" s="65" t="str">
        <f>IF($A7&lt;&gt;"",_xlfn.XLOOKUP($B7,Patient!$A$13:$A$83,Patient!AX$13:AX$83,""),"")</f>
        <v/>
      </c>
      <c r="AJ7" s="65" t="str">
        <f>IF($A7&lt;&gt;"",_xlfn.XLOOKUP($B7,Patient!$A$13:$A$83,Patient!AY$13:AY$83,""),"")</f>
        <v/>
      </c>
      <c r="AK7" s="65" t="str">
        <f>IF($A7&lt;&gt;"",_xlfn.XLOOKUP($B7,Patient!$A$13:$A$83,Patient!AZ$13:AZ$83,""),"")</f>
        <v/>
      </c>
      <c r="AL7" s="65" t="str">
        <f>IF($A7&lt;&gt;"",_xlfn.XLOOKUP($B7,Patient!$A$13:$A$83,Patient!BA$13:BA$83,""),"")</f>
        <v/>
      </c>
      <c r="AM7" s="65" t="str">
        <f>IF($A7&lt;&gt;"",_xlfn.XLOOKUP($B7,Patient!$A$13:$A$83,Patient!BB$13:BB$83,""),"")</f>
        <v/>
      </c>
      <c r="AN7" s="65" t="str">
        <f>IF($A7&lt;&gt;"",_xlfn.XLOOKUP($B7,Patient!$A$13:$A$83,Patient!$BL$13:$BL$83,""),"")</f>
        <v/>
      </c>
      <c r="AO7" s="120" t="str">
        <f>IF($A7&lt;&gt;"",_xlfn.XLOOKUP($B7,Patient!$A$13:$A$83,Patient!$BN$13:$BN$83,""),"")</f>
        <v/>
      </c>
      <c r="AP7" s="65" t="str">
        <f>IF($A7&lt;&gt;"",_xlfn.XLOOKUP($B7,Patient!$A$13:$A$83,Patient!$BO$13:$BO$83,""),"")</f>
        <v/>
      </c>
      <c r="AQ7" s="65" t="str">
        <f>IF($A7&lt;&gt;"",_xlfn.XLOOKUP($B7,Patient!$A$13:$A$83,Patient!$BP$13:$BP$83,""),"")</f>
        <v/>
      </c>
      <c r="AR7" s="65" t="str">
        <f>IF($A7&lt;&gt;"",_xlfn.XLOOKUP($B7,Patient!$A$13:$A$83,Patient!$BQ$13:$BQ$83,""),"")</f>
        <v/>
      </c>
      <c r="AS7" s="65" t="str">
        <f>IF($A7&lt;&gt;"",TEXT(_xlfn.XLOOKUP($B7,Patient!$A$13:$A$83,Patient!CC$13:CC$83,""),"#"),"")</f>
        <v/>
      </c>
      <c r="AT7" s="65" t="str">
        <f>IF($A7&lt;&gt;"",TEXT(_xlfn.XLOOKUP($B7,Patient!$A$13:$A$83,Patient!CD$13:CD$83,""),""),"")</f>
        <v/>
      </c>
      <c r="AU7" s="65" t="str">
        <f>IF($A7&lt;&gt;"",TEXT(_xlfn.XLOOKUP($B7,Patient!$A$13:$A$83,Patient!CF$13:CF$83,""),""),"")</f>
        <v/>
      </c>
      <c r="AV7" s="65" t="str">
        <f>IF($A7&lt;&gt;"",TEXT(_xlfn.XLOOKUP($B7,Patient!$A$13:$A$83,Patient!CG$13:CG$83,""),""),"")</f>
        <v/>
      </c>
      <c r="AW7" s="65" t="str">
        <f>IF($A7&lt;&gt;"",TEXT(_xlfn.XLOOKUP($B7,Patient!$A$13:$A$83,Patient!CI$13:CI$83,""),""),"")</f>
        <v/>
      </c>
      <c r="AX7" s="65" t="str">
        <f>IF($A7&lt;&gt;"",TEXT(_xlfn.XLOOKUP($B7,Patient!$A$13:$A$83,Patient!CJ$13:CJ$83,""),""),"")</f>
        <v/>
      </c>
      <c r="AY7" s="65" t="str">
        <f>IF($A7&lt;&gt;"",TEXT(_xlfn.XLOOKUP($B7,Patient!$A$13:$A$83,Patient!CK$13:CK$83,""),""),"")</f>
        <v/>
      </c>
      <c r="AZ7" s="65" t="str">
        <f>IF($A7&lt;&gt;"",TEXT(_xlfn.XLOOKUP($B7,Patient!$A$13:$A$83,Patient!CL$13:CL$83,""),""),"")</f>
        <v/>
      </c>
    </row>
    <row r="8" spans="1:53" x14ac:dyDescent="0.25">
      <c r="A8" s="65" t="str">
        <f>IF(D8 &lt;&gt; "",LOWER(_xlfn.CONCAT(_xlfn.XLOOKUP(DHAC_TestPatients_combined!E7, DHAC_TestPatients_combined!E$2:E$72,DHAC_TestPatients_combined!G$2:G$72,""), "-", _xlfn.XLOOKUP(DHAC_TestPatients_combined!E7, DHAC_TestPatients_combined!E$2:E$72,DHAC_TestPatients_combined!H$2:H$72,""),"-",DHAC_TestPatients_combined!F7)),"")</f>
        <v/>
      </c>
      <c r="B8" s="65" t="str">
        <f>IF(D8&lt;&gt;"",LOWER(_xlfn.CONCAT(_xlfn.XLOOKUP(C8,DHAC_TestPatients_combined!E$2:E$72,DHAC_TestPatients_combined!G$2:G$72,""),"-",_xlfn.XLOOKUP(C8,DHAC_TestPatients_combined!E$2:E$72,DHAC_TestPatients_combined!H$2:H$72,""),IF(_xlfn.XLOOKUP(C8,DHAC_TestPatients_combined!E$2:E$72,DHAC_TestPatients_combined!I$2:I$72,"")&lt;&gt;"",_xlfn.CONCAT("-",_xlfn.XLOOKUP(C8,DHAC_TestPatients_combined!E$2:E$72,DHAC_TestPatients_combined!I$2:I$72,"")),""))),"")</f>
        <v/>
      </c>
      <c r="C8" s="65" t="str">
        <f>IF(D8&lt;&gt;"",DHAC_TestPatients_combined!E7,"")</f>
        <v/>
      </c>
      <c r="D8" s="65" t="str">
        <f>IF(DHAC_TestPatients_combined!F7&gt;1,DHAC_TestPatients_combined!F7,"")</f>
        <v/>
      </c>
      <c r="E8" s="73" t="str">
        <f>IF(D8&lt;&gt;"", DHAC_TestPatients_combined!J7,"")</f>
        <v/>
      </c>
      <c r="F8" s="72" t="str">
        <f t="shared" si="0"/>
        <v/>
      </c>
      <c r="G8" s="65" t="str">
        <f>IF(A8&lt;&gt;"",LOWER(_xlfn.XLOOKUP(C8,DHAC_TestPatients_combined!E$2:E$72,DHAC_TestPatients_combined!C$2:C$72,"")),"")</f>
        <v/>
      </c>
      <c r="H8" s="65" t="str">
        <f>IF(A8&lt;&gt;"",LOWER(_xlfn.XLOOKUP(C8,DHAC_TestPatients_combined!E$2:E$72,DHAC_TestPatients_combined!D$2:D$72,"")),"")</f>
        <v/>
      </c>
      <c r="I8" s="66" t="str">
        <f t="shared" si="1"/>
        <v/>
      </c>
      <c r="J8" s="66" t="str">
        <f t="shared" si="2"/>
        <v/>
      </c>
      <c r="K8" s="66"/>
      <c r="L8" s="66" t="str">
        <f t="shared" si="3"/>
        <v/>
      </c>
      <c r="M8" s="66" t="str">
        <f t="shared" si="4"/>
        <v/>
      </c>
      <c r="N8" s="66" t="str">
        <f>IF(A8&lt;&gt;"",_xlfn.XLOOKUP(C8,DHAC_TestPatients_combined!E$2:E$72,DHAC_TestPatients_combined!B$2:B$72,""),"")</f>
        <v/>
      </c>
      <c r="O8" s="66" t="str">
        <f t="shared" si="5"/>
        <v/>
      </c>
      <c r="P8" s="66" t="str">
        <f t="shared" si="6"/>
        <v/>
      </c>
      <c r="Q8" s="66"/>
      <c r="R8" s="66" t="str">
        <f t="shared" si="7"/>
        <v/>
      </c>
      <c r="S8" s="66" t="str">
        <f t="shared" si="8"/>
        <v/>
      </c>
      <c r="T8" s="66" t="str">
        <f>IF(A8="","",_xlfn.CONCAT(C8,_xlfn.XLOOKUP(C8,DHAC_TestPatients_combined!E$2:E$72,DHAC_TestPatients_combined!F$2:F$72,"")))</f>
        <v/>
      </c>
      <c r="U8" s="120" t="str">
        <f>IF(D8&lt;&gt;"",LOWER(_xlfn.CONCAT(SUBSTITUTE(DHAC_TestPatients_combined!G7,"'",""),"-",DHAC_TestPatients_combined!H7,IF(DHAC_TestPatients_combined!I7&lt;&gt;"","-",""),IF(DHAC_TestPatients_combined!I7&lt;&gt;"",DHAC_TestPatients_combined!I7,""))),"")</f>
        <v/>
      </c>
      <c r="V8" s="120" t="str">
        <f t="shared" si="9"/>
        <v/>
      </c>
      <c r="W8" s="120" t="str">
        <f t="shared" si="10"/>
        <v/>
      </c>
      <c r="X8" s="65" t="str">
        <f t="shared" si="11"/>
        <v/>
      </c>
      <c r="Y8" s="65"/>
      <c r="Z8" s="120" t="str">
        <f>IF($A8&lt;&gt;"",_xlfn.XLOOKUP($C8,DHAC_TestPatients_combined!$E$2:$E$72,DHAC_TestPatients_combined!$G$2:$G$72,""),"")</f>
        <v/>
      </c>
      <c r="AA8" s="65" t="str">
        <f>IF($A8&lt;&gt;"",_xlfn.XLOOKUP($C8,DHAC_TestPatients_combined!$E$2:$E$72,DHAC_TestPatients_combined!$H$2:$H$72,""),"")</f>
        <v/>
      </c>
      <c r="AB8" s="65" t="str">
        <f>IF($A8&lt;&gt;"",_xlfn.XLOOKUP($C8,DHAC_TestPatients_combined!$E$2:$E$72,DHAC_TestPatients_combined!$I$2:$I$72,""),"")</f>
        <v/>
      </c>
      <c r="AC8" s="65" t="str">
        <f>IF($A8&lt;&gt;"",_xlfn.XLOOKUP($B8,Patient!$A$13:$A$83,Patient!$BF$13:$BF$83,""),"")</f>
        <v/>
      </c>
      <c r="AD8" s="155" t="str">
        <f>IF($A8&lt;&gt;"",_xlfn.XLOOKUP($B8,Patient!$A$13:$A$83,Patient!$BG$13:$BG$83,""),"")</f>
        <v/>
      </c>
      <c r="AE8" s="120" t="str">
        <f>IF($A8&lt;&gt;"",_xlfn.XLOOKUP($B8,Patient!$A$13:$A$83,Patient!AT$13:AT$83,""),"")</f>
        <v/>
      </c>
      <c r="AF8" s="65" t="str">
        <f>IF($A8&lt;&gt;"",_xlfn.XLOOKUP($B8,Patient!$A$13:$A$83,Patient!AU$13:AU$83,""),"")</f>
        <v/>
      </c>
      <c r="AG8" s="120" t="str">
        <f>IF($A8&lt;&gt;"",_xlfn.XLOOKUP($B8,Patient!$A$13:$A$83,Patient!AV$13:AV$83,""),"")</f>
        <v/>
      </c>
      <c r="AH8" s="65" t="str">
        <f>IF($A8&lt;&gt;"",_xlfn.XLOOKUP($B8,Patient!$A$13:$A$83,Patient!AW$13:AW$83,""),"")</f>
        <v/>
      </c>
      <c r="AI8" s="65" t="str">
        <f>IF($A8&lt;&gt;"",_xlfn.XLOOKUP($B8,Patient!$A$13:$A$83,Patient!AX$13:AX$83,""),"")</f>
        <v/>
      </c>
      <c r="AJ8" s="65" t="str">
        <f>IF($A8&lt;&gt;"",_xlfn.XLOOKUP($B8,Patient!$A$13:$A$83,Patient!AY$13:AY$83,""),"")</f>
        <v/>
      </c>
      <c r="AK8" s="65" t="str">
        <f>IF($A8&lt;&gt;"",_xlfn.XLOOKUP($B8,Patient!$A$13:$A$83,Patient!AZ$13:AZ$83,""),"")</f>
        <v/>
      </c>
      <c r="AL8" s="65" t="str">
        <f>IF($A8&lt;&gt;"",_xlfn.XLOOKUP($B8,Patient!$A$13:$A$83,Patient!BA$13:BA$83,""),"")</f>
        <v/>
      </c>
      <c r="AM8" s="65" t="str">
        <f>IF($A8&lt;&gt;"",_xlfn.XLOOKUP($B8,Patient!$A$13:$A$83,Patient!BB$13:BB$83,""),"")</f>
        <v/>
      </c>
      <c r="AN8" s="65" t="str">
        <f>IF($A8&lt;&gt;"",_xlfn.XLOOKUP($B8,Patient!$A$13:$A$83,Patient!$BL$13:$BL$83,""),"")</f>
        <v/>
      </c>
      <c r="AO8" s="120" t="str">
        <f>IF($A8&lt;&gt;"",_xlfn.XLOOKUP($B8,Patient!$A$13:$A$83,Patient!$BN$13:$BN$83,""),"")</f>
        <v/>
      </c>
      <c r="AP8" s="65" t="str">
        <f>IF($A8&lt;&gt;"",_xlfn.XLOOKUP($B8,Patient!$A$13:$A$83,Patient!$BO$13:$BO$83,""),"")</f>
        <v/>
      </c>
      <c r="AQ8" s="65" t="str">
        <f>IF($A8&lt;&gt;"",_xlfn.XLOOKUP($B8,Patient!$A$13:$A$83,Patient!$BP$13:$BP$83,""),"")</f>
        <v/>
      </c>
      <c r="AR8" s="65" t="str">
        <f>IF($A8&lt;&gt;"",_xlfn.XLOOKUP($B8,Patient!$A$13:$A$83,Patient!$BQ$13:$BQ$83,""),"")</f>
        <v/>
      </c>
      <c r="AS8" s="65" t="str">
        <f>IF($A8&lt;&gt;"",TEXT(_xlfn.XLOOKUP($B8,Patient!$A$13:$A$83,Patient!CC$13:CC$83,""),"#"),"")</f>
        <v/>
      </c>
      <c r="AT8" s="65" t="str">
        <f>IF($A8&lt;&gt;"",TEXT(_xlfn.XLOOKUP($B8,Patient!$A$13:$A$83,Patient!CD$13:CD$83,""),""),"")</f>
        <v/>
      </c>
      <c r="AU8" s="65" t="str">
        <f>IF($A8&lt;&gt;"",TEXT(_xlfn.XLOOKUP($B8,Patient!$A$13:$A$83,Patient!CF$13:CF$83,""),""),"")</f>
        <v/>
      </c>
      <c r="AV8" s="65" t="str">
        <f>IF($A8&lt;&gt;"",TEXT(_xlfn.XLOOKUP($B8,Patient!$A$13:$A$83,Patient!CG$13:CG$83,""),""),"")</f>
        <v/>
      </c>
      <c r="AW8" s="65" t="str">
        <f>IF($A8&lt;&gt;"",TEXT(_xlfn.XLOOKUP($B8,Patient!$A$13:$A$83,Patient!CI$13:CI$83,""),""),"")</f>
        <v/>
      </c>
      <c r="AX8" s="65" t="str">
        <f>IF($A8&lt;&gt;"",TEXT(_xlfn.XLOOKUP($B8,Patient!$A$13:$A$83,Patient!CJ$13:CJ$83,""),""),"")</f>
        <v/>
      </c>
      <c r="AY8" s="65" t="str">
        <f>IF($A8&lt;&gt;"",TEXT(_xlfn.XLOOKUP($B8,Patient!$A$13:$A$83,Patient!CK$13:CK$83,""),""),"")</f>
        <v/>
      </c>
      <c r="AZ8" s="65" t="str">
        <f>IF($A8&lt;&gt;"",TEXT(_xlfn.XLOOKUP($B8,Patient!$A$13:$A$83,Patient!CL$13:CL$83,""),""),"")</f>
        <v/>
      </c>
    </row>
    <row r="9" spans="1:53" x14ac:dyDescent="0.25">
      <c r="A9" s="65" t="str">
        <f>IF(D9 &lt;&gt; "",LOWER(_xlfn.CONCAT(_xlfn.XLOOKUP(DHAC_TestPatients_combined!E8, DHAC_TestPatients_combined!E$2:E$72,DHAC_TestPatients_combined!G$2:G$72,""), "-", _xlfn.XLOOKUP(DHAC_TestPatients_combined!E8, DHAC_TestPatients_combined!E$2:E$72,DHAC_TestPatients_combined!H$2:H$72,""),"-",DHAC_TestPatients_combined!F8)),"")</f>
        <v/>
      </c>
      <c r="B9" s="65" t="str">
        <f>IF(D9&lt;&gt;"",LOWER(_xlfn.CONCAT(_xlfn.XLOOKUP(C9,DHAC_TestPatients_combined!E$2:E$72,DHAC_TestPatients_combined!G$2:G$72,""),"-",_xlfn.XLOOKUP(C9,DHAC_TestPatients_combined!E$2:E$72,DHAC_TestPatients_combined!H$2:H$72,""),IF(_xlfn.XLOOKUP(C9,DHAC_TestPatients_combined!E$2:E$72,DHAC_TestPatients_combined!I$2:I$72,"")&lt;&gt;"",_xlfn.CONCAT("-",_xlfn.XLOOKUP(C9,DHAC_TestPatients_combined!E$2:E$72,DHAC_TestPatients_combined!I$2:I$72,"")),""))),"")</f>
        <v/>
      </c>
      <c r="C9" s="65" t="str">
        <f>IF(D9&lt;&gt;"",DHAC_TestPatients_combined!E8,"")</f>
        <v/>
      </c>
      <c r="D9" s="65" t="str">
        <f>IF(DHAC_TestPatients_combined!F8&gt;1,DHAC_TestPatients_combined!F8,"")</f>
        <v/>
      </c>
      <c r="E9" s="73" t="str">
        <f>IF(D9&lt;&gt;"", DHAC_TestPatients_combined!J8,"")</f>
        <v/>
      </c>
      <c r="F9" s="72" t="str">
        <f t="shared" si="0"/>
        <v/>
      </c>
      <c r="G9" s="65" t="str">
        <f>IF(A9&lt;&gt;"",LOWER(_xlfn.XLOOKUP(C9,DHAC_TestPatients_combined!E$2:E$72,DHAC_TestPatients_combined!C$2:C$72,"")),"")</f>
        <v/>
      </c>
      <c r="H9" s="65" t="str">
        <f>IF(A9&lt;&gt;"",LOWER(_xlfn.XLOOKUP(C9,DHAC_TestPatients_combined!E$2:E$72,DHAC_TestPatients_combined!D$2:D$72,"")),"")</f>
        <v/>
      </c>
      <c r="I9" s="66" t="str">
        <f t="shared" si="1"/>
        <v/>
      </c>
      <c r="J9" s="66" t="str">
        <f t="shared" si="2"/>
        <v/>
      </c>
      <c r="K9" s="66"/>
      <c r="L9" s="66" t="str">
        <f t="shared" si="3"/>
        <v/>
      </c>
      <c r="M9" s="66" t="str">
        <f t="shared" si="4"/>
        <v/>
      </c>
      <c r="N9" s="66" t="str">
        <f>IF(A9&lt;&gt;"",_xlfn.XLOOKUP(C9,DHAC_TestPatients_combined!E$2:E$72,DHAC_TestPatients_combined!B$2:B$72,""),"")</f>
        <v/>
      </c>
      <c r="O9" s="66" t="str">
        <f t="shared" si="5"/>
        <v/>
      </c>
      <c r="P9" s="66" t="str">
        <f t="shared" si="6"/>
        <v/>
      </c>
      <c r="Q9" s="66"/>
      <c r="R9" s="66" t="str">
        <f t="shared" si="7"/>
        <v/>
      </c>
      <c r="S9" s="66" t="str">
        <f t="shared" si="8"/>
        <v/>
      </c>
      <c r="T9" s="66" t="str">
        <f>IF(A9="","",_xlfn.CONCAT(C9,_xlfn.XLOOKUP(C9,DHAC_TestPatients_combined!E$2:E$72,DHAC_TestPatients_combined!F$2:F$72,"")))</f>
        <v/>
      </c>
      <c r="U9" s="120" t="str">
        <f>IF(D9&lt;&gt;"",LOWER(_xlfn.CONCAT(SUBSTITUTE(DHAC_TestPatients_combined!G8,"'",""),"-",DHAC_TestPatients_combined!H8,IF(DHAC_TestPatients_combined!I8&lt;&gt;"","-",""),IF(DHAC_TestPatients_combined!I8&lt;&gt;"",DHAC_TestPatients_combined!I8,""))),"")</f>
        <v/>
      </c>
      <c r="V9" s="120" t="str">
        <f t="shared" si="9"/>
        <v/>
      </c>
      <c r="W9" s="120" t="str">
        <f t="shared" si="10"/>
        <v/>
      </c>
      <c r="X9" s="65" t="str">
        <f t="shared" si="11"/>
        <v/>
      </c>
      <c r="Y9" s="65"/>
      <c r="Z9" s="120" t="str">
        <f>IF($A9&lt;&gt;"",_xlfn.XLOOKUP($C9,DHAC_TestPatients_combined!$E$2:$E$72,DHAC_TestPatients_combined!$G$2:$G$72,""),"")</f>
        <v/>
      </c>
      <c r="AA9" s="65" t="str">
        <f>IF($A9&lt;&gt;"",_xlfn.XLOOKUP($C9,DHAC_TestPatients_combined!$E$2:$E$72,DHAC_TestPatients_combined!$H$2:$H$72,""),"")</f>
        <v/>
      </c>
      <c r="AB9" s="65" t="str">
        <f>IF($A9&lt;&gt;"",_xlfn.XLOOKUP($C9,DHAC_TestPatients_combined!$E$2:$E$72,DHAC_TestPatients_combined!$I$2:$I$72,""),"")</f>
        <v/>
      </c>
      <c r="AC9" s="65" t="str">
        <f>IF($A9&lt;&gt;"",_xlfn.XLOOKUP($B9,Patient!$A$13:$A$83,Patient!$BF$13:$BF$83,""),"")</f>
        <v/>
      </c>
      <c r="AD9" s="155" t="str">
        <f>IF($A9&lt;&gt;"",_xlfn.XLOOKUP($B9,Patient!$A$13:$A$83,Patient!$BG$13:$BG$83,""),"")</f>
        <v/>
      </c>
      <c r="AE9" s="120" t="str">
        <f>IF($A9&lt;&gt;"",_xlfn.XLOOKUP($B9,Patient!$A$13:$A$83,Patient!AT$13:AT$83,""),"")</f>
        <v/>
      </c>
      <c r="AF9" s="65" t="str">
        <f>IF($A9&lt;&gt;"",_xlfn.XLOOKUP($B9,Patient!$A$13:$A$83,Patient!AU$13:AU$83,""),"")</f>
        <v/>
      </c>
      <c r="AG9" s="120" t="str">
        <f>IF($A9&lt;&gt;"",_xlfn.XLOOKUP($B9,Patient!$A$13:$A$83,Patient!AV$13:AV$83,""),"")</f>
        <v/>
      </c>
      <c r="AH9" s="65" t="str">
        <f>IF($A9&lt;&gt;"",_xlfn.XLOOKUP($B9,Patient!$A$13:$A$83,Patient!AW$13:AW$83,""),"")</f>
        <v/>
      </c>
      <c r="AI9" s="65" t="str">
        <f>IF($A9&lt;&gt;"",_xlfn.XLOOKUP($B9,Patient!$A$13:$A$83,Patient!AX$13:AX$83,""),"")</f>
        <v/>
      </c>
      <c r="AJ9" s="65" t="str">
        <f>IF($A9&lt;&gt;"",_xlfn.XLOOKUP($B9,Patient!$A$13:$A$83,Patient!AY$13:AY$83,""),"")</f>
        <v/>
      </c>
      <c r="AK9" s="65" t="str">
        <f>IF($A9&lt;&gt;"",_xlfn.XLOOKUP($B9,Patient!$A$13:$A$83,Patient!AZ$13:AZ$83,""),"")</f>
        <v/>
      </c>
      <c r="AL9" s="65" t="str">
        <f>IF($A9&lt;&gt;"",_xlfn.XLOOKUP($B9,Patient!$A$13:$A$83,Patient!BA$13:BA$83,""),"")</f>
        <v/>
      </c>
      <c r="AM9" s="65" t="str">
        <f>IF($A9&lt;&gt;"",_xlfn.XLOOKUP($B9,Patient!$A$13:$A$83,Patient!BB$13:BB$83,""),"")</f>
        <v/>
      </c>
      <c r="AN9" s="65" t="str">
        <f>IF($A9&lt;&gt;"",_xlfn.XLOOKUP($B9,Patient!$A$13:$A$83,Patient!$BL$13:$BL$83,""),"")</f>
        <v/>
      </c>
      <c r="AO9" s="120" t="str">
        <f>IF($A9&lt;&gt;"",_xlfn.XLOOKUP($B9,Patient!$A$13:$A$83,Patient!$BN$13:$BN$83,""),"")</f>
        <v/>
      </c>
      <c r="AP9" s="65" t="str">
        <f>IF($A9&lt;&gt;"",_xlfn.XLOOKUP($B9,Patient!$A$13:$A$83,Patient!$BO$13:$BO$83,""),"")</f>
        <v/>
      </c>
      <c r="AQ9" s="65" t="str">
        <f>IF($A9&lt;&gt;"",_xlfn.XLOOKUP($B9,Patient!$A$13:$A$83,Patient!$BP$13:$BP$83,""),"")</f>
        <v/>
      </c>
      <c r="AR9" s="65" t="str">
        <f>IF($A9&lt;&gt;"",_xlfn.XLOOKUP($B9,Patient!$A$13:$A$83,Patient!$BQ$13:$BQ$83,""),"")</f>
        <v/>
      </c>
      <c r="AS9" s="65" t="str">
        <f>IF($A9&lt;&gt;"",TEXT(_xlfn.XLOOKUP($B9,Patient!$A$13:$A$83,Patient!CC$13:CC$83,""),"#"),"")</f>
        <v/>
      </c>
      <c r="AT9" s="65" t="str">
        <f>IF($A9&lt;&gt;"",TEXT(_xlfn.XLOOKUP($B9,Patient!$A$13:$A$83,Patient!CD$13:CD$83,""),""),"")</f>
        <v/>
      </c>
      <c r="AU9" s="65" t="str">
        <f>IF($A9&lt;&gt;"",TEXT(_xlfn.XLOOKUP($B9,Patient!$A$13:$A$83,Patient!CF$13:CF$83,""),""),"")</f>
        <v/>
      </c>
      <c r="AV9" s="65" t="str">
        <f>IF($A9&lt;&gt;"",TEXT(_xlfn.XLOOKUP($B9,Patient!$A$13:$A$83,Patient!CG$13:CG$83,""),""),"")</f>
        <v/>
      </c>
      <c r="AW9" s="65" t="str">
        <f>IF($A9&lt;&gt;"",TEXT(_xlfn.XLOOKUP($B9,Patient!$A$13:$A$83,Patient!CI$13:CI$83,""),""),"")</f>
        <v/>
      </c>
      <c r="AX9" s="65" t="str">
        <f>IF($A9&lt;&gt;"",TEXT(_xlfn.XLOOKUP($B9,Patient!$A$13:$A$83,Patient!CJ$13:CJ$83,""),""),"")</f>
        <v/>
      </c>
      <c r="AY9" s="65" t="str">
        <f>IF($A9&lt;&gt;"",TEXT(_xlfn.XLOOKUP($B9,Patient!$A$13:$A$83,Patient!CK$13:CK$83,""),""),"")</f>
        <v/>
      </c>
      <c r="AZ9" s="65" t="str">
        <f>IF($A9&lt;&gt;"",TEXT(_xlfn.XLOOKUP($B9,Patient!$A$13:$A$83,Patient!CL$13:CL$83,""),""),"")</f>
        <v/>
      </c>
    </row>
    <row r="10" spans="1:53" x14ac:dyDescent="0.25">
      <c r="A10" s="65" t="str">
        <f>IF(D10 &lt;&gt; "",LOWER(_xlfn.CONCAT(_xlfn.XLOOKUP(DHAC_TestPatients_combined!E9, DHAC_TestPatients_combined!E$2:E$72,DHAC_TestPatients_combined!G$2:G$72,""), "-", _xlfn.XLOOKUP(DHAC_TestPatients_combined!E9, DHAC_TestPatients_combined!E$2:E$72,DHAC_TestPatients_combined!H$2:H$72,""),"-",DHAC_TestPatients_combined!F9)),"")</f>
        <v/>
      </c>
      <c r="B10" s="65" t="str">
        <f>IF(D10&lt;&gt;"",LOWER(_xlfn.CONCAT(_xlfn.XLOOKUP(C10,DHAC_TestPatients_combined!E$2:E$72,DHAC_TestPatients_combined!G$2:G$72,""),"-",_xlfn.XLOOKUP(C10,DHAC_TestPatients_combined!E$2:E$72,DHAC_TestPatients_combined!H$2:H$72,""),IF(_xlfn.XLOOKUP(C10,DHAC_TestPatients_combined!E$2:E$72,DHAC_TestPatients_combined!I$2:I$72,"")&lt;&gt;"",_xlfn.CONCAT("-",_xlfn.XLOOKUP(C10,DHAC_TestPatients_combined!E$2:E$72,DHAC_TestPatients_combined!I$2:I$72,"")),""))),"")</f>
        <v/>
      </c>
      <c r="C10" s="65" t="str">
        <f>IF(D10&lt;&gt;"",DHAC_TestPatients_combined!E9,"")</f>
        <v/>
      </c>
      <c r="D10" s="65" t="str">
        <f>IF(DHAC_TestPatients_combined!F9&gt;1,DHAC_TestPatients_combined!F9,"")</f>
        <v/>
      </c>
      <c r="E10" s="73" t="str">
        <f>IF(D10&lt;&gt;"", DHAC_TestPatients_combined!J9,"")</f>
        <v/>
      </c>
      <c r="F10" s="72" t="str">
        <f t="shared" si="0"/>
        <v/>
      </c>
      <c r="G10" s="65" t="str">
        <f>IF(A10&lt;&gt;"",LOWER(_xlfn.XLOOKUP(C10,DHAC_TestPatients_combined!E$2:E$72,DHAC_TestPatients_combined!C$2:C$72,"")),"")</f>
        <v/>
      </c>
      <c r="H10" s="65" t="str">
        <f>IF(A10&lt;&gt;"",LOWER(_xlfn.XLOOKUP(C10,DHAC_TestPatients_combined!E$2:E$72,DHAC_TestPatients_combined!D$2:D$72,"")),"")</f>
        <v/>
      </c>
      <c r="I10" s="66" t="str">
        <f t="shared" si="1"/>
        <v/>
      </c>
      <c r="J10" s="66" t="str">
        <f t="shared" si="2"/>
        <v/>
      </c>
      <c r="K10" s="66"/>
      <c r="L10" s="66" t="str">
        <f t="shared" si="3"/>
        <v/>
      </c>
      <c r="M10" s="66" t="str">
        <f t="shared" si="4"/>
        <v/>
      </c>
      <c r="N10" s="66" t="str">
        <f>IF(A10&lt;&gt;"",_xlfn.XLOOKUP(C10,DHAC_TestPatients_combined!E$2:E$72,DHAC_TestPatients_combined!B$2:B$72,""),"")</f>
        <v/>
      </c>
      <c r="O10" s="66" t="str">
        <f t="shared" si="5"/>
        <v/>
      </c>
      <c r="P10" s="66" t="str">
        <f t="shared" si="6"/>
        <v/>
      </c>
      <c r="Q10" s="66"/>
      <c r="R10" s="66" t="str">
        <f t="shared" si="7"/>
        <v/>
      </c>
      <c r="S10" s="66" t="str">
        <f t="shared" si="8"/>
        <v/>
      </c>
      <c r="T10" s="66" t="str">
        <f>IF(A10="","",_xlfn.CONCAT(C10,_xlfn.XLOOKUP(C10,DHAC_TestPatients_combined!E$2:E$72,DHAC_TestPatients_combined!F$2:F$72,"")))</f>
        <v/>
      </c>
      <c r="U10" s="120" t="str">
        <f>IF(D10&lt;&gt;"",LOWER(_xlfn.CONCAT(SUBSTITUTE(DHAC_TestPatients_combined!G9,"'",""),"-",DHAC_TestPatients_combined!H9,IF(DHAC_TestPatients_combined!I9&lt;&gt;"","-",""),IF(DHAC_TestPatients_combined!I9&lt;&gt;"",DHAC_TestPatients_combined!I9,""))),"")</f>
        <v/>
      </c>
      <c r="V10" s="120" t="str">
        <f t="shared" si="9"/>
        <v/>
      </c>
      <c r="W10" s="120" t="str">
        <f t="shared" si="10"/>
        <v/>
      </c>
      <c r="X10" s="65" t="str">
        <f t="shared" si="11"/>
        <v/>
      </c>
      <c r="Y10" s="65"/>
      <c r="Z10" s="120" t="str">
        <f>IF($A10&lt;&gt;"",_xlfn.XLOOKUP($C10,DHAC_TestPatients_combined!$E$2:$E$72,DHAC_TestPatients_combined!$G$2:$G$72,""),"")</f>
        <v/>
      </c>
      <c r="AA10" s="65" t="str">
        <f>IF($A10&lt;&gt;"",_xlfn.XLOOKUP($C10,DHAC_TestPatients_combined!$E$2:$E$72,DHAC_TestPatients_combined!$H$2:$H$72,""),"")</f>
        <v/>
      </c>
      <c r="AB10" s="65" t="str">
        <f>IF($A10&lt;&gt;"",_xlfn.XLOOKUP($C10,DHAC_TestPatients_combined!$E$2:$E$72,DHAC_TestPatients_combined!$I$2:$I$72,""),"")</f>
        <v/>
      </c>
      <c r="AC10" s="65" t="str">
        <f>IF($A10&lt;&gt;"",_xlfn.XLOOKUP($B10,Patient!$A$13:$A$83,Patient!$BF$13:$BF$83,""),"")</f>
        <v/>
      </c>
      <c r="AD10" s="155" t="str">
        <f>IF($A10&lt;&gt;"",_xlfn.XLOOKUP($B10,Patient!$A$13:$A$83,Patient!$BG$13:$BG$83,""),"")</f>
        <v/>
      </c>
      <c r="AE10" s="120" t="str">
        <f>IF($A10&lt;&gt;"",_xlfn.XLOOKUP($B10,Patient!$A$13:$A$83,Patient!AT$13:AT$83,""),"")</f>
        <v/>
      </c>
      <c r="AF10" s="65" t="str">
        <f>IF($A10&lt;&gt;"",_xlfn.XLOOKUP($B10,Patient!$A$13:$A$83,Patient!AU$13:AU$83,""),"")</f>
        <v/>
      </c>
      <c r="AG10" s="120" t="str">
        <f>IF($A10&lt;&gt;"",_xlfn.XLOOKUP($B10,Patient!$A$13:$A$83,Patient!AV$13:AV$83,""),"")</f>
        <v/>
      </c>
      <c r="AH10" s="65" t="str">
        <f>IF($A10&lt;&gt;"",_xlfn.XLOOKUP($B10,Patient!$A$13:$A$83,Patient!AW$13:AW$83,""),"")</f>
        <v/>
      </c>
      <c r="AI10" s="65" t="str">
        <f>IF($A10&lt;&gt;"",_xlfn.XLOOKUP($B10,Patient!$A$13:$A$83,Patient!AX$13:AX$83,""),"")</f>
        <v/>
      </c>
      <c r="AJ10" s="65" t="str">
        <f>IF($A10&lt;&gt;"",_xlfn.XLOOKUP($B10,Patient!$A$13:$A$83,Patient!AY$13:AY$83,""),"")</f>
        <v/>
      </c>
      <c r="AK10" s="65" t="str">
        <f>IF($A10&lt;&gt;"",_xlfn.XLOOKUP($B10,Patient!$A$13:$A$83,Patient!AZ$13:AZ$83,""),"")</f>
        <v/>
      </c>
      <c r="AL10" s="65" t="str">
        <f>IF($A10&lt;&gt;"",_xlfn.XLOOKUP($B10,Patient!$A$13:$A$83,Patient!BA$13:BA$83,""),"")</f>
        <v/>
      </c>
      <c r="AM10" s="65" t="str">
        <f>IF($A10&lt;&gt;"",_xlfn.XLOOKUP($B10,Patient!$A$13:$A$83,Patient!BB$13:BB$83,""),"")</f>
        <v/>
      </c>
      <c r="AN10" s="65" t="str">
        <f>IF($A10&lt;&gt;"",_xlfn.XLOOKUP($B10,Patient!$A$13:$A$83,Patient!$BL$13:$BL$83,""),"")</f>
        <v/>
      </c>
      <c r="AO10" s="120" t="str">
        <f>IF($A10&lt;&gt;"",_xlfn.XLOOKUP($B10,Patient!$A$13:$A$83,Patient!$BN$13:$BN$83,""),"")</f>
        <v/>
      </c>
      <c r="AP10" s="65" t="str">
        <f>IF($A10&lt;&gt;"",_xlfn.XLOOKUP($B10,Patient!$A$13:$A$83,Patient!$BO$13:$BO$83,""),"")</f>
        <v/>
      </c>
      <c r="AQ10" s="65" t="str">
        <f>IF($A10&lt;&gt;"",_xlfn.XLOOKUP($B10,Patient!$A$13:$A$83,Patient!$BP$13:$BP$83,""),"")</f>
        <v/>
      </c>
      <c r="AR10" s="65" t="str">
        <f>IF($A10&lt;&gt;"",_xlfn.XLOOKUP($B10,Patient!$A$13:$A$83,Patient!$BQ$13:$BQ$83,""),"")</f>
        <v/>
      </c>
      <c r="AS10" s="65" t="str">
        <f>IF($A10&lt;&gt;"",TEXT(_xlfn.XLOOKUP($B10,Patient!$A$13:$A$83,Patient!CC$13:CC$83,""),"#"),"")</f>
        <v/>
      </c>
      <c r="AT10" s="65" t="str">
        <f>IF($A10&lt;&gt;"",TEXT(_xlfn.XLOOKUP($B10,Patient!$A$13:$A$83,Patient!CD$13:CD$83,""),""),"")</f>
        <v/>
      </c>
      <c r="AU10" s="65" t="str">
        <f>IF($A10&lt;&gt;"",TEXT(_xlfn.XLOOKUP($B10,Patient!$A$13:$A$83,Patient!CF$13:CF$83,""),""),"")</f>
        <v/>
      </c>
      <c r="AV10" s="65" t="str">
        <f>IF($A10&lt;&gt;"",TEXT(_xlfn.XLOOKUP($B10,Patient!$A$13:$A$83,Patient!CG$13:CG$83,""),""),"")</f>
        <v/>
      </c>
      <c r="AW10" s="65" t="str">
        <f>IF($A10&lt;&gt;"",TEXT(_xlfn.XLOOKUP($B10,Patient!$A$13:$A$83,Patient!CI$13:CI$83,""),""),"")</f>
        <v/>
      </c>
      <c r="AX10" s="65" t="str">
        <f>IF($A10&lt;&gt;"",TEXT(_xlfn.XLOOKUP($B10,Patient!$A$13:$A$83,Patient!CJ$13:CJ$83,""),""),"")</f>
        <v/>
      </c>
      <c r="AY10" s="65" t="str">
        <f>IF($A10&lt;&gt;"",TEXT(_xlfn.XLOOKUP($B10,Patient!$A$13:$A$83,Patient!CK$13:CK$83,""),""),"")</f>
        <v/>
      </c>
      <c r="AZ10" s="65" t="str">
        <f>IF($A10&lt;&gt;"",TEXT(_xlfn.XLOOKUP($B10,Patient!$A$13:$A$83,Patient!CL$13:CL$83,""),""),"")</f>
        <v/>
      </c>
    </row>
    <row r="11" spans="1:53" x14ac:dyDescent="0.25">
      <c r="A11" s="65" t="str">
        <f>IF(D11 &lt;&gt; "",LOWER(_xlfn.CONCAT(_xlfn.XLOOKUP(DHAC_TestPatients_combined!E10, DHAC_TestPatients_combined!E$2:E$72,DHAC_TestPatients_combined!G$2:G$72,""), "-", _xlfn.XLOOKUP(DHAC_TestPatients_combined!E10, DHAC_TestPatients_combined!E$2:E$72,DHAC_TestPatients_combined!H$2:H$72,""),"-",DHAC_TestPatients_combined!F10)),"")</f>
        <v/>
      </c>
      <c r="B11" s="65" t="str">
        <f>IF(D11&lt;&gt;"",LOWER(_xlfn.CONCAT(_xlfn.XLOOKUP(C11,DHAC_TestPatients_combined!E$2:E$72,DHAC_TestPatients_combined!G$2:G$72,""),"-",_xlfn.XLOOKUP(C11,DHAC_TestPatients_combined!E$2:E$72,DHAC_TestPatients_combined!H$2:H$72,""),IF(_xlfn.XLOOKUP(C11,DHAC_TestPatients_combined!E$2:E$72,DHAC_TestPatients_combined!I$2:I$72,"")&lt;&gt;"",_xlfn.CONCAT("-",_xlfn.XLOOKUP(C11,DHAC_TestPatients_combined!E$2:E$72,DHAC_TestPatients_combined!I$2:I$72,"")),""))),"")</f>
        <v/>
      </c>
      <c r="C11" s="65" t="str">
        <f>IF(D11&lt;&gt;"",DHAC_TestPatients_combined!E10,"")</f>
        <v/>
      </c>
      <c r="D11" s="65" t="str">
        <f>IF(DHAC_TestPatients_combined!F10&gt;1,DHAC_TestPatients_combined!F10,"")</f>
        <v/>
      </c>
      <c r="E11" s="73" t="str">
        <f>IF(D11&lt;&gt;"", DHAC_TestPatients_combined!J10,"")</f>
        <v/>
      </c>
      <c r="F11" s="72" t="str">
        <f t="shared" si="0"/>
        <v/>
      </c>
      <c r="G11" s="65" t="str">
        <f>IF(A11&lt;&gt;"",LOWER(_xlfn.XLOOKUP(C11,DHAC_TestPatients_combined!E$2:E$72,DHAC_TestPatients_combined!C$2:C$72,"")),"")</f>
        <v/>
      </c>
      <c r="H11" s="65" t="str">
        <f>IF(A11&lt;&gt;"",LOWER(_xlfn.XLOOKUP(C11,DHAC_TestPatients_combined!E$2:E$72,DHAC_TestPatients_combined!D$2:D$72,"")),"")</f>
        <v/>
      </c>
      <c r="I11" s="66" t="str">
        <f t="shared" si="1"/>
        <v/>
      </c>
      <c r="J11" s="66" t="str">
        <f t="shared" si="2"/>
        <v/>
      </c>
      <c r="K11" s="66"/>
      <c r="L11" s="66" t="str">
        <f t="shared" si="3"/>
        <v/>
      </c>
      <c r="M11" s="66" t="str">
        <f t="shared" si="4"/>
        <v/>
      </c>
      <c r="N11" s="66" t="str">
        <f>IF(A11&lt;&gt;"",_xlfn.XLOOKUP(C11,DHAC_TestPatients_combined!E$2:E$72,DHAC_TestPatients_combined!B$2:B$72,""),"")</f>
        <v/>
      </c>
      <c r="O11" s="66" t="str">
        <f t="shared" si="5"/>
        <v/>
      </c>
      <c r="P11" s="66" t="str">
        <f t="shared" si="6"/>
        <v/>
      </c>
      <c r="Q11" s="66"/>
      <c r="R11" s="66" t="str">
        <f t="shared" si="7"/>
        <v/>
      </c>
      <c r="S11" s="66" t="str">
        <f t="shared" si="8"/>
        <v/>
      </c>
      <c r="T11" s="66" t="str">
        <f>IF(A11="","",_xlfn.CONCAT(C11,_xlfn.XLOOKUP(C11,DHAC_TestPatients_combined!E$2:E$72,DHAC_TestPatients_combined!F$2:F$72,"")))</f>
        <v/>
      </c>
      <c r="U11" s="120" t="str">
        <f>IF(D11&lt;&gt;"",LOWER(_xlfn.CONCAT(SUBSTITUTE(DHAC_TestPatients_combined!G10,"'",""),"-",DHAC_TestPatients_combined!H10,IF(DHAC_TestPatients_combined!I10&lt;&gt;"","-",""),IF(DHAC_TestPatients_combined!I10&lt;&gt;"",DHAC_TestPatients_combined!I10,""))),"")</f>
        <v/>
      </c>
      <c r="V11" s="120" t="str">
        <f t="shared" si="9"/>
        <v/>
      </c>
      <c r="W11" s="120" t="str">
        <f t="shared" si="10"/>
        <v/>
      </c>
      <c r="X11" s="65" t="str">
        <f t="shared" si="11"/>
        <v/>
      </c>
      <c r="Y11" s="65"/>
      <c r="Z11" s="120" t="str">
        <f>IF($A11&lt;&gt;"",_xlfn.XLOOKUP($C11,DHAC_TestPatients_combined!$E$2:$E$72,DHAC_TestPatients_combined!$G$2:$G$72,""),"")</f>
        <v/>
      </c>
      <c r="AA11" s="65" t="str">
        <f>IF($A11&lt;&gt;"",_xlfn.XLOOKUP($C11,DHAC_TestPatients_combined!$E$2:$E$72,DHAC_TestPatients_combined!$H$2:$H$72,""),"")</f>
        <v/>
      </c>
      <c r="AB11" s="65" t="str">
        <f>IF($A11&lt;&gt;"",_xlfn.XLOOKUP($C11,DHAC_TestPatients_combined!$E$2:$E$72,DHAC_TestPatients_combined!$I$2:$I$72,""),"")</f>
        <v/>
      </c>
      <c r="AC11" s="65" t="str">
        <f>IF($A11&lt;&gt;"",_xlfn.XLOOKUP($B11,Patient!$A$13:$A$83,Patient!$BF$13:$BF$83,""),"")</f>
        <v/>
      </c>
      <c r="AD11" s="155" t="str">
        <f>IF($A11&lt;&gt;"",_xlfn.XLOOKUP($B11,Patient!$A$13:$A$83,Patient!$BG$13:$BG$83,""),"")</f>
        <v/>
      </c>
      <c r="AE11" s="120" t="str">
        <f>IF($A11&lt;&gt;"",_xlfn.XLOOKUP($B11,Patient!$A$13:$A$83,Patient!AT$13:AT$83,""),"")</f>
        <v/>
      </c>
      <c r="AF11" s="65" t="str">
        <f>IF($A11&lt;&gt;"",_xlfn.XLOOKUP($B11,Patient!$A$13:$A$83,Patient!AU$13:AU$83,""),"")</f>
        <v/>
      </c>
      <c r="AG11" s="120" t="str">
        <f>IF($A11&lt;&gt;"",_xlfn.XLOOKUP($B11,Patient!$A$13:$A$83,Patient!AV$13:AV$83,""),"")</f>
        <v/>
      </c>
      <c r="AH11" s="65" t="str">
        <f>IF($A11&lt;&gt;"",_xlfn.XLOOKUP($B11,Patient!$A$13:$A$83,Patient!AW$13:AW$83,""),"")</f>
        <v/>
      </c>
      <c r="AI11" s="65" t="str">
        <f>IF($A11&lt;&gt;"",_xlfn.XLOOKUP($B11,Patient!$A$13:$A$83,Patient!AX$13:AX$83,""),"")</f>
        <v/>
      </c>
      <c r="AJ11" s="65" t="str">
        <f>IF($A11&lt;&gt;"",_xlfn.XLOOKUP($B11,Patient!$A$13:$A$83,Patient!AY$13:AY$83,""),"")</f>
        <v/>
      </c>
      <c r="AK11" s="65" t="str">
        <f>IF($A11&lt;&gt;"",_xlfn.XLOOKUP($B11,Patient!$A$13:$A$83,Patient!AZ$13:AZ$83,""),"")</f>
        <v/>
      </c>
      <c r="AL11" s="65" t="str">
        <f>IF($A11&lt;&gt;"",_xlfn.XLOOKUP($B11,Patient!$A$13:$A$83,Patient!BA$13:BA$83,""),"")</f>
        <v/>
      </c>
      <c r="AM11" s="65" t="str">
        <f>IF($A11&lt;&gt;"",_xlfn.XLOOKUP($B11,Patient!$A$13:$A$83,Patient!BB$13:BB$83,""),"")</f>
        <v/>
      </c>
      <c r="AN11" s="65" t="str">
        <f>IF($A11&lt;&gt;"",_xlfn.XLOOKUP($B11,Patient!$A$13:$A$83,Patient!$BL$13:$BL$83,""),"")</f>
        <v/>
      </c>
      <c r="AO11" s="120" t="str">
        <f>IF($A11&lt;&gt;"",_xlfn.XLOOKUP($B11,Patient!$A$13:$A$83,Patient!$BN$13:$BN$83,""),"")</f>
        <v/>
      </c>
      <c r="AP11" s="65" t="str">
        <f>IF($A11&lt;&gt;"",_xlfn.XLOOKUP($B11,Patient!$A$13:$A$83,Patient!$BO$13:$BO$83,""),"")</f>
        <v/>
      </c>
      <c r="AQ11" s="65" t="str">
        <f>IF($A11&lt;&gt;"",_xlfn.XLOOKUP($B11,Patient!$A$13:$A$83,Patient!$BP$13:$BP$83,""),"")</f>
        <v/>
      </c>
      <c r="AR11" s="65" t="str">
        <f>IF($A11&lt;&gt;"",_xlfn.XLOOKUP($B11,Patient!$A$13:$A$83,Patient!$BQ$13:$BQ$83,""),"")</f>
        <v/>
      </c>
      <c r="AS11" s="65" t="str">
        <f>IF($A11&lt;&gt;"",TEXT(_xlfn.XLOOKUP($B11,Patient!$A$13:$A$83,Patient!CC$13:CC$83,""),"#"),"")</f>
        <v/>
      </c>
      <c r="AT11" s="65" t="str">
        <f>IF($A11&lt;&gt;"",TEXT(_xlfn.XLOOKUP($B11,Patient!$A$13:$A$83,Patient!CD$13:CD$83,""),""),"")</f>
        <v/>
      </c>
      <c r="AU11" s="65" t="str">
        <f>IF($A11&lt;&gt;"",TEXT(_xlfn.XLOOKUP($B11,Patient!$A$13:$A$83,Patient!CF$13:CF$83,""),""),"")</f>
        <v/>
      </c>
      <c r="AV11" s="65" t="str">
        <f>IF($A11&lt;&gt;"",TEXT(_xlfn.XLOOKUP($B11,Patient!$A$13:$A$83,Patient!CG$13:CG$83,""),""),"")</f>
        <v/>
      </c>
      <c r="AW11" s="65" t="str">
        <f>IF($A11&lt;&gt;"",TEXT(_xlfn.XLOOKUP($B11,Patient!$A$13:$A$83,Patient!CI$13:CI$83,""),""),"")</f>
        <v/>
      </c>
      <c r="AX11" s="65" t="str">
        <f>IF($A11&lt;&gt;"",TEXT(_xlfn.XLOOKUP($B11,Patient!$A$13:$A$83,Patient!CJ$13:CJ$83,""),""),"")</f>
        <v/>
      </c>
      <c r="AY11" s="65" t="str">
        <f>IF($A11&lt;&gt;"",TEXT(_xlfn.XLOOKUP($B11,Patient!$A$13:$A$83,Patient!CK$13:CK$83,""),""),"")</f>
        <v/>
      </c>
      <c r="AZ11" s="65" t="str">
        <f>IF($A11&lt;&gt;"",TEXT(_xlfn.XLOOKUP($B11,Patient!$A$13:$A$83,Patient!CL$13:CL$83,""),""),"")</f>
        <v/>
      </c>
    </row>
    <row r="12" spans="1:53" x14ac:dyDescent="0.25">
      <c r="A12" s="65" t="str">
        <f>IF(D12 &lt;&gt; "",LOWER(_xlfn.CONCAT(_xlfn.XLOOKUP(DHAC_TestPatients_combined!E11, DHAC_TestPatients_combined!E$2:E$72,DHAC_TestPatients_combined!G$2:G$72,""), "-", _xlfn.XLOOKUP(DHAC_TestPatients_combined!E11, DHAC_TestPatients_combined!E$2:E$72,DHAC_TestPatients_combined!H$2:H$72,""),"-",DHAC_TestPatients_combined!F11)),"")</f>
        <v/>
      </c>
      <c r="B12" s="65" t="str">
        <f>IF(D12&lt;&gt;"",LOWER(_xlfn.CONCAT(_xlfn.XLOOKUP(C12,DHAC_TestPatients_combined!E$2:E$72,DHAC_TestPatients_combined!G$2:G$72,""),"-",_xlfn.XLOOKUP(C12,DHAC_TestPatients_combined!E$2:E$72,DHAC_TestPatients_combined!H$2:H$72,""),IF(_xlfn.XLOOKUP(C12,DHAC_TestPatients_combined!E$2:E$72,DHAC_TestPatients_combined!I$2:I$72,"")&lt;&gt;"",_xlfn.CONCAT("-",_xlfn.XLOOKUP(C12,DHAC_TestPatients_combined!E$2:E$72,DHAC_TestPatients_combined!I$2:I$72,"")),""))),"")</f>
        <v/>
      </c>
      <c r="C12" s="65" t="str">
        <f>IF(D12&lt;&gt;"",DHAC_TestPatients_combined!E11,"")</f>
        <v/>
      </c>
      <c r="D12" s="65" t="str">
        <f>IF(DHAC_TestPatients_combined!F11&gt;1,DHAC_TestPatients_combined!F11,"")</f>
        <v/>
      </c>
      <c r="E12" s="73" t="str">
        <f>IF(D12&lt;&gt;"", DHAC_TestPatients_combined!J11,"")</f>
        <v/>
      </c>
      <c r="F12" s="72" t="str">
        <f t="shared" si="0"/>
        <v/>
      </c>
      <c r="G12" s="65" t="str">
        <f>IF(A12&lt;&gt;"",LOWER(_xlfn.XLOOKUP(C12,DHAC_TestPatients_combined!E$2:E$72,DHAC_TestPatients_combined!C$2:C$72,"")),"")</f>
        <v/>
      </c>
      <c r="H12" s="65" t="str">
        <f>IF(A12&lt;&gt;"",LOWER(_xlfn.XLOOKUP(C12,DHAC_TestPatients_combined!E$2:E$72,DHAC_TestPatients_combined!D$2:D$72,"")),"")</f>
        <v/>
      </c>
      <c r="I12" s="66" t="str">
        <f t="shared" si="1"/>
        <v/>
      </c>
      <c r="J12" s="66" t="str">
        <f t="shared" si="2"/>
        <v/>
      </c>
      <c r="K12" s="66"/>
      <c r="L12" s="66" t="str">
        <f t="shared" si="3"/>
        <v/>
      </c>
      <c r="M12" s="66" t="str">
        <f t="shared" si="4"/>
        <v/>
      </c>
      <c r="N12" s="66" t="str">
        <f>IF(A12&lt;&gt;"",_xlfn.XLOOKUP(C12,DHAC_TestPatients_combined!E$2:E$72,DHAC_TestPatients_combined!B$2:B$72,""),"")</f>
        <v/>
      </c>
      <c r="O12" s="66" t="str">
        <f t="shared" si="5"/>
        <v/>
      </c>
      <c r="P12" s="66" t="str">
        <f t="shared" si="6"/>
        <v/>
      </c>
      <c r="Q12" s="66"/>
      <c r="R12" s="66" t="str">
        <f t="shared" si="7"/>
        <v/>
      </c>
      <c r="S12" s="66" t="str">
        <f t="shared" si="8"/>
        <v/>
      </c>
      <c r="T12" s="66" t="str">
        <f>IF(A12="","",_xlfn.CONCAT(C12,_xlfn.XLOOKUP(C12,DHAC_TestPatients_combined!E$2:E$72,DHAC_TestPatients_combined!F$2:F$72,"")))</f>
        <v/>
      </c>
      <c r="U12" s="120" t="str">
        <f>IF(D12&lt;&gt;"",LOWER(_xlfn.CONCAT(SUBSTITUTE(DHAC_TestPatients_combined!G11,"'",""),"-",DHAC_TestPatients_combined!H11,IF(DHAC_TestPatients_combined!I11&lt;&gt;"","-",""),IF(DHAC_TestPatients_combined!I11&lt;&gt;"",DHAC_TestPatients_combined!I11,""))),"")</f>
        <v/>
      </c>
      <c r="V12" s="120" t="str">
        <f t="shared" si="9"/>
        <v/>
      </c>
      <c r="W12" s="120" t="str">
        <f t="shared" si="10"/>
        <v/>
      </c>
      <c r="X12" s="65" t="str">
        <f t="shared" si="11"/>
        <v/>
      </c>
      <c r="Y12" s="65"/>
      <c r="Z12" s="120" t="str">
        <f>IF($A12&lt;&gt;"",_xlfn.XLOOKUP($C12,DHAC_TestPatients_combined!$E$2:$E$72,DHAC_TestPatients_combined!$G$2:$G$72,""),"")</f>
        <v/>
      </c>
      <c r="AA12" s="65" t="str">
        <f>IF($A12&lt;&gt;"",_xlfn.XLOOKUP($C12,DHAC_TestPatients_combined!$E$2:$E$72,DHAC_TestPatients_combined!$H$2:$H$72,""),"")</f>
        <v/>
      </c>
      <c r="AB12" s="65" t="str">
        <f>IF($A12&lt;&gt;"",_xlfn.XLOOKUP($C12,DHAC_TestPatients_combined!$E$2:$E$72,DHAC_TestPatients_combined!$I$2:$I$72,""),"")</f>
        <v/>
      </c>
      <c r="AC12" s="65" t="str">
        <f>IF($A12&lt;&gt;"",_xlfn.XLOOKUP($B12,Patient!$A$13:$A$83,Patient!$BF$13:$BF$83,""),"")</f>
        <v/>
      </c>
      <c r="AD12" s="155" t="str">
        <f>IF($A12&lt;&gt;"",_xlfn.XLOOKUP($B12,Patient!$A$13:$A$83,Patient!$BG$13:$BG$83,""),"")</f>
        <v/>
      </c>
      <c r="AE12" s="120" t="str">
        <f>IF($A12&lt;&gt;"",_xlfn.XLOOKUP($B12,Patient!$A$13:$A$83,Patient!AT$13:AT$83,""),"")</f>
        <v/>
      </c>
      <c r="AF12" s="65" t="str">
        <f>IF($A12&lt;&gt;"",_xlfn.XLOOKUP($B12,Patient!$A$13:$A$83,Patient!AU$13:AU$83,""),"")</f>
        <v/>
      </c>
      <c r="AG12" s="120" t="str">
        <f>IF($A12&lt;&gt;"",_xlfn.XLOOKUP($B12,Patient!$A$13:$A$83,Patient!AV$13:AV$83,""),"")</f>
        <v/>
      </c>
      <c r="AH12" s="65" t="str">
        <f>IF($A12&lt;&gt;"",_xlfn.XLOOKUP($B12,Patient!$A$13:$A$83,Patient!AW$13:AW$83,""),"")</f>
        <v/>
      </c>
      <c r="AI12" s="65" t="str">
        <f>IF($A12&lt;&gt;"",_xlfn.XLOOKUP($B12,Patient!$A$13:$A$83,Patient!AX$13:AX$83,""),"")</f>
        <v/>
      </c>
      <c r="AJ12" s="65" t="str">
        <f>IF($A12&lt;&gt;"",_xlfn.XLOOKUP($B12,Patient!$A$13:$A$83,Patient!AY$13:AY$83,""),"")</f>
        <v/>
      </c>
      <c r="AK12" s="65" t="str">
        <f>IF($A12&lt;&gt;"",_xlfn.XLOOKUP($B12,Patient!$A$13:$A$83,Patient!AZ$13:AZ$83,""),"")</f>
        <v/>
      </c>
      <c r="AL12" s="65" t="str">
        <f>IF($A12&lt;&gt;"",_xlfn.XLOOKUP($B12,Patient!$A$13:$A$83,Patient!BA$13:BA$83,""),"")</f>
        <v/>
      </c>
      <c r="AM12" s="65" t="str">
        <f>IF($A12&lt;&gt;"",_xlfn.XLOOKUP($B12,Patient!$A$13:$A$83,Patient!BB$13:BB$83,""),"")</f>
        <v/>
      </c>
      <c r="AN12" s="65" t="str">
        <f>IF($A12&lt;&gt;"",_xlfn.XLOOKUP($B12,Patient!$A$13:$A$83,Patient!$BL$13:$BL$83,""),"")</f>
        <v/>
      </c>
      <c r="AO12" s="120" t="str">
        <f>IF($A12&lt;&gt;"",_xlfn.XLOOKUP($B12,Patient!$A$13:$A$83,Patient!$BN$13:$BN$83,""),"")</f>
        <v/>
      </c>
      <c r="AP12" s="65" t="str">
        <f>IF($A12&lt;&gt;"",_xlfn.XLOOKUP($B12,Patient!$A$13:$A$83,Patient!$BO$13:$BO$83,""),"")</f>
        <v/>
      </c>
      <c r="AQ12" s="65" t="str">
        <f>IF($A12&lt;&gt;"",_xlfn.XLOOKUP($B12,Patient!$A$13:$A$83,Patient!$BP$13:$BP$83,""),"")</f>
        <v/>
      </c>
      <c r="AR12" s="65" t="str">
        <f>IF($A12&lt;&gt;"",_xlfn.XLOOKUP($B12,Patient!$A$13:$A$83,Patient!$BQ$13:$BQ$83,""),"")</f>
        <v/>
      </c>
      <c r="AS12" s="65" t="str">
        <f>IF($A12&lt;&gt;"",TEXT(_xlfn.XLOOKUP($B12,Patient!$A$13:$A$83,Patient!CC$13:CC$83,""),"#"),"")</f>
        <v/>
      </c>
      <c r="AT12" s="65" t="str">
        <f>IF($A12&lt;&gt;"",TEXT(_xlfn.XLOOKUP($B12,Patient!$A$13:$A$83,Patient!CD$13:CD$83,""),""),"")</f>
        <v/>
      </c>
      <c r="AU12" s="65" t="str">
        <f>IF($A12&lt;&gt;"",TEXT(_xlfn.XLOOKUP($B12,Patient!$A$13:$A$83,Patient!CF$13:CF$83,""),""),"")</f>
        <v/>
      </c>
      <c r="AV12" s="65" t="str">
        <f>IF($A12&lt;&gt;"",TEXT(_xlfn.XLOOKUP($B12,Patient!$A$13:$A$83,Patient!CG$13:CG$83,""),""),"")</f>
        <v/>
      </c>
      <c r="AW12" s="65" t="str">
        <f>IF($A12&lt;&gt;"",TEXT(_xlfn.XLOOKUP($B12,Patient!$A$13:$A$83,Patient!CI$13:CI$83,""),""),"")</f>
        <v/>
      </c>
      <c r="AX12" s="65" t="str">
        <f>IF($A12&lt;&gt;"",TEXT(_xlfn.XLOOKUP($B12,Patient!$A$13:$A$83,Patient!CJ$13:CJ$83,""),""),"")</f>
        <v/>
      </c>
      <c r="AY12" s="65" t="str">
        <f>IF($A12&lt;&gt;"",TEXT(_xlfn.XLOOKUP($B12,Patient!$A$13:$A$83,Patient!CK$13:CK$83,""),""),"")</f>
        <v/>
      </c>
      <c r="AZ12" s="65" t="str">
        <f>IF($A12&lt;&gt;"",TEXT(_xlfn.XLOOKUP($B12,Patient!$A$13:$A$83,Patient!CL$13:CL$83,""),""),"")</f>
        <v/>
      </c>
    </row>
    <row r="13" spans="1:53" x14ac:dyDescent="0.25">
      <c r="A13" s="65" t="str">
        <f>IF(D13 &lt;&gt; "",LOWER(_xlfn.CONCAT(_xlfn.XLOOKUP(DHAC_TestPatients_combined!E12, DHAC_TestPatients_combined!E$2:E$72,DHAC_TestPatients_combined!G$2:G$72,""), "-", _xlfn.XLOOKUP(DHAC_TestPatients_combined!E12, DHAC_TestPatients_combined!E$2:E$72,DHAC_TestPatients_combined!H$2:H$72,""),"-",DHAC_TestPatients_combined!F12)),"")</f>
        <v/>
      </c>
      <c r="B13" s="65" t="str">
        <f>IF(D13&lt;&gt;"",LOWER(_xlfn.CONCAT(_xlfn.XLOOKUP(C13,DHAC_TestPatients_combined!E$2:E$72,DHAC_TestPatients_combined!G$2:G$72,""),"-",_xlfn.XLOOKUP(C13,DHAC_TestPatients_combined!E$2:E$72,DHAC_TestPatients_combined!H$2:H$72,""),IF(_xlfn.XLOOKUP(C13,DHAC_TestPatients_combined!E$2:E$72,DHAC_TestPatients_combined!I$2:I$72,"")&lt;&gt;"",_xlfn.CONCAT("-",_xlfn.XLOOKUP(C13,DHAC_TestPatients_combined!E$2:E$72,DHAC_TestPatients_combined!I$2:I$72,"")),""))),"")</f>
        <v/>
      </c>
      <c r="C13" s="65" t="str">
        <f>IF(D13&lt;&gt;"",DHAC_TestPatients_combined!E12,"")</f>
        <v/>
      </c>
      <c r="D13" s="65" t="str">
        <f>IF(DHAC_TestPatients_combined!F12&gt;1,DHAC_TestPatients_combined!F12,"")</f>
        <v/>
      </c>
      <c r="E13" s="73" t="str">
        <f>IF(D13&lt;&gt;"", DHAC_TestPatients_combined!J12,"")</f>
        <v/>
      </c>
      <c r="F13" s="72" t="str">
        <f t="shared" si="0"/>
        <v/>
      </c>
      <c r="G13" s="65" t="str">
        <f>IF(A13&lt;&gt;"",LOWER(_xlfn.XLOOKUP(C13,DHAC_TestPatients_combined!E$2:E$72,DHAC_TestPatients_combined!C$2:C$72,"")),"")</f>
        <v/>
      </c>
      <c r="H13" s="65" t="str">
        <f>IF(A13&lt;&gt;"",LOWER(_xlfn.XLOOKUP(C13,DHAC_TestPatients_combined!E$2:E$72,DHAC_TestPatients_combined!D$2:D$72,"")),"")</f>
        <v/>
      </c>
      <c r="I13" s="66" t="str">
        <f t="shared" si="1"/>
        <v/>
      </c>
      <c r="J13" s="66" t="str">
        <f t="shared" si="2"/>
        <v/>
      </c>
      <c r="K13" s="66"/>
      <c r="L13" s="66" t="str">
        <f t="shared" si="3"/>
        <v/>
      </c>
      <c r="M13" s="66" t="str">
        <f t="shared" si="4"/>
        <v/>
      </c>
      <c r="N13" s="66" t="str">
        <f>IF(A13&lt;&gt;"",_xlfn.XLOOKUP(C13,DHAC_TestPatients_combined!E$2:E$72,DHAC_TestPatients_combined!B$2:B$72,""),"")</f>
        <v/>
      </c>
      <c r="O13" s="66" t="str">
        <f t="shared" si="5"/>
        <v/>
      </c>
      <c r="P13" s="66" t="str">
        <f t="shared" si="6"/>
        <v/>
      </c>
      <c r="Q13" s="66"/>
      <c r="R13" s="66" t="str">
        <f t="shared" si="7"/>
        <v/>
      </c>
      <c r="S13" s="66" t="str">
        <f t="shared" si="8"/>
        <v/>
      </c>
      <c r="T13" s="66" t="str">
        <f>IF(A13="","",_xlfn.CONCAT(C13,_xlfn.XLOOKUP(C13,DHAC_TestPatients_combined!E$2:E$72,DHAC_TestPatients_combined!F$2:F$72,"")))</f>
        <v/>
      </c>
      <c r="U13" s="120" t="str">
        <f>IF(D13&lt;&gt;"",LOWER(_xlfn.CONCAT(SUBSTITUTE(DHAC_TestPatients_combined!G12,"'",""),"-",DHAC_TestPatients_combined!H12,IF(DHAC_TestPatients_combined!I12&lt;&gt;"","-",""),IF(DHAC_TestPatients_combined!I12&lt;&gt;"",DHAC_TestPatients_combined!I12,""))),"")</f>
        <v/>
      </c>
      <c r="V13" s="120" t="str">
        <f t="shared" si="9"/>
        <v/>
      </c>
      <c r="W13" s="120" t="str">
        <f t="shared" si="10"/>
        <v/>
      </c>
      <c r="X13" s="65" t="str">
        <f t="shared" si="11"/>
        <v/>
      </c>
      <c r="Y13" s="65"/>
      <c r="Z13" s="120" t="str">
        <f>IF($A13&lt;&gt;"",_xlfn.XLOOKUP($C13,DHAC_TestPatients_combined!$E$2:$E$72,DHAC_TestPatients_combined!$G$2:$G$72,""),"")</f>
        <v/>
      </c>
      <c r="AA13" s="65" t="str">
        <f>IF($A13&lt;&gt;"",_xlfn.XLOOKUP($C13,DHAC_TestPatients_combined!$E$2:$E$72,DHAC_TestPatients_combined!$H$2:$H$72,""),"")</f>
        <v/>
      </c>
      <c r="AB13" s="65" t="str">
        <f>IF($A13&lt;&gt;"",_xlfn.XLOOKUP($C13,DHAC_TestPatients_combined!$E$2:$E$72,DHAC_TestPatients_combined!$I$2:$I$72,""),"")</f>
        <v/>
      </c>
      <c r="AC13" s="65" t="str">
        <f>IF($A13&lt;&gt;"",_xlfn.XLOOKUP($B13,Patient!$A$13:$A$83,Patient!$BF$13:$BF$83,""),"")</f>
        <v/>
      </c>
      <c r="AD13" s="155" t="str">
        <f>IF($A13&lt;&gt;"",_xlfn.XLOOKUP($B13,Patient!$A$13:$A$83,Patient!$BG$13:$BG$83,""),"")</f>
        <v/>
      </c>
      <c r="AE13" s="120" t="str">
        <f>IF($A13&lt;&gt;"",_xlfn.XLOOKUP($B13,Patient!$A$13:$A$83,Patient!AT$13:AT$83,""),"")</f>
        <v/>
      </c>
      <c r="AF13" s="65" t="str">
        <f>IF($A13&lt;&gt;"",_xlfn.XLOOKUP($B13,Patient!$A$13:$A$83,Patient!AU$13:AU$83,""),"")</f>
        <v/>
      </c>
      <c r="AG13" s="120" t="str">
        <f>IF($A13&lt;&gt;"",_xlfn.XLOOKUP($B13,Patient!$A$13:$A$83,Patient!AV$13:AV$83,""),"")</f>
        <v/>
      </c>
      <c r="AH13" s="65" t="str">
        <f>IF($A13&lt;&gt;"",_xlfn.XLOOKUP($B13,Patient!$A$13:$A$83,Patient!AW$13:AW$83,""),"")</f>
        <v/>
      </c>
      <c r="AI13" s="65" t="str">
        <f>IF($A13&lt;&gt;"",_xlfn.XLOOKUP($B13,Patient!$A$13:$A$83,Patient!AX$13:AX$83,""),"")</f>
        <v/>
      </c>
      <c r="AJ13" s="65" t="str">
        <f>IF($A13&lt;&gt;"",_xlfn.XLOOKUP($B13,Patient!$A$13:$A$83,Patient!AY$13:AY$83,""),"")</f>
        <v/>
      </c>
      <c r="AK13" s="65" t="str">
        <f>IF($A13&lt;&gt;"",_xlfn.XLOOKUP($B13,Patient!$A$13:$A$83,Patient!AZ$13:AZ$83,""),"")</f>
        <v/>
      </c>
      <c r="AL13" s="65" t="str">
        <f>IF($A13&lt;&gt;"",_xlfn.XLOOKUP($B13,Patient!$A$13:$A$83,Patient!BA$13:BA$83,""),"")</f>
        <v/>
      </c>
      <c r="AM13" s="65" t="str">
        <f>IF($A13&lt;&gt;"",_xlfn.XLOOKUP($B13,Patient!$A$13:$A$83,Patient!BB$13:BB$83,""),"")</f>
        <v/>
      </c>
      <c r="AN13" s="65" t="str">
        <f>IF($A13&lt;&gt;"",_xlfn.XLOOKUP($B13,Patient!$A$13:$A$83,Patient!$BL$13:$BL$83,""),"")</f>
        <v/>
      </c>
      <c r="AO13" s="120" t="str">
        <f>IF($A13&lt;&gt;"",_xlfn.XLOOKUP($B13,Patient!$A$13:$A$83,Patient!$BN$13:$BN$83,""),"")</f>
        <v/>
      </c>
      <c r="AP13" s="65" t="str">
        <f>IF($A13&lt;&gt;"",_xlfn.XLOOKUP($B13,Patient!$A$13:$A$83,Patient!$BO$13:$BO$83,""),"")</f>
        <v/>
      </c>
      <c r="AQ13" s="65" t="str">
        <f>IF($A13&lt;&gt;"",_xlfn.XLOOKUP($B13,Patient!$A$13:$A$83,Patient!$BP$13:$BP$83,""),"")</f>
        <v/>
      </c>
      <c r="AR13" s="65" t="str">
        <f>IF($A13&lt;&gt;"",_xlfn.XLOOKUP($B13,Patient!$A$13:$A$83,Patient!$BQ$13:$BQ$83,""),"")</f>
        <v/>
      </c>
      <c r="AS13" s="65" t="str">
        <f>IF($A13&lt;&gt;"",TEXT(_xlfn.XLOOKUP($B13,Patient!$A$13:$A$83,Patient!CC$13:CC$83,""),"#"),"")</f>
        <v/>
      </c>
      <c r="AT13" s="65" t="str">
        <f>IF($A13&lt;&gt;"",TEXT(_xlfn.XLOOKUP($B13,Patient!$A$13:$A$83,Patient!CD$13:CD$83,""),""),"")</f>
        <v/>
      </c>
      <c r="AU13" s="65" t="str">
        <f>IF($A13&lt;&gt;"",TEXT(_xlfn.XLOOKUP($B13,Patient!$A$13:$A$83,Patient!CF$13:CF$83,""),""),"")</f>
        <v/>
      </c>
      <c r="AV13" s="65" t="str">
        <f>IF($A13&lt;&gt;"",TEXT(_xlfn.XLOOKUP($B13,Patient!$A$13:$A$83,Patient!CG$13:CG$83,""),""),"")</f>
        <v/>
      </c>
      <c r="AW13" s="65" t="str">
        <f>IF($A13&lt;&gt;"",TEXT(_xlfn.XLOOKUP($B13,Patient!$A$13:$A$83,Patient!CI$13:CI$83,""),""),"")</f>
        <v/>
      </c>
      <c r="AX13" s="65" t="str">
        <f>IF($A13&lt;&gt;"",TEXT(_xlfn.XLOOKUP($B13,Patient!$A$13:$A$83,Patient!CJ$13:CJ$83,""),""),"")</f>
        <v/>
      </c>
      <c r="AY13" s="65" t="str">
        <f>IF($A13&lt;&gt;"",TEXT(_xlfn.XLOOKUP($B13,Patient!$A$13:$A$83,Patient!CK$13:CK$83,""),""),"")</f>
        <v/>
      </c>
      <c r="AZ13" s="65" t="str">
        <f>IF($A13&lt;&gt;"",TEXT(_xlfn.XLOOKUP($B13,Patient!$A$13:$A$83,Patient!CL$13:CL$83,""),""),"")</f>
        <v/>
      </c>
    </row>
    <row r="14" spans="1:53" x14ac:dyDescent="0.25">
      <c r="A14" s="65" t="str">
        <f>IF(D14 &lt;&gt; "",LOWER(_xlfn.CONCAT(_xlfn.XLOOKUP(DHAC_TestPatients_combined!E13, DHAC_TestPatients_combined!E$2:E$72,DHAC_TestPatients_combined!G$2:G$72,""), "-", _xlfn.XLOOKUP(DHAC_TestPatients_combined!E13, DHAC_TestPatients_combined!E$2:E$72,DHAC_TestPatients_combined!H$2:H$72,""),"-",DHAC_TestPatients_combined!F13)),"")</f>
        <v/>
      </c>
      <c r="B14" s="65" t="str">
        <f>IF(D14&lt;&gt;"",LOWER(_xlfn.CONCAT(_xlfn.XLOOKUP(C14,DHAC_TestPatients_combined!E$2:E$72,DHAC_TestPatients_combined!G$2:G$72,""),"-",_xlfn.XLOOKUP(C14,DHAC_TestPatients_combined!E$2:E$72,DHAC_TestPatients_combined!H$2:H$72,""),IF(_xlfn.XLOOKUP(C14,DHAC_TestPatients_combined!E$2:E$72,DHAC_TestPatients_combined!I$2:I$72,"")&lt;&gt;"",_xlfn.CONCAT("-",_xlfn.XLOOKUP(C14,DHAC_TestPatients_combined!E$2:E$72,DHAC_TestPatients_combined!I$2:I$72,"")),""))),"")</f>
        <v/>
      </c>
      <c r="C14" s="65" t="str">
        <f>IF(D14&lt;&gt;"",DHAC_TestPatients_combined!E13,"")</f>
        <v/>
      </c>
      <c r="D14" s="65" t="str">
        <f>IF(DHAC_TestPatients_combined!F13&gt;1,DHAC_TestPatients_combined!F13,"")</f>
        <v/>
      </c>
      <c r="E14" s="73" t="str">
        <f>IF(D14&lt;&gt;"", DHAC_TestPatients_combined!J13,"")</f>
        <v/>
      </c>
      <c r="F14" s="72" t="str">
        <f t="shared" si="0"/>
        <v/>
      </c>
      <c r="G14" s="65" t="str">
        <f>IF(A14&lt;&gt;"",LOWER(_xlfn.XLOOKUP(C14,DHAC_TestPatients_combined!E$2:E$72,DHAC_TestPatients_combined!C$2:C$72,"")),"")</f>
        <v/>
      </c>
      <c r="H14" s="65" t="str">
        <f>IF(A14&lt;&gt;"",LOWER(_xlfn.XLOOKUP(C14,DHAC_TestPatients_combined!E$2:E$72,DHAC_TestPatients_combined!D$2:D$72,"")),"")</f>
        <v/>
      </c>
      <c r="I14" s="66" t="str">
        <f t="shared" si="1"/>
        <v/>
      </c>
      <c r="J14" s="66" t="str">
        <f t="shared" si="2"/>
        <v/>
      </c>
      <c r="K14" s="66"/>
      <c r="L14" s="66" t="str">
        <f t="shared" si="3"/>
        <v/>
      </c>
      <c r="M14" s="66" t="str">
        <f t="shared" si="4"/>
        <v/>
      </c>
      <c r="N14" s="66" t="str">
        <f>IF(A14&lt;&gt;"",_xlfn.XLOOKUP(C14,DHAC_TestPatients_combined!E$2:E$72,DHAC_TestPatients_combined!B$2:B$72,""),"")</f>
        <v/>
      </c>
      <c r="O14" s="66" t="str">
        <f t="shared" si="5"/>
        <v/>
      </c>
      <c r="P14" s="66" t="str">
        <f t="shared" si="6"/>
        <v/>
      </c>
      <c r="Q14" s="66"/>
      <c r="R14" s="66" t="str">
        <f t="shared" si="7"/>
        <v/>
      </c>
      <c r="S14" s="66" t="str">
        <f t="shared" si="8"/>
        <v/>
      </c>
      <c r="T14" s="66" t="str">
        <f>IF(A14="","",_xlfn.CONCAT(C14,_xlfn.XLOOKUP(C14,DHAC_TestPatients_combined!E$2:E$72,DHAC_TestPatients_combined!F$2:F$72,"")))</f>
        <v/>
      </c>
      <c r="U14" s="120" t="str">
        <f>IF(D14&lt;&gt;"",LOWER(_xlfn.CONCAT(SUBSTITUTE(DHAC_TestPatients_combined!G13,"'",""),"-",DHAC_TestPatients_combined!H13,IF(DHAC_TestPatients_combined!I13&lt;&gt;"","-",""),IF(DHAC_TestPatients_combined!I13&lt;&gt;"",DHAC_TestPatients_combined!I13,""))),"")</f>
        <v/>
      </c>
      <c r="V14" s="120" t="str">
        <f t="shared" si="9"/>
        <v/>
      </c>
      <c r="W14" s="120" t="str">
        <f t="shared" si="10"/>
        <v/>
      </c>
      <c r="X14" s="65" t="str">
        <f t="shared" si="11"/>
        <v/>
      </c>
      <c r="Y14" s="65"/>
      <c r="Z14" s="120" t="str">
        <f>IF($A14&lt;&gt;"",_xlfn.XLOOKUP($C14,DHAC_TestPatients_combined!$E$2:$E$72,DHAC_TestPatients_combined!$G$2:$G$72,""),"")</f>
        <v/>
      </c>
      <c r="AA14" s="65" t="str">
        <f>IF($A14&lt;&gt;"",_xlfn.XLOOKUP($C14,DHAC_TestPatients_combined!$E$2:$E$72,DHAC_TestPatients_combined!$H$2:$H$72,""),"")</f>
        <v/>
      </c>
      <c r="AB14" s="65" t="str">
        <f>IF($A14&lt;&gt;"",_xlfn.XLOOKUP($C14,DHAC_TestPatients_combined!$E$2:$E$72,DHAC_TestPatients_combined!$I$2:$I$72,""),"")</f>
        <v/>
      </c>
      <c r="AC14" s="65" t="str">
        <f>IF($A14&lt;&gt;"",_xlfn.XLOOKUP($B14,Patient!$A$13:$A$83,Patient!$BF$13:$BF$83,""),"")</f>
        <v/>
      </c>
      <c r="AD14" s="155" t="str">
        <f>IF($A14&lt;&gt;"",_xlfn.XLOOKUP($B14,Patient!$A$13:$A$83,Patient!$BG$13:$BG$83,""),"")</f>
        <v/>
      </c>
      <c r="AE14" s="120" t="str">
        <f>IF($A14&lt;&gt;"",_xlfn.XLOOKUP($B14,Patient!$A$13:$A$83,Patient!AT$13:AT$83,""),"")</f>
        <v/>
      </c>
      <c r="AF14" s="65" t="str">
        <f>IF($A14&lt;&gt;"",_xlfn.XLOOKUP($B14,Patient!$A$13:$A$83,Patient!AU$13:AU$83,""),"")</f>
        <v/>
      </c>
      <c r="AG14" s="120" t="str">
        <f>IF($A14&lt;&gt;"",_xlfn.XLOOKUP($B14,Patient!$A$13:$A$83,Patient!AV$13:AV$83,""),"")</f>
        <v/>
      </c>
      <c r="AH14" s="65" t="str">
        <f>IF($A14&lt;&gt;"",_xlfn.XLOOKUP($B14,Patient!$A$13:$A$83,Patient!AW$13:AW$83,""),"")</f>
        <v/>
      </c>
      <c r="AI14" s="65" t="str">
        <f>IF($A14&lt;&gt;"",_xlfn.XLOOKUP($B14,Patient!$A$13:$A$83,Patient!AX$13:AX$83,""),"")</f>
        <v/>
      </c>
      <c r="AJ14" s="65" t="str">
        <f>IF($A14&lt;&gt;"",_xlfn.XLOOKUP($B14,Patient!$A$13:$A$83,Patient!AY$13:AY$83,""),"")</f>
        <v/>
      </c>
      <c r="AK14" s="65" t="str">
        <f>IF($A14&lt;&gt;"",_xlfn.XLOOKUP($B14,Patient!$A$13:$A$83,Patient!AZ$13:AZ$83,""),"")</f>
        <v/>
      </c>
      <c r="AL14" s="65" t="str">
        <f>IF($A14&lt;&gt;"",_xlfn.XLOOKUP($B14,Patient!$A$13:$A$83,Patient!BA$13:BA$83,""),"")</f>
        <v/>
      </c>
      <c r="AM14" s="65" t="str">
        <f>IF($A14&lt;&gt;"",_xlfn.XLOOKUP($B14,Patient!$A$13:$A$83,Patient!BB$13:BB$83,""),"")</f>
        <v/>
      </c>
      <c r="AN14" s="65" t="str">
        <f>IF($A14&lt;&gt;"",_xlfn.XLOOKUP($B14,Patient!$A$13:$A$83,Patient!$BL$13:$BL$83,""),"")</f>
        <v/>
      </c>
      <c r="AO14" s="120" t="str">
        <f>IF($A14&lt;&gt;"",_xlfn.XLOOKUP($B14,Patient!$A$13:$A$83,Patient!$BN$13:$BN$83,""),"")</f>
        <v/>
      </c>
      <c r="AP14" s="65" t="str">
        <f>IF($A14&lt;&gt;"",_xlfn.XLOOKUP($B14,Patient!$A$13:$A$83,Patient!$BO$13:$BO$83,""),"")</f>
        <v/>
      </c>
      <c r="AQ14" s="65" t="str">
        <f>IF($A14&lt;&gt;"",_xlfn.XLOOKUP($B14,Patient!$A$13:$A$83,Patient!$BP$13:$BP$83,""),"")</f>
        <v/>
      </c>
      <c r="AR14" s="65" t="str">
        <f>IF($A14&lt;&gt;"",_xlfn.XLOOKUP($B14,Patient!$A$13:$A$83,Patient!$BQ$13:$BQ$83,""),"")</f>
        <v/>
      </c>
      <c r="AS14" s="65" t="str">
        <f>IF($A14&lt;&gt;"",TEXT(_xlfn.XLOOKUP($B14,Patient!$A$13:$A$83,Patient!CC$13:CC$83,""),"#"),"")</f>
        <v/>
      </c>
      <c r="AT14" s="65" t="str">
        <f>IF($A14&lt;&gt;"",TEXT(_xlfn.XLOOKUP($B14,Patient!$A$13:$A$83,Patient!CD$13:CD$83,""),""),"")</f>
        <v/>
      </c>
      <c r="AU14" s="65" t="str">
        <f>IF($A14&lt;&gt;"",TEXT(_xlfn.XLOOKUP($B14,Patient!$A$13:$A$83,Patient!CF$13:CF$83,""),""),"")</f>
        <v/>
      </c>
      <c r="AV14" s="65" t="str">
        <f>IF($A14&lt;&gt;"",TEXT(_xlfn.XLOOKUP($B14,Patient!$A$13:$A$83,Patient!CG$13:CG$83,""),""),"")</f>
        <v/>
      </c>
      <c r="AW14" s="65" t="str">
        <f>IF($A14&lt;&gt;"",TEXT(_xlfn.XLOOKUP($B14,Patient!$A$13:$A$83,Patient!CI$13:CI$83,""),""),"")</f>
        <v/>
      </c>
      <c r="AX14" s="65" t="str">
        <f>IF($A14&lt;&gt;"",TEXT(_xlfn.XLOOKUP($B14,Patient!$A$13:$A$83,Patient!CJ$13:CJ$83,""),""),"")</f>
        <v/>
      </c>
      <c r="AY14" s="65" t="str">
        <f>IF($A14&lt;&gt;"",TEXT(_xlfn.XLOOKUP($B14,Patient!$A$13:$A$83,Patient!CK$13:CK$83,""),""),"")</f>
        <v/>
      </c>
      <c r="AZ14" s="65" t="str">
        <f>IF($A14&lt;&gt;"",TEXT(_xlfn.XLOOKUP($B14,Patient!$A$13:$A$83,Patient!CL$13:CL$83,""),""),"")</f>
        <v/>
      </c>
    </row>
    <row r="15" spans="1:53" x14ac:dyDescent="0.25">
      <c r="A15" s="65" t="str">
        <f>IF(D15 &lt;&gt; "",LOWER(_xlfn.CONCAT(_xlfn.XLOOKUP(DHAC_TestPatients_combined!E14, DHAC_TestPatients_combined!E$2:E$72,DHAC_TestPatients_combined!G$2:G$72,""), "-", _xlfn.XLOOKUP(DHAC_TestPatients_combined!E14, DHAC_TestPatients_combined!E$2:E$72,DHAC_TestPatients_combined!H$2:H$72,""),"-",DHAC_TestPatients_combined!F14)),"")</f>
        <v/>
      </c>
      <c r="B15" s="65" t="str">
        <f>IF(D15&lt;&gt;"",LOWER(_xlfn.CONCAT(_xlfn.XLOOKUP(C15,DHAC_TestPatients_combined!E$2:E$72,DHAC_TestPatients_combined!G$2:G$72,""),"-",_xlfn.XLOOKUP(C15,DHAC_TestPatients_combined!E$2:E$72,DHAC_TestPatients_combined!H$2:H$72,""),IF(_xlfn.XLOOKUP(C15,DHAC_TestPatients_combined!E$2:E$72,DHAC_TestPatients_combined!I$2:I$72,"")&lt;&gt;"",_xlfn.CONCAT("-",_xlfn.XLOOKUP(C15,DHAC_TestPatients_combined!E$2:E$72,DHAC_TestPatients_combined!I$2:I$72,"")),""))),"")</f>
        <v/>
      </c>
      <c r="C15" s="65" t="str">
        <f>IF(D15&lt;&gt;"",DHAC_TestPatients_combined!E14,"")</f>
        <v/>
      </c>
      <c r="D15" s="65" t="str">
        <f>IF(DHAC_TestPatients_combined!F14&gt;1,DHAC_TestPatients_combined!F14,"")</f>
        <v/>
      </c>
      <c r="E15" s="73" t="str">
        <f>IF(D15&lt;&gt;"", DHAC_TestPatients_combined!J14,"")</f>
        <v/>
      </c>
      <c r="F15" s="72" t="str">
        <f t="shared" si="0"/>
        <v/>
      </c>
      <c r="G15" s="65" t="str">
        <f>IF(A15&lt;&gt;"",LOWER(_xlfn.XLOOKUP(C15,DHAC_TestPatients_combined!E$2:E$72,DHAC_TestPatients_combined!C$2:C$72,"")),"")</f>
        <v/>
      </c>
      <c r="H15" s="65" t="str">
        <f>IF(A15&lt;&gt;"",LOWER(_xlfn.XLOOKUP(C15,DHAC_TestPatients_combined!E$2:E$72,DHAC_TestPatients_combined!D$2:D$72,"")),"")</f>
        <v/>
      </c>
      <c r="I15" s="66" t="str">
        <f t="shared" si="1"/>
        <v/>
      </c>
      <c r="J15" s="66" t="str">
        <f t="shared" si="2"/>
        <v/>
      </c>
      <c r="K15" s="66"/>
      <c r="L15" s="66" t="str">
        <f t="shared" si="3"/>
        <v/>
      </c>
      <c r="M15" s="66" t="str">
        <f t="shared" si="4"/>
        <v/>
      </c>
      <c r="N15" s="66" t="str">
        <f>IF(A15&lt;&gt;"",_xlfn.XLOOKUP(C15,DHAC_TestPatients_combined!E$2:E$72,DHAC_TestPatients_combined!B$2:B$72,""),"")</f>
        <v/>
      </c>
      <c r="O15" s="66" t="str">
        <f t="shared" si="5"/>
        <v/>
      </c>
      <c r="P15" s="66" t="str">
        <f t="shared" si="6"/>
        <v/>
      </c>
      <c r="Q15" s="66"/>
      <c r="R15" s="66" t="str">
        <f t="shared" si="7"/>
        <v/>
      </c>
      <c r="S15" s="66" t="str">
        <f t="shared" si="8"/>
        <v/>
      </c>
      <c r="T15" s="66" t="str">
        <f>IF(A15="","",_xlfn.CONCAT(C15,_xlfn.XLOOKUP(C15,DHAC_TestPatients_combined!E$2:E$72,DHAC_TestPatients_combined!F$2:F$72,"")))</f>
        <v/>
      </c>
      <c r="U15" s="120" t="str">
        <f>IF(D15&lt;&gt;"",LOWER(_xlfn.CONCAT(SUBSTITUTE(DHAC_TestPatients_combined!G14,"'",""),"-",DHAC_TestPatients_combined!H14,IF(DHAC_TestPatients_combined!I14&lt;&gt;"","-",""),IF(DHAC_TestPatients_combined!I14&lt;&gt;"",DHAC_TestPatients_combined!I14,""))),"")</f>
        <v/>
      </c>
      <c r="V15" s="120" t="str">
        <f t="shared" si="9"/>
        <v/>
      </c>
      <c r="W15" s="120" t="str">
        <f t="shared" si="10"/>
        <v/>
      </c>
      <c r="X15" s="65" t="str">
        <f t="shared" si="11"/>
        <v/>
      </c>
      <c r="Y15" s="65"/>
      <c r="Z15" s="120" t="str">
        <f>IF($A15&lt;&gt;"",_xlfn.XLOOKUP($C15,DHAC_TestPatients_combined!$E$2:$E$72,DHAC_TestPatients_combined!$G$2:$G$72,""),"")</f>
        <v/>
      </c>
      <c r="AA15" s="65" t="str">
        <f>IF($A15&lt;&gt;"",_xlfn.XLOOKUP($C15,DHAC_TestPatients_combined!$E$2:$E$72,DHAC_TestPatients_combined!$H$2:$H$72,""),"")</f>
        <v/>
      </c>
      <c r="AB15" s="65" t="str">
        <f>IF($A15&lt;&gt;"",_xlfn.XLOOKUP($C15,DHAC_TestPatients_combined!$E$2:$E$72,DHAC_TestPatients_combined!$I$2:$I$72,""),"")</f>
        <v/>
      </c>
      <c r="AC15" s="65" t="str">
        <f>IF($A15&lt;&gt;"",_xlfn.XLOOKUP($B15,Patient!$A$13:$A$83,Patient!$BF$13:$BF$83,""),"")</f>
        <v/>
      </c>
      <c r="AD15" s="155" t="str">
        <f>IF($A15&lt;&gt;"",_xlfn.XLOOKUP($B15,Patient!$A$13:$A$83,Patient!$BG$13:$BG$83,""),"")</f>
        <v/>
      </c>
      <c r="AE15" s="120" t="str">
        <f>IF($A15&lt;&gt;"",_xlfn.XLOOKUP($B15,Patient!$A$13:$A$83,Patient!AT$13:AT$83,""),"")</f>
        <v/>
      </c>
      <c r="AF15" s="65" t="str">
        <f>IF($A15&lt;&gt;"",_xlfn.XLOOKUP($B15,Patient!$A$13:$A$83,Patient!AU$13:AU$83,""),"")</f>
        <v/>
      </c>
      <c r="AG15" s="120" t="str">
        <f>IF($A15&lt;&gt;"",_xlfn.XLOOKUP($B15,Patient!$A$13:$A$83,Patient!AV$13:AV$83,""),"")</f>
        <v/>
      </c>
      <c r="AH15" s="65" t="str">
        <f>IF($A15&lt;&gt;"",_xlfn.XLOOKUP($B15,Patient!$A$13:$A$83,Patient!AW$13:AW$83,""),"")</f>
        <v/>
      </c>
      <c r="AI15" s="65" t="str">
        <f>IF($A15&lt;&gt;"",_xlfn.XLOOKUP($B15,Patient!$A$13:$A$83,Patient!AX$13:AX$83,""),"")</f>
        <v/>
      </c>
      <c r="AJ15" s="65" t="str">
        <f>IF($A15&lt;&gt;"",_xlfn.XLOOKUP($B15,Patient!$A$13:$A$83,Patient!AY$13:AY$83,""),"")</f>
        <v/>
      </c>
      <c r="AK15" s="65" t="str">
        <f>IF($A15&lt;&gt;"",_xlfn.XLOOKUP($B15,Patient!$A$13:$A$83,Patient!AZ$13:AZ$83,""),"")</f>
        <v/>
      </c>
      <c r="AL15" s="65" t="str">
        <f>IF($A15&lt;&gt;"",_xlfn.XLOOKUP($B15,Patient!$A$13:$A$83,Patient!BA$13:BA$83,""),"")</f>
        <v/>
      </c>
      <c r="AM15" s="65" t="str">
        <f>IF($A15&lt;&gt;"",_xlfn.XLOOKUP($B15,Patient!$A$13:$A$83,Patient!BB$13:BB$83,""),"")</f>
        <v/>
      </c>
      <c r="AN15" s="65" t="str">
        <f>IF($A15&lt;&gt;"",_xlfn.XLOOKUP($B15,Patient!$A$13:$A$83,Patient!$BL$13:$BL$83,""),"")</f>
        <v/>
      </c>
      <c r="AO15" s="120" t="str">
        <f>IF($A15&lt;&gt;"",_xlfn.XLOOKUP($B15,Patient!$A$13:$A$83,Patient!$BN$13:$BN$83,""),"")</f>
        <v/>
      </c>
      <c r="AP15" s="65" t="str">
        <f>IF($A15&lt;&gt;"",_xlfn.XLOOKUP($B15,Patient!$A$13:$A$83,Patient!$BO$13:$BO$83,""),"")</f>
        <v/>
      </c>
      <c r="AQ15" s="65" t="str">
        <f>IF($A15&lt;&gt;"",_xlfn.XLOOKUP($B15,Patient!$A$13:$A$83,Patient!$BP$13:$BP$83,""),"")</f>
        <v/>
      </c>
      <c r="AR15" s="65" t="str">
        <f>IF($A15&lt;&gt;"",_xlfn.XLOOKUP($B15,Patient!$A$13:$A$83,Patient!$BQ$13:$BQ$83,""),"")</f>
        <v/>
      </c>
      <c r="AS15" s="65" t="str">
        <f>IF($A15&lt;&gt;"",TEXT(_xlfn.XLOOKUP($B15,Patient!$A$13:$A$83,Patient!CC$13:CC$83,""),"#"),"")</f>
        <v/>
      </c>
      <c r="AT15" s="65" t="str">
        <f>IF($A15&lt;&gt;"",TEXT(_xlfn.XLOOKUP($B15,Patient!$A$13:$A$83,Patient!CD$13:CD$83,""),""),"")</f>
        <v/>
      </c>
      <c r="AU15" s="65" t="str">
        <f>IF($A15&lt;&gt;"",TEXT(_xlfn.XLOOKUP($B15,Patient!$A$13:$A$83,Patient!CF$13:CF$83,""),""),"")</f>
        <v/>
      </c>
      <c r="AV15" s="65" t="str">
        <f>IF($A15&lt;&gt;"",TEXT(_xlfn.XLOOKUP($B15,Patient!$A$13:$A$83,Patient!CG$13:CG$83,""),""),"")</f>
        <v/>
      </c>
      <c r="AW15" s="65" t="str">
        <f>IF($A15&lt;&gt;"",TEXT(_xlfn.XLOOKUP($B15,Patient!$A$13:$A$83,Patient!CI$13:CI$83,""),""),"")</f>
        <v/>
      </c>
      <c r="AX15" s="65" t="str">
        <f>IF($A15&lt;&gt;"",TEXT(_xlfn.XLOOKUP($B15,Patient!$A$13:$A$83,Patient!CJ$13:CJ$83,""),""),"")</f>
        <v/>
      </c>
      <c r="AY15" s="65" t="str">
        <f>IF($A15&lt;&gt;"",TEXT(_xlfn.XLOOKUP($B15,Patient!$A$13:$A$83,Patient!CK$13:CK$83,""),""),"")</f>
        <v/>
      </c>
      <c r="AZ15" s="65" t="str">
        <f>IF($A15&lt;&gt;"",TEXT(_xlfn.XLOOKUP($B15,Patient!$A$13:$A$83,Patient!CL$13:CL$83,""),""),"")</f>
        <v/>
      </c>
    </row>
    <row r="16" spans="1:53" x14ac:dyDescent="0.25">
      <c r="A16" s="65" t="str">
        <f>IF(D16 &lt;&gt; "",LOWER(_xlfn.CONCAT(_xlfn.XLOOKUP(DHAC_TestPatients_combined!E15, DHAC_TestPatients_combined!E$2:E$72,DHAC_TestPatients_combined!G$2:G$72,""), "-", _xlfn.XLOOKUP(DHAC_TestPatients_combined!E15, DHAC_TestPatients_combined!E$2:E$72,DHAC_TestPatients_combined!H$2:H$72,""),"-",DHAC_TestPatients_combined!F15)),"")</f>
        <v/>
      </c>
      <c r="B16" s="65" t="str">
        <f>IF(D16&lt;&gt;"",LOWER(_xlfn.CONCAT(_xlfn.XLOOKUP(C16,DHAC_TestPatients_combined!E$2:E$72,DHAC_TestPatients_combined!G$2:G$72,""),"-",_xlfn.XLOOKUP(C16,DHAC_TestPatients_combined!E$2:E$72,DHAC_TestPatients_combined!H$2:H$72,""),IF(_xlfn.XLOOKUP(C16,DHAC_TestPatients_combined!E$2:E$72,DHAC_TestPatients_combined!I$2:I$72,"")&lt;&gt;"",_xlfn.CONCAT("-",_xlfn.XLOOKUP(C16,DHAC_TestPatients_combined!E$2:E$72,DHAC_TestPatients_combined!I$2:I$72,"")),""))),"")</f>
        <v/>
      </c>
      <c r="C16" s="65" t="str">
        <f>IF(D16&lt;&gt;"",DHAC_TestPatients_combined!E15,"")</f>
        <v/>
      </c>
      <c r="D16" s="65" t="str">
        <f>IF(DHAC_TestPatients_combined!F15&gt;1,DHAC_TestPatients_combined!F15,"")</f>
        <v/>
      </c>
      <c r="E16" s="73" t="str">
        <f>IF(D16&lt;&gt;"", DHAC_TestPatients_combined!J15,"")</f>
        <v/>
      </c>
      <c r="F16" s="72" t="str">
        <f t="shared" si="0"/>
        <v/>
      </c>
      <c r="G16" s="65" t="str">
        <f>IF(A16&lt;&gt;"",LOWER(_xlfn.XLOOKUP(C16,DHAC_TestPatients_combined!E$2:E$72,DHAC_TestPatients_combined!C$2:C$72,"")),"")</f>
        <v/>
      </c>
      <c r="H16" s="65" t="str">
        <f>IF(A16&lt;&gt;"",LOWER(_xlfn.XLOOKUP(C16,DHAC_TestPatients_combined!E$2:E$72,DHAC_TestPatients_combined!D$2:D$72,"")),"")</f>
        <v/>
      </c>
      <c r="I16" s="66" t="str">
        <f t="shared" si="1"/>
        <v/>
      </c>
      <c r="J16" s="66" t="str">
        <f t="shared" si="2"/>
        <v/>
      </c>
      <c r="K16" s="66"/>
      <c r="L16" s="66" t="str">
        <f t="shared" si="3"/>
        <v/>
      </c>
      <c r="M16" s="66" t="str">
        <f t="shared" si="4"/>
        <v/>
      </c>
      <c r="N16" s="66" t="str">
        <f>IF(A16&lt;&gt;"",_xlfn.XLOOKUP(C16,DHAC_TestPatients_combined!E$2:E$72,DHAC_TestPatients_combined!B$2:B$72,""),"")</f>
        <v/>
      </c>
      <c r="O16" s="66" t="str">
        <f t="shared" si="5"/>
        <v/>
      </c>
      <c r="P16" s="66" t="str">
        <f t="shared" si="6"/>
        <v/>
      </c>
      <c r="Q16" s="66"/>
      <c r="R16" s="66" t="str">
        <f t="shared" si="7"/>
        <v/>
      </c>
      <c r="S16" s="66" t="str">
        <f t="shared" si="8"/>
        <v/>
      </c>
      <c r="T16" s="66" t="str">
        <f>IF(A16="","",_xlfn.CONCAT(C16,_xlfn.XLOOKUP(C16,DHAC_TestPatients_combined!E$2:E$72,DHAC_TestPatients_combined!F$2:F$72,"")))</f>
        <v/>
      </c>
      <c r="U16" s="120" t="str">
        <f>IF(D16&lt;&gt;"",LOWER(_xlfn.CONCAT(SUBSTITUTE(DHAC_TestPatients_combined!G15,"'",""),"-",DHAC_TestPatients_combined!H15,IF(DHAC_TestPatients_combined!I15&lt;&gt;"","-",""),IF(DHAC_TestPatients_combined!I15&lt;&gt;"",DHAC_TestPatients_combined!I15,""))),"")</f>
        <v/>
      </c>
      <c r="V16" s="120" t="str">
        <f t="shared" si="9"/>
        <v/>
      </c>
      <c r="W16" s="120" t="str">
        <f t="shared" si="10"/>
        <v/>
      </c>
      <c r="X16" s="65" t="str">
        <f t="shared" si="11"/>
        <v/>
      </c>
      <c r="Y16" s="65"/>
      <c r="Z16" s="120" t="str">
        <f>IF($A16&lt;&gt;"",_xlfn.XLOOKUP($C16,DHAC_TestPatients_combined!$E$2:$E$72,DHAC_TestPatients_combined!$G$2:$G$72,""),"")</f>
        <v/>
      </c>
      <c r="AA16" s="65" t="str">
        <f>IF($A16&lt;&gt;"",_xlfn.XLOOKUP($C16,DHAC_TestPatients_combined!$E$2:$E$72,DHAC_TestPatients_combined!$H$2:$H$72,""),"")</f>
        <v/>
      </c>
      <c r="AB16" s="65" t="str">
        <f>IF($A16&lt;&gt;"",_xlfn.XLOOKUP($C16,DHAC_TestPatients_combined!$E$2:$E$72,DHAC_TestPatients_combined!$I$2:$I$72,""),"")</f>
        <v/>
      </c>
      <c r="AC16" s="65" t="str">
        <f>IF($A16&lt;&gt;"",_xlfn.XLOOKUP($B16,Patient!$A$13:$A$83,Patient!$BF$13:$BF$83,""),"")</f>
        <v/>
      </c>
      <c r="AD16" s="155" t="str">
        <f>IF($A16&lt;&gt;"",_xlfn.XLOOKUP($B16,Patient!$A$13:$A$83,Patient!$BG$13:$BG$83,""),"")</f>
        <v/>
      </c>
      <c r="AE16" s="120" t="str">
        <f>IF($A16&lt;&gt;"",_xlfn.XLOOKUP($B16,Patient!$A$13:$A$83,Patient!AT$13:AT$83,""),"")</f>
        <v/>
      </c>
      <c r="AF16" s="65" t="str">
        <f>IF($A16&lt;&gt;"",_xlfn.XLOOKUP($B16,Patient!$A$13:$A$83,Patient!AU$13:AU$83,""),"")</f>
        <v/>
      </c>
      <c r="AG16" s="120" t="str">
        <f>IF($A16&lt;&gt;"",_xlfn.XLOOKUP($B16,Patient!$A$13:$A$83,Patient!AV$13:AV$83,""),"")</f>
        <v/>
      </c>
      <c r="AH16" s="65" t="str">
        <f>IF($A16&lt;&gt;"",_xlfn.XLOOKUP($B16,Patient!$A$13:$A$83,Patient!AW$13:AW$83,""),"")</f>
        <v/>
      </c>
      <c r="AI16" s="65" t="str">
        <f>IF($A16&lt;&gt;"",_xlfn.XLOOKUP($B16,Patient!$A$13:$A$83,Patient!AX$13:AX$83,""),"")</f>
        <v/>
      </c>
      <c r="AJ16" s="65" t="str">
        <f>IF($A16&lt;&gt;"",_xlfn.XLOOKUP($B16,Patient!$A$13:$A$83,Patient!AY$13:AY$83,""),"")</f>
        <v/>
      </c>
      <c r="AK16" s="65" t="str">
        <f>IF($A16&lt;&gt;"",_xlfn.XLOOKUP($B16,Patient!$A$13:$A$83,Patient!AZ$13:AZ$83,""),"")</f>
        <v/>
      </c>
      <c r="AL16" s="65" t="str">
        <f>IF($A16&lt;&gt;"",_xlfn.XLOOKUP($B16,Patient!$A$13:$A$83,Patient!BA$13:BA$83,""),"")</f>
        <v/>
      </c>
      <c r="AM16" s="65" t="str">
        <f>IF($A16&lt;&gt;"",_xlfn.XLOOKUP($B16,Patient!$A$13:$A$83,Patient!BB$13:BB$83,""),"")</f>
        <v/>
      </c>
      <c r="AN16" s="65" t="str">
        <f>IF($A16&lt;&gt;"",_xlfn.XLOOKUP($B16,Patient!$A$13:$A$83,Patient!$BL$13:$BL$83,""),"")</f>
        <v/>
      </c>
      <c r="AO16" s="120" t="str">
        <f>IF($A16&lt;&gt;"",_xlfn.XLOOKUP($B16,Patient!$A$13:$A$83,Patient!$BN$13:$BN$83,""),"")</f>
        <v/>
      </c>
      <c r="AP16" s="65" t="str">
        <f>IF($A16&lt;&gt;"",_xlfn.XLOOKUP($B16,Patient!$A$13:$A$83,Patient!$BO$13:$BO$83,""),"")</f>
        <v/>
      </c>
      <c r="AQ16" s="65" t="str">
        <f>IF($A16&lt;&gt;"",_xlfn.XLOOKUP($B16,Patient!$A$13:$A$83,Patient!$BP$13:$BP$83,""),"")</f>
        <v/>
      </c>
      <c r="AR16" s="65" t="str">
        <f>IF($A16&lt;&gt;"",_xlfn.XLOOKUP($B16,Patient!$A$13:$A$83,Patient!$BQ$13:$BQ$83,""),"")</f>
        <v/>
      </c>
      <c r="AS16" s="65" t="str">
        <f>IF($A16&lt;&gt;"",TEXT(_xlfn.XLOOKUP($B16,Patient!$A$13:$A$83,Patient!CC$13:CC$83,""),"#"),"")</f>
        <v/>
      </c>
      <c r="AT16" s="65" t="str">
        <f>IF($A16&lt;&gt;"",TEXT(_xlfn.XLOOKUP($B16,Patient!$A$13:$A$83,Patient!CD$13:CD$83,""),""),"")</f>
        <v/>
      </c>
      <c r="AU16" s="65" t="str">
        <f>IF($A16&lt;&gt;"",TEXT(_xlfn.XLOOKUP($B16,Patient!$A$13:$A$83,Patient!CF$13:CF$83,""),""),"")</f>
        <v/>
      </c>
      <c r="AV16" s="65" t="str">
        <f>IF($A16&lt;&gt;"",TEXT(_xlfn.XLOOKUP($B16,Patient!$A$13:$A$83,Patient!CG$13:CG$83,""),""),"")</f>
        <v/>
      </c>
      <c r="AW16" s="65" t="str">
        <f>IF($A16&lt;&gt;"",TEXT(_xlfn.XLOOKUP($B16,Patient!$A$13:$A$83,Patient!CI$13:CI$83,""),""),"")</f>
        <v/>
      </c>
      <c r="AX16" s="65" t="str">
        <f>IF($A16&lt;&gt;"",TEXT(_xlfn.XLOOKUP($B16,Patient!$A$13:$A$83,Patient!CJ$13:CJ$83,""),""),"")</f>
        <v/>
      </c>
      <c r="AY16" s="65" t="str">
        <f>IF($A16&lt;&gt;"",TEXT(_xlfn.XLOOKUP($B16,Patient!$A$13:$A$83,Patient!CK$13:CK$83,""),""),"")</f>
        <v/>
      </c>
      <c r="AZ16" s="65" t="str">
        <f>IF($A16&lt;&gt;"",TEXT(_xlfn.XLOOKUP($B16,Patient!$A$13:$A$83,Patient!CL$13:CL$83,""),""),"")</f>
        <v/>
      </c>
    </row>
    <row r="17" spans="1:52" x14ac:dyDescent="0.25">
      <c r="A17" s="65" t="str">
        <f>IF(D17 &lt;&gt; "",LOWER(_xlfn.CONCAT(_xlfn.XLOOKUP(DHAC_TestPatients_combined!E16, DHAC_TestPatients_combined!E$2:E$72,DHAC_TestPatients_combined!G$2:G$72,""), "-", _xlfn.XLOOKUP(DHAC_TestPatients_combined!E16, DHAC_TestPatients_combined!E$2:E$72,DHAC_TestPatients_combined!H$2:H$72,""),"-",DHAC_TestPatients_combined!F16)),"")</f>
        <v/>
      </c>
      <c r="B17" s="65" t="str">
        <f>IF(D17&lt;&gt;"",LOWER(_xlfn.CONCAT(_xlfn.XLOOKUP(C17,DHAC_TestPatients_combined!E$2:E$72,DHAC_TestPatients_combined!G$2:G$72,""),"-",_xlfn.XLOOKUP(C17,DHAC_TestPatients_combined!E$2:E$72,DHAC_TestPatients_combined!H$2:H$72,""),IF(_xlfn.XLOOKUP(C17,DHAC_TestPatients_combined!E$2:E$72,DHAC_TestPatients_combined!I$2:I$72,"")&lt;&gt;"",_xlfn.CONCAT("-",_xlfn.XLOOKUP(C17,DHAC_TestPatients_combined!E$2:E$72,DHAC_TestPatients_combined!I$2:I$72,"")),""))),"")</f>
        <v/>
      </c>
      <c r="C17" s="65" t="str">
        <f>IF(D17&lt;&gt;"",DHAC_TestPatients_combined!E16,"")</f>
        <v/>
      </c>
      <c r="D17" s="65" t="str">
        <f>IF(DHAC_TestPatients_combined!F16&gt;1,DHAC_TestPatients_combined!F16,"")</f>
        <v/>
      </c>
      <c r="E17" s="73" t="str">
        <f>IF(D17&lt;&gt;"", DHAC_TestPatients_combined!J16,"")</f>
        <v/>
      </c>
      <c r="F17" s="72" t="str">
        <f t="shared" si="0"/>
        <v/>
      </c>
      <c r="G17" s="65" t="str">
        <f>IF(A17&lt;&gt;"",LOWER(_xlfn.XLOOKUP(C17,DHAC_TestPatients_combined!E$2:E$72,DHAC_TestPatients_combined!C$2:C$72,"")),"")</f>
        <v/>
      </c>
      <c r="H17" s="65" t="str">
        <f>IF(A17&lt;&gt;"",LOWER(_xlfn.XLOOKUP(C17,DHAC_TestPatients_combined!E$2:E$72,DHAC_TestPatients_combined!D$2:D$72,"")),"")</f>
        <v/>
      </c>
      <c r="I17" s="66" t="str">
        <f t="shared" si="1"/>
        <v/>
      </c>
      <c r="J17" s="66" t="str">
        <f t="shared" si="2"/>
        <v/>
      </c>
      <c r="K17" s="66"/>
      <c r="L17" s="66" t="str">
        <f t="shared" si="3"/>
        <v/>
      </c>
      <c r="M17" s="66" t="str">
        <f t="shared" si="4"/>
        <v/>
      </c>
      <c r="N17" s="66" t="str">
        <f>IF(A17&lt;&gt;"",_xlfn.XLOOKUP(C17,DHAC_TestPatients_combined!E$2:E$72,DHAC_TestPatients_combined!B$2:B$72,""),"")</f>
        <v/>
      </c>
      <c r="O17" s="66" t="str">
        <f t="shared" si="5"/>
        <v/>
      </c>
      <c r="P17" s="66" t="str">
        <f t="shared" si="6"/>
        <v/>
      </c>
      <c r="Q17" s="66"/>
      <c r="R17" s="66" t="str">
        <f t="shared" si="7"/>
        <v/>
      </c>
      <c r="S17" s="66" t="str">
        <f t="shared" si="8"/>
        <v/>
      </c>
      <c r="T17" s="66" t="str">
        <f>IF(A17="","",_xlfn.CONCAT(C17,_xlfn.XLOOKUP(C17,DHAC_TestPatients_combined!E$2:E$72,DHAC_TestPatients_combined!F$2:F$72,"")))</f>
        <v/>
      </c>
      <c r="U17" s="120" t="str">
        <f>IF(D17&lt;&gt;"",LOWER(_xlfn.CONCAT(SUBSTITUTE(DHAC_TestPatients_combined!G16,"'",""),"-",DHAC_TestPatients_combined!H16,IF(DHAC_TestPatients_combined!I16&lt;&gt;"","-",""),IF(DHAC_TestPatients_combined!I16&lt;&gt;"",DHAC_TestPatients_combined!I16,""))),"")</f>
        <v/>
      </c>
      <c r="V17" s="120" t="str">
        <f t="shared" si="9"/>
        <v/>
      </c>
      <c r="W17" s="120" t="str">
        <f t="shared" si="10"/>
        <v/>
      </c>
      <c r="X17" s="65" t="str">
        <f t="shared" si="11"/>
        <v/>
      </c>
      <c r="Y17" s="65"/>
      <c r="Z17" s="120" t="str">
        <f>IF($A17&lt;&gt;"",_xlfn.XLOOKUP($C17,DHAC_TestPatients_combined!$E$2:$E$72,DHAC_TestPatients_combined!$G$2:$G$72,""),"")</f>
        <v/>
      </c>
      <c r="AA17" s="65" t="str">
        <f>IF($A17&lt;&gt;"",_xlfn.XLOOKUP($C17,DHAC_TestPatients_combined!$E$2:$E$72,DHAC_TestPatients_combined!$H$2:$H$72,""),"")</f>
        <v/>
      </c>
      <c r="AB17" s="65" t="str">
        <f>IF($A17&lt;&gt;"",_xlfn.XLOOKUP($C17,DHAC_TestPatients_combined!$E$2:$E$72,DHAC_TestPatients_combined!$I$2:$I$72,""),"")</f>
        <v/>
      </c>
      <c r="AC17" s="65" t="str">
        <f>IF($A17&lt;&gt;"",_xlfn.XLOOKUP($B17,Patient!$A$13:$A$83,Patient!$BF$13:$BF$83,""),"")</f>
        <v/>
      </c>
      <c r="AD17" s="155" t="str">
        <f>IF($A17&lt;&gt;"",_xlfn.XLOOKUP($B17,Patient!$A$13:$A$83,Patient!$BG$13:$BG$83,""),"")</f>
        <v/>
      </c>
      <c r="AE17" s="120" t="str">
        <f>IF($A17&lt;&gt;"",_xlfn.XLOOKUP($B17,Patient!$A$13:$A$83,Patient!AT$13:AT$83,""),"")</f>
        <v/>
      </c>
      <c r="AF17" s="65" t="str">
        <f>IF($A17&lt;&gt;"",_xlfn.XLOOKUP($B17,Patient!$A$13:$A$83,Patient!AU$13:AU$83,""),"")</f>
        <v/>
      </c>
      <c r="AG17" s="120" t="str">
        <f>IF($A17&lt;&gt;"",_xlfn.XLOOKUP($B17,Patient!$A$13:$A$83,Patient!AV$13:AV$83,""),"")</f>
        <v/>
      </c>
      <c r="AH17" s="65" t="str">
        <f>IF($A17&lt;&gt;"",_xlfn.XLOOKUP($B17,Patient!$A$13:$A$83,Patient!AW$13:AW$83,""),"")</f>
        <v/>
      </c>
      <c r="AI17" s="65" t="str">
        <f>IF($A17&lt;&gt;"",_xlfn.XLOOKUP($B17,Patient!$A$13:$A$83,Patient!AX$13:AX$83,""),"")</f>
        <v/>
      </c>
      <c r="AJ17" s="65" t="str">
        <f>IF($A17&lt;&gt;"",_xlfn.XLOOKUP($B17,Patient!$A$13:$A$83,Patient!AY$13:AY$83,""),"")</f>
        <v/>
      </c>
      <c r="AK17" s="65" t="str">
        <f>IF($A17&lt;&gt;"",_xlfn.XLOOKUP($B17,Patient!$A$13:$A$83,Patient!AZ$13:AZ$83,""),"")</f>
        <v/>
      </c>
      <c r="AL17" s="65" t="str">
        <f>IF($A17&lt;&gt;"",_xlfn.XLOOKUP($B17,Patient!$A$13:$A$83,Patient!BA$13:BA$83,""),"")</f>
        <v/>
      </c>
      <c r="AM17" s="65" t="str">
        <f>IF($A17&lt;&gt;"",_xlfn.XLOOKUP($B17,Patient!$A$13:$A$83,Patient!BB$13:BB$83,""),"")</f>
        <v/>
      </c>
      <c r="AN17" s="65" t="str">
        <f>IF($A17&lt;&gt;"",_xlfn.XLOOKUP($B17,Patient!$A$13:$A$83,Patient!$BL$13:$BL$83,""),"")</f>
        <v/>
      </c>
      <c r="AO17" s="120" t="str">
        <f>IF($A17&lt;&gt;"",_xlfn.XLOOKUP($B17,Patient!$A$13:$A$83,Patient!$BN$13:$BN$83,""),"")</f>
        <v/>
      </c>
      <c r="AP17" s="65" t="str">
        <f>IF($A17&lt;&gt;"",_xlfn.XLOOKUP($B17,Patient!$A$13:$A$83,Patient!$BO$13:$BO$83,""),"")</f>
        <v/>
      </c>
      <c r="AQ17" s="65" t="str">
        <f>IF($A17&lt;&gt;"",_xlfn.XLOOKUP($B17,Patient!$A$13:$A$83,Patient!$BP$13:$BP$83,""),"")</f>
        <v/>
      </c>
      <c r="AR17" s="65" t="str">
        <f>IF($A17&lt;&gt;"",_xlfn.XLOOKUP($B17,Patient!$A$13:$A$83,Patient!$BQ$13:$BQ$83,""),"")</f>
        <v/>
      </c>
      <c r="AS17" s="65" t="str">
        <f>IF($A17&lt;&gt;"",TEXT(_xlfn.XLOOKUP($B17,Patient!$A$13:$A$83,Patient!CC$13:CC$83,""),"#"),"")</f>
        <v/>
      </c>
      <c r="AT17" s="65" t="str">
        <f>IF($A17&lt;&gt;"",TEXT(_xlfn.XLOOKUP($B17,Patient!$A$13:$A$83,Patient!CD$13:CD$83,""),""),"")</f>
        <v/>
      </c>
      <c r="AU17" s="65" t="str">
        <f>IF($A17&lt;&gt;"",TEXT(_xlfn.XLOOKUP($B17,Patient!$A$13:$A$83,Patient!CF$13:CF$83,""),""),"")</f>
        <v/>
      </c>
      <c r="AV17" s="65" t="str">
        <f>IF($A17&lt;&gt;"",TEXT(_xlfn.XLOOKUP($B17,Patient!$A$13:$A$83,Patient!CG$13:CG$83,""),""),"")</f>
        <v/>
      </c>
      <c r="AW17" s="65" t="str">
        <f>IF($A17&lt;&gt;"",TEXT(_xlfn.XLOOKUP($B17,Patient!$A$13:$A$83,Patient!CI$13:CI$83,""),""),"")</f>
        <v/>
      </c>
      <c r="AX17" s="65" t="str">
        <f>IF($A17&lt;&gt;"",TEXT(_xlfn.XLOOKUP($B17,Patient!$A$13:$A$83,Patient!CJ$13:CJ$83,""),""),"")</f>
        <v/>
      </c>
      <c r="AY17" s="65" t="str">
        <f>IF($A17&lt;&gt;"",TEXT(_xlfn.XLOOKUP($B17,Patient!$A$13:$A$83,Patient!CK$13:CK$83,""),""),"")</f>
        <v/>
      </c>
      <c r="AZ17" s="65" t="str">
        <f>IF($A17&lt;&gt;"",TEXT(_xlfn.XLOOKUP($B17,Patient!$A$13:$A$83,Patient!CL$13:CL$83,""),""),"")</f>
        <v/>
      </c>
    </row>
    <row r="18" spans="1:52" x14ac:dyDescent="0.25">
      <c r="A18" s="65" t="str">
        <f>IF(D18 &lt;&gt; "",LOWER(_xlfn.CONCAT(_xlfn.XLOOKUP(DHAC_TestPatients_combined!E17, DHAC_TestPatients_combined!E$2:E$72,DHAC_TestPatients_combined!G$2:G$72,""), "-", _xlfn.XLOOKUP(DHAC_TestPatients_combined!E17, DHAC_TestPatients_combined!E$2:E$72,DHAC_TestPatients_combined!H$2:H$72,""),"-",DHAC_TestPatients_combined!F17)),"")</f>
        <v/>
      </c>
      <c r="B18" s="65" t="str">
        <f>IF(D18&lt;&gt;"",LOWER(_xlfn.CONCAT(_xlfn.XLOOKUP(C18,DHAC_TestPatients_combined!E$2:E$72,DHAC_TestPatients_combined!G$2:G$72,""),"-",_xlfn.XLOOKUP(C18,DHAC_TestPatients_combined!E$2:E$72,DHAC_TestPatients_combined!H$2:H$72,""),IF(_xlfn.XLOOKUP(C18,DHAC_TestPatients_combined!E$2:E$72,DHAC_TestPatients_combined!I$2:I$72,"")&lt;&gt;"",_xlfn.CONCAT("-",_xlfn.XLOOKUP(C18,DHAC_TestPatients_combined!E$2:E$72,DHAC_TestPatients_combined!I$2:I$72,"")),""))),"")</f>
        <v/>
      </c>
      <c r="C18" s="65" t="str">
        <f>IF(D18&lt;&gt;"",DHAC_TestPatients_combined!E17,"")</f>
        <v/>
      </c>
      <c r="D18" s="65" t="str">
        <f>IF(DHAC_TestPatients_combined!F17&gt;1,DHAC_TestPatients_combined!F17,"")</f>
        <v/>
      </c>
      <c r="E18" s="73" t="str">
        <f>IF(D18&lt;&gt;"", DHAC_TestPatients_combined!J17,"")</f>
        <v/>
      </c>
      <c r="F18" s="72" t="str">
        <f t="shared" si="0"/>
        <v/>
      </c>
      <c r="G18" s="65" t="str">
        <f>IF(A18&lt;&gt;"",LOWER(_xlfn.XLOOKUP(C18,DHAC_TestPatients_combined!E$2:E$72,DHAC_TestPatients_combined!C$2:C$72,"")),"")</f>
        <v/>
      </c>
      <c r="H18" s="65" t="str">
        <f>IF(A18&lt;&gt;"",LOWER(_xlfn.XLOOKUP(C18,DHAC_TestPatients_combined!E$2:E$72,DHAC_TestPatients_combined!D$2:D$72,"")),"")</f>
        <v/>
      </c>
      <c r="I18" s="66" t="str">
        <f t="shared" si="1"/>
        <v/>
      </c>
      <c r="J18" s="66" t="str">
        <f t="shared" si="2"/>
        <v/>
      </c>
      <c r="K18" s="66"/>
      <c r="L18" s="66" t="str">
        <f t="shared" si="3"/>
        <v/>
      </c>
      <c r="M18" s="66" t="str">
        <f t="shared" si="4"/>
        <v/>
      </c>
      <c r="N18" s="66" t="str">
        <f>IF(A18&lt;&gt;"",_xlfn.XLOOKUP(C18,DHAC_TestPatients_combined!E$2:E$72,DHAC_TestPatients_combined!B$2:B$72,""),"")</f>
        <v/>
      </c>
      <c r="O18" s="66" t="str">
        <f t="shared" si="5"/>
        <v/>
      </c>
      <c r="P18" s="66" t="str">
        <f t="shared" si="6"/>
        <v/>
      </c>
      <c r="Q18" s="66"/>
      <c r="R18" s="66" t="str">
        <f t="shared" si="7"/>
        <v/>
      </c>
      <c r="S18" s="66" t="str">
        <f t="shared" si="8"/>
        <v/>
      </c>
      <c r="T18" s="66" t="str">
        <f>IF(A18="","",_xlfn.CONCAT(C18,_xlfn.XLOOKUP(C18,DHAC_TestPatients_combined!E$2:E$72,DHAC_TestPatients_combined!F$2:F$72,"")))</f>
        <v/>
      </c>
      <c r="U18" s="120" t="str">
        <f>IF(D18&lt;&gt;"",LOWER(_xlfn.CONCAT(SUBSTITUTE(DHAC_TestPatients_combined!G17,"'",""),"-",DHAC_TestPatients_combined!H17,IF(DHAC_TestPatients_combined!I17&lt;&gt;"","-",""),IF(DHAC_TestPatients_combined!I17&lt;&gt;"",DHAC_TestPatients_combined!I17,""))),"")</f>
        <v/>
      </c>
      <c r="V18" s="120" t="str">
        <f t="shared" si="9"/>
        <v/>
      </c>
      <c r="W18" s="120" t="str">
        <f t="shared" si="10"/>
        <v/>
      </c>
      <c r="X18" s="65" t="str">
        <f t="shared" si="11"/>
        <v/>
      </c>
      <c r="Y18" s="65"/>
      <c r="Z18" s="120" t="str">
        <f>IF($A18&lt;&gt;"",_xlfn.XLOOKUP($C18,DHAC_TestPatients_combined!$E$2:$E$72,DHAC_TestPatients_combined!$G$2:$G$72,""),"")</f>
        <v/>
      </c>
      <c r="AA18" s="65" t="str">
        <f>IF($A18&lt;&gt;"",_xlfn.XLOOKUP($C18,DHAC_TestPatients_combined!$E$2:$E$72,DHAC_TestPatients_combined!$H$2:$H$72,""),"")</f>
        <v/>
      </c>
      <c r="AB18" s="65" t="str">
        <f>IF($A18&lt;&gt;"",_xlfn.XLOOKUP($C18,DHAC_TestPatients_combined!$E$2:$E$72,DHAC_TestPatients_combined!$I$2:$I$72,""),"")</f>
        <v/>
      </c>
      <c r="AC18" s="65" t="str">
        <f>IF($A18&lt;&gt;"",_xlfn.XLOOKUP($B18,Patient!$A$13:$A$83,Patient!$BF$13:$BF$83,""),"")</f>
        <v/>
      </c>
      <c r="AD18" s="155" t="str">
        <f>IF($A18&lt;&gt;"",_xlfn.XLOOKUP($B18,Patient!$A$13:$A$83,Patient!$BG$13:$BG$83,""),"")</f>
        <v/>
      </c>
      <c r="AE18" s="120" t="str">
        <f>IF($A18&lt;&gt;"",_xlfn.XLOOKUP($B18,Patient!$A$13:$A$83,Patient!AT$13:AT$83,""),"")</f>
        <v/>
      </c>
      <c r="AF18" s="65" t="str">
        <f>IF($A18&lt;&gt;"",_xlfn.XLOOKUP($B18,Patient!$A$13:$A$83,Patient!AU$13:AU$83,""),"")</f>
        <v/>
      </c>
      <c r="AG18" s="120" t="str">
        <f>IF($A18&lt;&gt;"",_xlfn.XLOOKUP($B18,Patient!$A$13:$A$83,Patient!AV$13:AV$83,""),"")</f>
        <v/>
      </c>
      <c r="AH18" s="65" t="str">
        <f>IF($A18&lt;&gt;"",_xlfn.XLOOKUP($B18,Patient!$A$13:$A$83,Patient!AW$13:AW$83,""),"")</f>
        <v/>
      </c>
      <c r="AI18" s="65" t="str">
        <f>IF($A18&lt;&gt;"",_xlfn.XLOOKUP($B18,Patient!$A$13:$A$83,Patient!AX$13:AX$83,""),"")</f>
        <v/>
      </c>
      <c r="AJ18" s="65" t="str">
        <f>IF($A18&lt;&gt;"",_xlfn.XLOOKUP($B18,Patient!$A$13:$A$83,Patient!AY$13:AY$83,""),"")</f>
        <v/>
      </c>
      <c r="AK18" s="65" t="str">
        <f>IF($A18&lt;&gt;"",_xlfn.XLOOKUP($B18,Patient!$A$13:$A$83,Patient!AZ$13:AZ$83,""),"")</f>
        <v/>
      </c>
      <c r="AL18" s="65" t="str">
        <f>IF($A18&lt;&gt;"",_xlfn.XLOOKUP($B18,Patient!$A$13:$A$83,Patient!BA$13:BA$83,""),"")</f>
        <v/>
      </c>
      <c r="AM18" s="65" t="str">
        <f>IF($A18&lt;&gt;"",_xlfn.XLOOKUP($B18,Patient!$A$13:$A$83,Patient!BB$13:BB$83,""),"")</f>
        <v/>
      </c>
      <c r="AN18" s="65" t="str">
        <f>IF($A18&lt;&gt;"",_xlfn.XLOOKUP($B18,Patient!$A$13:$A$83,Patient!$BL$13:$BL$83,""),"")</f>
        <v/>
      </c>
      <c r="AO18" s="120" t="str">
        <f>IF($A18&lt;&gt;"",_xlfn.XLOOKUP($B18,Patient!$A$13:$A$83,Patient!$BN$13:$BN$83,""),"")</f>
        <v/>
      </c>
      <c r="AP18" s="65" t="str">
        <f>IF($A18&lt;&gt;"",_xlfn.XLOOKUP($B18,Patient!$A$13:$A$83,Patient!$BO$13:$BO$83,""),"")</f>
        <v/>
      </c>
      <c r="AQ18" s="65" t="str">
        <f>IF($A18&lt;&gt;"",_xlfn.XLOOKUP($B18,Patient!$A$13:$A$83,Patient!$BP$13:$BP$83,""),"")</f>
        <v/>
      </c>
      <c r="AR18" s="65" t="str">
        <f>IF($A18&lt;&gt;"",_xlfn.XLOOKUP($B18,Patient!$A$13:$A$83,Patient!$BQ$13:$BQ$83,""),"")</f>
        <v/>
      </c>
      <c r="AS18" s="65" t="str">
        <f>IF($A18&lt;&gt;"",TEXT(_xlfn.XLOOKUP($B18,Patient!$A$13:$A$83,Patient!CC$13:CC$83,""),"#"),"")</f>
        <v/>
      </c>
      <c r="AT18" s="65" t="str">
        <f>IF($A18&lt;&gt;"",TEXT(_xlfn.XLOOKUP($B18,Patient!$A$13:$A$83,Patient!CD$13:CD$83,""),""),"")</f>
        <v/>
      </c>
      <c r="AU18" s="65" t="str">
        <f>IF($A18&lt;&gt;"",TEXT(_xlfn.XLOOKUP($B18,Patient!$A$13:$A$83,Patient!CF$13:CF$83,""),""),"")</f>
        <v/>
      </c>
      <c r="AV18" s="65" t="str">
        <f>IF($A18&lt;&gt;"",TEXT(_xlfn.XLOOKUP($B18,Patient!$A$13:$A$83,Patient!CG$13:CG$83,""),""),"")</f>
        <v/>
      </c>
      <c r="AW18" s="65" t="str">
        <f>IF($A18&lt;&gt;"",TEXT(_xlfn.XLOOKUP($B18,Patient!$A$13:$A$83,Patient!CI$13:CI$83,""),""),"")</f>
        <v/>
      </c>
      <c r="AX18" s="65" t="str">
        <f>IF($A18&lt;&gt;"",TEXT(_xlfn.XLOOKUP($B18,Patient!$A$13:$A$83,Patient!CJ$13:CJ$83,""),""),"")</f>
        <v/>
      </c>
      <c r="AY18" s="65" t="str">
        <f>IF($A18&lt;&gt;"",TEXT(_xlfn.XLOOKUP($B18,Patient!$A$13:$A$83,Patient!CK$13:CK$83,""),""),"")</f>
        <v/>
      </c>
      <c r="AZ18" s="65" t="str">
        <f>IF($A18&lt;&gt;"",TEXT(_xlfn.XLOOKUP($B18,Patient!$A$13:$A$83,Patient!CL$13:CL$83,""),""),"")</f>
        <v/>
      </c>
    </row>
    <row r="19" spans="1:52" x14ac:dyDescent="0.25">
      <c r="A19" s="65" t="str">
        <f>IF(D19 &lt;&gt; "",LOWER(_xlfn.CONCAT(_xlfn.XLOOKUP(DHAC_TestPatients_combined!E18, DHAC_TestPatients_combined!E$2:E$72,DHAC_TestPatients_combined!G$2:G$72,""), "-", _xlfn.XLOOKUP(DHAC_TestPatients_combined!E18, DHAC_TestPatients_combined!E$2:E$72,DHAC_TestPatients_combined!H$2:H$72,""),"-",DHAC_TestPatients_combined!F18)),"")</f>
        <v/>
      </c>
      <c r="B19" s="65" t="str">
        <f>IF(D19&lt;&gt;"",LOWER(_xlfn.CONCAT(_xlfn.XLOOKUP(C19,DHAC_TestPatients_combined!E$2:E$72,DHAC_TestPatients_combined!G$2:G$72,""),"-",_xlfn.XLOOKUP(C19,DHAC_TestPatients_combined!E$2:E$72,DHAC_TestPatients_combined!H$2:H$72,""),IF(_xlfn.XLOOKUP(C19,DHAC_TestPatients_combined!E$2:E$72,DHAC_TestPatients_combined!I$2:I$72,"")&lt;&gt;"",_xlfn.CONCAT("-",_xlfn.XLOOKUP(C19,DHAC_TestPatients_combined!E$2:E$72,DHAC_TestPatients_combined!I$2:I$72,"")),""))),"")</f>
        <v/>
      </c>
      <c r="C19" s="65" t="str">
        <f>IF(D19&lt;&gt;"",DHAC_TestPatients_combined!E18,"")</f>
        <v/>
      </c>
      <c r="D19" s="65" t="str">
        <f>IF(DHAC_TestPatients_combined!F18&gt;1,DHAC_TestPatients_combined!F18,"")</f>
        <v/>
      </c>
      <c r="E19" s="73" t="str">
        <f>IF(D19&lt;&gt;"", DHAC_TestPatients_combined!J18,"")</f>
        <v/>
      </c>
      <c r="F19" s="72" t="str">
        <f t="shared" si="0"/>
        <v/>
      </c>
      <c r="G19" s="65" t="str">
        <f>IF(A19&lt;&gt;"",LOWER(_xlfn.XLOOKUP(C19,DHAC_TestPatients_combined!E$2:E$72,DHAC_TestPatients_combined!C$2:C$72,"")),"")</f>
        <v/>
      </c>
      <c r="H19" s="65" t="str">
        <f>IF(A19&lt;&gt;"",LOWER(_xlfn.XLOOKUP(C19,DHAC_TestPatients_combined!E$2:E$72,DHAC_TestPatients_combined!D$2:D$72,"")),"")</f>
        <v/>
      </c>
      <c r="I19" s="66" t="str">
        <f t="shared" si="1"/>
        <v/>
      </c>
      <c r="J19" s="66" t="str">
        <f t="shared" si="2"/>
        <v/>
      </c>
      <c r="K19" s="66"/>
      <c r="L19" s="66" t="str">
        <f t="shared" si="3"/>
        <v/>
      </c>
      <c r="M19" s="66" t="str">
        <f t="shared" si="4"/>
        <v/>
      </c>
      <c r="N19" s="66" t="str">
        <f>IF(A19&lt;&gt;"",_xlfn.XLOOKUP(C19,DHAC_TestPatients_combined!E$2:E$72,DHAC_TestPatients_combined!B$2:B$72,""),"")</f>
        <v/>
      </c>
      <c r="O19" s="66" t="str">
        <f t="shared" si="5"/>
        <v/>
      </c>
      <c r="P19" s="66" t="str">
        <f t="shared" si="6"/>
        <v/>
      </c>
      <c r="Q19" s="66"/>
      <c r="R19" s="66" t="str">
        <f t="shared" si="7"/>
        <v/>
      </c>
      <c r="S19" s="66" t="str">
        <f t="shared" si="8"/>
        <v/>
      </c>
      <c r="T19" s="66" t="str">
        <f>IF(A19="","",_xlfn.CONCAT(C19,_xlfn.XLOOKUP(C19,DHAC_TestPatients_combined!E$2:E$72,DHAC_TestPatients_combined!F$2:F$72,"")))</f>
        <v/>
      </c>
      <c r="U19" s="120" t="str">
        <f>IF(D19&lt;&gt;"",LOWER(_xlfn.CONCAT(SUBSTITUTE(DHAC_TestPatients_combined!G18,"'",""),"-",DHAC_TestPatients_combined!H18,IF(DHAC_TestPatients_combined!I18&lt;&gt;"","-",""),IF(DHAC_TestPatients_combined!I18&lt;&gt;"",DHAC_TestPatients_combined!I18,""))),"")</f>
        <v/>
      </c>
      <c r="V19" s="120" t="str">
        <f t="shared" si="9"/>
        <v/>
      </c>
      <c r="W19" s="120" t="str">
        <f t="shared" si="10"/>
        <v/>
      </c>
      <c r="X19" s="65" t="str">
        <f t="shared" si="11"/>
        <v/>
      </c>
      <c r="Y19" s="65"/>
      <c r="Z19" s="120" t="str">
        <f>IF($A19&lt;&gt;"",_xlfn.XLOOKUP($C19,DHAC_TestPatients_combined!$E$2:$E$72,DHAC_TestPatients_combined!$G$2:$G$72,""),"")</f>
        <v/>
      </c>
      <c r="AA19" s="65" t="str">
        <f>IF($A19&lt;&gt;"",_xlfn.XLOOKUP($C19,DHAC_TestPatients_combined!$E$2:$E$72,DHAC_TestPatients_combined!$H$2:$H$72,""),"")</f>
        <v/>
      </c>
      <c r="AB19" s="65" t="str">
        <f>IF($A19&lt;&gt;"",_xlfn.XLOOKUP($C19,DHAC_TestPatients_combined!$E$2:$E$72,DHAC_TestPatients_combined!$I$2:$I$72,""),"")</f>
        <v/>
      </c>
      <c r="AC19" s="65" t="str">
        <f>IF($A19&lt;&gt;"",_xlfn.XLOOKUP($B19,Patient!$A$13:$A$83,Patient!$BF$13:$BF$83,""),"")</f>
        <v/>
      </c>
      <c r="AD19" s="155" t="str">
        <f>IF($A19&lt;&gt;"",_xlfn.XLOOKUP($B19,Patient!$A$13:$A$83,Patient!$BG$13:$BG$83,""),"")</f>
        <v/>
      </c>
      <c r="AE19" s="120" t="str">
        <f>IF($A19&lt;&gt;"",_xlfn.XLOOKUP($B19,Patient!$A$13:$A$83,Patient!AT$13:AT$83,""),"")</f>
        <v/>
      </c>
      <c r="AF19" s="65" t="str">
        <f>IF($A19&lt;&gt;"",_xlfn.XLOOKUP($B19,Patient!$A$13:$A$83,Patient!AU$13:AU$83,""),"")</f>
        <v/>
      </c>
      <c r="AG19" s="120" t="str">
        <f>IF($A19&lt;&gt;"",_xlfn.XLOOKUP($B19,Patient!$A$13:$A$83,Patient!AV$13:AV$83,""),"")</f>
        <v/>
      </c>
      <c r="AH19" s="65" t="str">
        <f>IF($A19&lt;&gt;"",_xlfn.XLOOKUP($B19,Patient!$A$13:$A$83,Patient!AW$13:AW$83,""),"")</f>
        <v/>
      </c>
      <c r="AI19" s="65" t="str">
        <f>IF($A19&lt;&gt;"",_xlfn.XLOOKUP($B19,Patient!$A$13:$A$83,Patient!AX$13:AX$83,""),"")</f>
        <v/>
      </c>
      <c r="AJ19" s="65" t="str">
        <f>IF($A19&lt;&gt;"",_xlfn.XLOOKUP($B19,Patient!$A$13:$A$83,Patient!AY$13:AY$83,""),"")</f>
        <v/>
      </c>
      <c r="AK19" s="65" t="str">
        <f>IF($A19&lt;&gt;"",_xlfn.XLOOKUP($B19,Patient!$A$13:$A$83,Patient!AZ$13:AZ$83,""),"")</f>
        <v/>
      </c>
      <c r="AL19" s="65" t="str">
        <f>IF($A19&lt;&gt;"",_xlfn.XLOOKUP($B19,Patient!$A$13:$A$83,Patient!BA$13:BA$83,""),"")</f>
        <v/>
      </c>
      <c r="AM19" s="65" t="str">
        <f>IF($A19&lt;&gt;"",_xlfn.XLOOKUP($B19,Patient!$A$13:$A$83,Patient!BB$13:BB$83,""),"")</f>
        <v/>
      </c>
      <c r="AN19" s="65" t="str">
        <f>IF($A19&lt;&gt;"",_xlfn.XLOOKUP($B19,Patient!$A$13:$A$83,Patient!$BL$13:$BL$83,""),"")</f>
        <v/>
      </c>
      <c r="AO19" s="120" t="str">
        <f>IF($A19&lt;&gt;"",_xlfn.XLOOKUP($B19,Patient!$A$13:$A$83,Patient!$BN$13:$BN$83,""),"")</f>
        <v/>
      </c>
      <c r="AP19" s="65" t="str">
        <f>IF($A19&lt;&gt;"",_xlfn.XLOOKUP($B19,Patient!$A$13:$A$83,Patient!$BO$13:$BO$83,""),"")</f>
        <v/>
      </c>
      <c r="AQ19" s="65" t="str">
        <f>IF($A19&lt;&gt;"",_xlfn.XLOOKUP($B19,Patient!$A$13:$A$83,Patient!$BP$13:$BP$83,""),"")</f>
        <v/>
      </c>
      <c r="AR19" s="65" t="str">
        <f>IF($A19&lt;&gt;"",_xlfn.XLOOKUP($B19,Patient!$A$13:$A$83,Patient!$BQ$13:$BQ$83,""),"")</f>
        <v/>
      </c>
      <c r="AS19" s="65" t="str">
        <f>IF($A19&lt;&gt;"",TEXT(_xlfn.XLOOKUP($B19,Patient!$A$13:$A$83,Patient!CC$13:CC$83,""),"#"),"")</f>
        <v/>
      </c>
      <c r="AT19" s="65" t="str">
        <f>IF($A19&lt;&gt;"",TEXT(_xlfn.XLOOKUP($B19,Patient!$A$13:$A$83,Patient!CD$13:CD$83,""),""),"")</f>
        <v/>
      </c>
      <c r="AU19" s="65" t="str">
        <f>IF($A19&lt;&gt;"",TEXT(_xlfn.XLOOKUP($B19,Patient!$A$13:$A$83,Patient!CF$13:CF$83,""),""),"")</f>
        <v/>
      </c>
      <c r="AV19" s="65" t="str">
        <f>IF($A19&lt;&gt;"",TEXT(_xlfn.XLOOKUP($B19,Patient!$A$13:$A$83,Patient!CG$13:CG$83,""),""),"")</f>
        <v/>
      </c>
      <c r="AW19" s="65" t="str">
        <f>IF($A19&lt;&gt;"",TEXT(_xlfn.XLOOKUP($B19,Patient!$A$13:$A$83,Patient!CI$13:CI$83,""),""),"")</f>
        <v/>
      </c>
      <c r="AX19" s="65" t="str">
        <f>IF($A19&lt;&gt;"",TEXT(_xlfn.XLOOKUP($B19,Patient!$A$13:$A$83,Patient!CJ$13:CJ$83,""),""),"")</f>
        <v/>
      </c>
      <c r="AY19" s="65" t="str">
        <f>IF($A19&lt;&gt;"",TEXT(_xlfn.XLOOKUP($B19,Patient!$A$13:$A$83,Patient!CK$13:CK$83,""),""),"")</f>
        <v/>
      </c>
      <c r="AZ19" s="65" t="str">
        <f>IF($A19&lt;&gt;"",TEXT(_xlfn.XLOOKUP($B19,Patient!$A$13:$A$83,Patient!CL$13:CL$83,""),""),"")</f>
        <v/>
      </c>
    </row>
    <row r="20" spans="1:52" x14ac:dyDescent="0.25">
      <c r="A20" s="65" t="str">
        <f>IF(D20 &lt;&gt; "",LOWER(_xlfn.CONCAT(_xlfn.XLOOKUP(DHAC_TestPatients_combined!E19, DHAC_TestPatients_combined!E$2:E$72,DHAC_TestPatients_combined!G$2:G$72,""), "-", _xlfn.XLOOKUP(DHAC_TestPatients_combined!E19, DHAC_TestPatients_combined!E$2:E$72,DHAC_TestPatients_combined!H$2:H$72,""),"-",DHAC_TestPatients_combined!F19)),"")</f>
        <v>banks-jeramy-2</v>
      </c>
      <c r="B20" s="65" t="str">
        <f>IF(D20&lt;&gt;"",LOWER(_xlfn.CONCAT(_xlfn.XLOOKUP(C20,DHAC_TestPatients_combined!E$2:E$72,DHAC_TestPatients_combined!G$2:G$72,""),"-",_xlfn.XLOOKUP(C20,DHAC_TestPatients_combined!E$2:E$72,DHAC_TestPatients_combined!H$2:H$72,""),IF(_xlfn.XLOOKUP(C20,DHAC_TestPatients_combined!E$2:E$72,DHAC_TestPatients_combined!I$2:I$72,"")&lt;&gt;"",_xlfn.CONCAT("-",_xlfn.XLOOKUP(C20,DHAC_TestPatients_combined!E$2:E$72,DHAC_TestPatients_combined!I$2:I$72,"")),""))),"")</f>
        <v>banks-jeramy-ezra</v>
      </c>
      <c r="C20" s="65">
        <f>IF(D20&lt;&gt;"",DHAC_TestPatients_combined!E19,"")</f>
        <v>2954541041</v>
      </c>
      <c r="D20" s="65">
        <f>IF(DHAC_TestPatients_combined!F19&gt;1,DHAC_TestPatients_combined!F19,"")</f>
        <v>2</v>
      </c>
      <c r="E20" s="73">
        <f>IF(D20&lt;&gt;"", DHAC_TestPatients_combined!J19,"")</f>
        <v>30553</v>
      </c>
      <c r="F20" s="120">
        <f t="shared" si="0"/>
        <v>12</v>
      </c>
      <c r="G20" s="65" t="str">
        <f>IF(A20&lt;&gt;"",LOWER(_xlfn.XLOOKUP(C20,DHAC_TestPatients_combined!E$2:E$72,DHAC_TestPatients_combined!C$2:C$72,"")),"")</f>
        <v>active</v>
      </c>
      <c r="H20" s="65" t="str">
        <f>IF(A20&lt;&gt;"",LOWER(_xlfn.XLOOKUP(C20,DHAC_TestPatients_combined!E$2:E$72,DHAC_TestPatients_combined!D$2:D$72,"")),"")</f>
        <v>verified</v>
      </c>
      <c r="I20" s="66" t="str">
        <f t="shared" si="1"/>
        <v>NI</v>
      </c>
      <c r="J20" s="66" t="str">
        <f t="shared" si="2"/>
        <v>http://terminology.hl7.org/CodeSystem/v2-0203</v>
      </c>
      <c r="K20" s="66"/>
      <c r="L20" s="66" t="str">
        <f t="shared" si="3"/>
        <v>IHI</v>
      </c>
      <c r="M20" s="66" t="str">
        <f t="shared" si="4"/>
        <v>http://ns.electronichealth.net.au/id/hi/ihi/1.0</v>
      </c>
      <c r="N20" s="66" t="str">
        <f>IF(A20&lt;&gt;"",_xlfn.XLOOKUP(C20,DHAC_TestPatients_combined!E$2:E$72,DHAC_TestPatients_combined!B$2:B$72,""),"")</f>
        <v>8003608166980417</v>
      </c>
      <c r="O20" s="66" t="str">
        <f t="shared" si="5"/>
        <v>MC</v>
      </c>
      <c r="P20" s="66" t="str">
        <f t="shared" si="6"/>
        <v>http://terminology.hl7.org/CodeSystem/v2-0203</v>
      </c>
      <c r="Q20" s="66"/>
      <c r="R20" s="66" t="str">
        <f t="shared" si="7"/>
        <v>Medicare Number</v>
      </c>
      <c r="S20" s="66" t="str">
        <f t="shared" si="8"/>
        <v>http://ns.electronichealth.net.au/id/medicare-number</v>
      </c>
      <c r="T20" s="66" t="str">
        <f>IF(A20="","",_xlfn.CONCAT(C20,_xlfn.XLOOKUP(C20,DHAC_TestPatients_combined!E$2:E$72,DHAC_TestPatients_combined!F$2:F$72,"")))</f>
        <v>29545410411</v>
      </c>
      <c r="U20" s="120" t="str">
        <f>IF(D20&lt;&gt;"",LOWER(_xlfn.CONCAT(SUBSTITUTE(DHAC_TestPatients_combined!G19,"'",""),"-",DHAC_TestPatients_combined!H19,IF(DHAC_TestPatients_combined!I19&lt;&gt;"","-",""),IF(DHAC_TestPatients_combined!I19&lt;&gt;"",DHAC_TestPatients_combined!I19,""))),"")</f>
        <v>banks-mia-leanne</v>
      </c>
      <c r="V20" s="120" t="str">
        <f t="shared" si="9"/>
        <v>http://terminology.hl7.org/CodeSystem/v3-RoleCode</v>
      </c>
      <c r="W20" s="120" t="str">
        <f t="shared" si="10"/>
        <v>HUSB</v>
      </c>
      <c r="X20" s="65" t="str">
        <f t="shared" si="11"/>
        <v>husband</v>
      </c>
      <c r="Y20" s="65"/>
      <c r="Z20" s="120" t="str">
        <f>IF($A20&lt;&gt;"",_xlfn.XLOOKUP($C20,DHAC_TestPatients_combined!$E$2:$E$72,DHAC_TestPatients_combined!$G$2:$G$72,""),"")</f>
        <v>BANKS</v>
      </c>
      <c r="AA20" s="65" t="str">
        <f>IF($A20&lt;&gt;"",_xlfn.XLOOKUP($C20,DHAC_TestPatients_combined!$E$2:$E$72,DHAC_TestPatients_combined!$H$2:$H$72,""),"")</f>
        <v>Jeramy</v>
      </c>
      <c r="AB20" s="65" t="str">
        <f>IF($A20&lt;&gt;"",_xlfn.XLOOKUP($C20,DHAC_TestPatients_combined!$E$2:$E$72,DHAC_TestPatients_combined!$I$2:$I$72,""),"")</f>
        <v>EZRA</v>
      </c>
      <c r="AC20" s="65" t="str">
        <f>IF($A20&lt;&gt;"",_xlfn.XLOOKUP($B20,Patient!$A$13:$A$83,Patient!$BF$13:$BF$83,""),"")</f>
        <v>male</v>
      </c>
      <c r="AD20" s="155">
        <f>IF($A20&lt;&gt;"",_xlfn.XLOOKUP($B20,Patient!$A$13:$A$83,Patient!$BG$13:$BG$83,""),"")</f>
        <v>26067</v>
      </c>
      <c r="AE20" s="120" t="str">
        <f>IF($A20&lt;&gt;"",_xlfn.XLOOKUP($B20,Patient!$A$13:$A$83,Patient!AT$13:AT$83,""),"")</f>
        <v>phone</v>
      </c>
      <c r="AF20" s="65" t="str">
        <f>IF($A20&lt;&gt;"",_xlfn.XLOOKUP($B20,Patient!$A$13:$A$83,Patient!AU$13:AU$83,""),"")</f>
        <v>home</v>
      </c>
      <c r="AG20" s="120" t="str">
        <f>IF($A20&lt;&gt;"",_xlfn.XLOOKUP($B20,Patient!$A$13:$A$83,Patient!AV$13:AV$83,""),"")</f>
        <v>0270107520</v>
      </c>
      <c r="AH20" s="65" t="str">
        <f>IF($A20&lt;&gt;"",_xlfn.XLOOKUP($B20,Patient!$A$13:$A$83,Patient!AW$13:AW$83,""),"")</f>
        <v>phone</v>
      </c>
      <c r="AI20" s="65" t="str">
        <f>IF($A20&lt;&gt;"",_xlfn.XLOOKUP($B20,Patient!$A$13:$A$83,Patient!AX$13:AX$83,""),"")</f>
        <v>mobile</v>
      </c>
      <c r="AJ20" s="65" t="str">
        <f>IF($A20&lt;&gt;"",_xlfn.XLOOKUP($B20,Patient!$A$13:$A$83,Patient!AY$13:AY$83,""),"")</f>
        <v>0491574118</v>
      </c>
      <c r="AK20" s="65" t="str">
        <f>IF($A20&lt;&gt;"",_xlfn.XLOOKUP($B20,Patient!$A$13:$A$83,Patient!AZ$13:AZ$83,""),"")</f>
        <v>phone</v>
      </c>
      <c r="AL20" s="65" t="str">
        <f>IF($A20&lt;&gt;"",_xlfn.XLOOKUP($B20,Patient!$A$13:$A$83,Patient!BA$13:BA$83,""),"")</f>
        <v>work</v>
      </c>
      <c r="AM20" s="65" t="str">
        <f>IF($A20&lt;&gt;"",_xlfn.XLOOKUP($B20,Patient!$A$13:$A$83,Patient!BB$13:BB$83,""),"")</f>
        <v>0270101153</v>
      </c>
      <c r="AN20" s="65" t="str">
        <f>IF($A20&lt;&gt;"",_xlfn.XLOOKUP($B20,Patient!$A$13:$A$83,Patient!$BL$13:$BL$83,""),"")</f>
        <v>50 Sebastien St</v>
      </c>
      <c r="AO20" s="120" t="str">
        <f>IF($A20&lt;&gt;"",_xlfn.XLOOKUP($B20,Patient!$A$13:$A$83,Patient!$BN$13:$BN$83,""),"")</f>
        <v>Minjary</v>
      </c>
      <c r="AP20" s="65" t="str">
        <f>IF($A20&lt;&gt;"",_xlfn.XLOOKUP($B20,Patient!$A$13:$A$83,Patient!$BO$13:$BO$83,""),"")</f>
        <v>NSW</v>
      </c>
      <c r="AQ20" s="65" t="str">
        <f>IF($A20&lt;&gt;"",TEXT(_xlfn.XLOOKUP($B20,Patient!$A$13:$A$83,Patient!$BP$13:$BP$83,""),"0"),"")</f>
        <v>2720</v>
      </c>
      <c r="AR20" s="65" t="str">
        <f>IF($A20&lt;&gt;"",_xlfn.XLOOKUP($B20,Patient!$A$13:$A$83,Patient!$BQ$13:$BQ$83,""),"")</f>
        <v>AU</v>
      </c>
      <c r="AS20" s="65" t="str">
        <f>IF($A20&lt;&gt;"",TEXT(_xlfn.XLOOKUP($B20,Patient!$A$13:$A$83,Patient!CC$13:CC$83,""),"#"),"")</f>
        <v/>
      </c>
      <c r="AT20" s="65" t="str">
        <f>IF($A20&lt;&gt;"",TEXT(_xlfn.XLOOKUP($B20,Patient!$A$13:$A$83,Patient!CD$13:CD$83,""),""),"")</f>
        <v/>
      </c>
      <c r="AU20" s="65" t="str">
        <f>IF($A20&lt;&gt;"",TEXT(_xlfn.XLOOKUP($B20,Patient!$A$13:$A$83,Patient!CF$13:CF$83,""),""),"")</f>
        <v/>
      </c>
      <c r="AV20" s="65" t="str">
        <f>IF($A20&lt;&gt;"",TEXT(_xlfn.XLOOKUP($B20,Patient!$A$13:$A$83,Patient!CG$13:CG$83,""),""),"")</f>
        <v/>
      </c>
      <c r="AW20" s="65" t="str">
        <f>IF($A20&lt;&gt;"",TEXT(_xlfn.XLOOKUP($B20,Patient!$A$13:$A$83,Patient!CI$13:CI$83,""),""),"")</f>
        <v/>
      </c>
      <c r="AX20" s="65" t="str">
        <f>IF($A20&lt;&gt;"",TEXT(_xlfn.XLOOKUP($B20,Patient!$A$13:$A$83,Patient!CJ$13:CJ$83,""),""),"")</f>
        <v/>
      </c>
      <c r="AY20" s="65" t="str">
        <f>IF($A20&lt;&gt;"",TEXT(_xlfn.XLOOKUP($B20,Patient!$A$13:$A$83,Patient!CK$13:CK$83,""),""),"")</f>
        <v/>
      </c>
      <c r="AZ20" s="65" t="str">
        <f>IF($A20&lt;&gt;"",TEXT(_xlfn.XLOOKUP($B20,Patient!$A$13:$A$83,Patient!CL$13:CL$83,""),""),"")</f>
        <v/>
      </c>
    </row>
    <row r="21" spans="1:52" x14ac:dyDescent="0.25">
      <c r="A21" s="65" t="str">
        <f>IF(D21 &lt;&gt; "",LOWER(_xlfn.CONCAT(_xlfn.XLOOKUP(DHAC_TestPatients_combined!E20, DHAC_TestPatients_combined!E$2:E$72,DHAC_TestPatients_combined!G$2:G$72,""), "-", _xlfn.XLOOKUP(DHAC_TestPatients_combined!E20, DHAC_TestPatients_combined!E$2:E$72,DHAC_TestPatients_combined!H$2:H$72,""),"-",DHAC_TestPatients_combined!F20)),"")</f>
        <v>banks-jeramy-3</v>
      </c>
      <c r="B21" s="65" t="str">
        <f>IF(D21&lt;&gt;"",LOWER(_xlfn.CONCAT(_xlfn.XLOOKUP(C21,DHAC_TestPatients_combined!E$2:E$72,DHAC_TestPatients_combined!G$2:G$72,""),"-",_xlfn.XLOOKUP(C21,DHAC_TestPatients_combined!E$2:E$72,DHAC_TestPatients_combined!H$2:H$72,""),IF(_xlfn.XLOOKUP(C21,DHAC_TestPatients_combined!E$2:E$72,DHAC_TestPatients_combined!I$2:I$72,"")&lt;&gt;"",_xlfn.CONCAT("-",_xlfn.XLOOKUP(C21,DHAC_TestPatients_combined!E$2:E$72,DHAC_TestPatients_combined!I$2:I$72,"")),""))),"")</f>
        <v>banks-jeramy-ezra</v>
      </c>
      <c r="C21" s="65">
        <f>IF(D21&lt;&gt;"",DHAC_TestPatients_combined!E20,"")</f>
        <v>2954541041</v>
      </c>
      <c r="D21" s="65">
        <f>IF(DHAC_TestPatients_combined!F20&gt;1,DHAC_TestPatients_combined!F20,"")</f>
        <v>3</v>
      </c>
      <c r="E21" s="73">
        <f>IF(D21&lt;&gt;"", DHAC_TestPatients_combined!J20,"")</f>
        <v>39587</v>
      </c>
      <c r="F21" s="72">
        <f t="shared" si="0"/>
        <v>37</v>
      </c>
      <c r="G21" s="65" t="str">
        <f>IF(A21&lt;&gt;"",LOWER(_xlfn.XLOOKUP(C21,DHAC_TestPatients_combined!E$2:E$72,DHAC_TestPatients_combined!C$2:C$72,"")),"")</f>
        <v>active</v>
      </c>
      <c r="H21" s="65" t="str">
        <f>IF(A21&lt;&gt;"",LOWER(_xlfn.XLOOKUP(C21,DHAC_TestPatients_combined!E$2:E$72,DHAC_TestPatients_combined!D$2:D$72,"")),"")</f>
        <v>verified</v>
      </c>
      <c r="I21" s="66" t="str">
        <f t="shared" si="1"/>
        <v>NI</v>
      </c>
      <c r="J21" s="66" t="str">
        <f t="shared" si="2"/>
        <v>http://terminology.hl7.org/CodeSystem/v2-0203</v>
      </c>
      <c r="K21" s="66"/>
      <c r="L21" s="66" t="str">
        <f t="shared" si="3"/>
        <v>IHI</v>
      </c>
      <c r="M21" s="66" t="str">
        <f t="shared" si="4"/>
        <v>http://ns.electronichealth.net.au/id/hi/ihi/1.0</v>
      </c>
      <c r="N21" s="66" t="str">
        <f>IF(A21&lt;&gt;"",_xlfn.XLOOKUP(C21,DHAC_TestPatients_combined!E$2:E$72,DHAC_TestPatients_combined!B$2:B$72,""),"")</f>
        <v>8003608166980417</v>
      </c>
      <c r="O21" s="66" t="str">
        <f t="shared" si="5"/>
        <v>MC</v>
      </c>
      <c r="P21" s="66" t="str">
        <f t="shared" si="6"/>
        <v>http://terminology.hl7.org/CodeSystem/v2-0203</v>
      </c>
      <c r="Q21" s="66"/>
      <c r="R21" s="66" t="str">
        <f t="shared" si="7"/>
        <v>Medicare Number</v>
      </c>
      <c r="S21" s="66" t="str">
        <f t="shared" si="8"/>
        <v>http://ns.electronichealth.net.au/id/medicare-number</v>
      </c>
      <c r="T21" s="66" t="str">
        <f>IF(A21="","",_xlfn.CONCAT(C21,_xlfn.XLOOKUP(C21,DHAC_TestPatients_combined!E$2:E$72,DHAC_TestPatients_combined!F$2:F$72,"")))</f>
        <v>29545410411</v>
      </c>
      <c r="U21" s="120" t="str">
        <f>IF(D21&lt;&gt;"",LOWER(_xlfn.CONCAT(SUBSTITUTE(DHAC_TestPatients_combined!G20,"'",""),"-",DHAC_TestPatients_combined!H20,IF(DHAC_TestPatients_combined!I20&lt;&gt;"","-",""),IF(DHAC_TestPatients_combined!I20&lt;&gt;"",DHAC_TestPatients_combined!I20,""))),"")</f>
        <v>banks-jonas-cary</v>
      </c>
      <c r="V21" s="120" t="str">
        <f t="shared" si="9"/>
        <v>http://terminology.hl7.org/CodeSystem/v3-RoleCode</v>
      </c>
      <c r="W21" s="120" t="str">
        <f t="shared" si="10"/>
        <v>FTH</v>
      </c>
      <c r="X21" s="65" t="str">
        <f t="shared" si="11"/>
        <v>father</v>
      </c>
      <c r="Y21" s="65"/>
      <c r="Z21" s="120" t="str">
        <f>IF($A21&lt;&gt;"",_xlfn.XLOOKUP($C21,DHAC_TestPatients_combined!$E$2:$E$72,DHAC_TestPatients_combined!$G$2:$G$72,""),"")</f>
        <v>BANKS</v>
      </c>
      <c r="AA21" s="65" t="str">
        <f>IF($A21&lt;&gt;"",_xlfn.XLOOKUP($C21,DHAC_TestPatients_combined!$E$2:$E$72,DHAC_TestPatients_combined!$H$2:$H$72,""),"")</f>
        <v>Jeramy</v>
      </c>
      <c r="AB21" s="65" t="str">
        <f>IF($A21&lt;&gt;"",_xlfn.XLOOKUP($C21,DHAC_TestPatients_combined!$E$2:$E$72,DHAC_TestPatients_combined!$I$2:$I$72,""),"")</f>
        <v>EZRA</v>
      </c>
      <c r="AC21" s="65" t="str">
        <f>IF($A21&lt;&gt;"",_xlfn.XLOOKUP($B21,Patient!$A$13:$A$83,Patient!$BF$13:$BF$83,""),"")</f>
        <v>male</v>
      </c>
      <c r="AD21" s="155">
        <f>IF($A21&lt;&gt;"",_xlfn.XLOOKUP($B21,Patient!$A$13:$A$83,Patient!$BG$13:$BG$83,""),"")</f>
        <v>26067</v>
      </c>
      <c r="AE21" s="120" t="str">
        <f>IF($A21&lt;&gt;"",_xlfn.XLOOKUP($B21,Patient!$A$13:$A$83,Patient!AT$13:AT$83,""),"")</f>
        <v>phone</v>
      </c>
      <c r="AF21" s="65" t="str">
        <f>IF($A21&lt;&gt;"",_xlfn.XLOOKUP($B21,Patient!$A$13:$A$83,Patient!AU$13:AU$83,""),"")</f>
        <v>home</v>
      </c>
      <c r="AG21" s="120" t="str">
        <f>IF($A21&lt;&gt;"",_xlfn.XLOOKUP($B21,Patient!$A$13:$A$83,Patient!AV$13:AV$83,""),"")</f>
        <v>0270107520</v>
      </c>
      <c r="AH21" s="65" t="str">
        <f>IF($A21&lt;&gt;"",_xlfn.XLOOKUP($B21,Patient!$A$13:$A$83,Patient!AW$13:AW$83,""),"")</f>
        <v>phone</v>
      </c>
      <c r="AI21" s="65" t="str">
        <f>IF($A21&lt;&gt;"",_xlfn.XLOOKUP($B21,Patient!$A$13:$A$83,Patient!AX$13:AX$83,""),"")</f>
        <v>mobile</v>
      </c>
      <c r="AJ21" s="65" t="str">
        <f>IF($A21&lt;&gt;"",_xlfn.XLOOKUP($B21,Patient!$A$13:$A$83,Patient!AY$13:AY$83,""),"")</f>
        <v>0491574118</v>
      </c>
      <c r="AK21" s="65" t="str">
        <f>IF($A21&lt;&gt;"",_xlfn.XLOOKUP($B21,Patient!$A$13:$A$83,Patient!AZ$13:AZ$83,""),"")</f>
        <v>phone</v>
      </c>
      <c r="AL21" s="65" t="str">
        <f>IF($A21&lt;&gt;"",_xlfn.XLOOKUP($B21,Patient!$A$13:$A$83,Patient!BA$13:BA$83,""),"")</f>
        <v>work</v>
      </c>
      <c r="AM21" s="65" t="str">
        <f>IF($A21&lt;&gt;"",_xlfn.XLOOKUP($B21,Patient!$A$13:$A$83,Patient!BB$13:BB$83,""),"")</f>
        <v>0270101153</v>
      </c>
      <c r="AN21" s="65" t="str">
        <f>IF($A21&lt;&gt;"",_xlfn.XLOOKUP($B21,Patient!$A$13:$A$83,Patient!$BL$13:$BL$83,""),"")</f>
        <v>50 Sebastien St</v>
      </c>
      <c r="AO21" s="120" t="str">
        <f>IF($A21&lt;&gt;"",_xlfn.XLOOKUP($B21,Patient!$A$13:$A$83,Patient!$BN$13:$BN$83,""),"")</f>
        <v>Minjary</v>
      </c>
      <c r="AP21" s="65" t="str">
        <f>IF($A21&lt;&gt;"",_xlfn.XLOOKUP($B21,Patient!$A$13:$A$83,Patient!$BO$13:$BO$83,""),"")</f>
        <v>NSW</v>
      </c>
      <c r="AQ21" s="65" t="str">
        <f>IF($A21&lt;&gt;"",_xlfn.XLOOKUP($B21,Patient!$A$13:$A$83,Patient!$BP$13:$BP$83,""),"")</f>
        <v>2720</v>
      </c>
      <c r="AR21" s="65" t="str">
        <f>IF($A21&lt;&gt;"",_xlfn.XLOOKUP($B21,Patient!$A$13:$A$83,Patient!$BQ$13:$BQ$83,""),"")</f>
        <v>AU</v>
      </c>
      <c r="AS21" s="72" t="str">
        <f>IF($A21&lt;&gt;"",TEXT(_xlfn.XLOOKUP($B21,Patient!$A$13:$A$83,Patient!CC$13:CC$83,""),"#"),"")</f>
        <v/>
      </c>
      <c r="AT21" s="72" t="str">
        <f>IF($A21&lt;&gt;"",TEXT(_xlfn.XLOOKUP($B21,Patient!$A$13:$A$83,Patient!CD$13:CD$83,""),""),"")</f>
        <v/>
      </c>
      <c r="AU21" s="72" t="str">
        <f>IF($A21&lt;&gt;"",TEXT(_xlfn.XLOOKUP($B21,Patient!$A$13:$A$83,Patient!CF$13:CF$83,""),""),"")</f>
        <v/>
      </c>
      <c r="AV21" s="72" t="str">
        <f>IF($A21&lt;&gt;"",TEXT(_xlfn.XLOOKUP($B21,Patient!$A$13:$A$83,Patient!CG$13:CG$83,""),""),"")</f>
        <v/>
      </c>
      <c r="AW21" s="72" t="str">
        <f>IF($A21&lt;&gt;"",TEXT(_xlfn.XLOOKUP($B21,Patient!$A$13:$A$83,Patient!CI$13:CI$83,""),""),"")</f>
        <v/>
      </c>
      <c r="AX21" s="72" t="str">
        <f>IF($A21&lt;&gt;"",TEXT(_xlfn.XLOOKUP($B21,Patient!$A$13:$A$83,Patient!CJ$13:CJ$83,""),""),"")</f>
        <v/>
      </c>
      <c r="AY21" s="72" t="str">
        <f>IF($A21&lt;&gt;"",TEXT(_xlfn.XLOOKUP($B21,Patient!$A$13:$A$83,Patient!CK$13:CK$83,""),""),"")</f>
        <v/>
      </c>
      <c r="AZ21" s="72" t="str">
        <f>IF($A21&lt;&gt;"",TEXT(_xlfn.XLOOKUP($B21,Patient!$A$13:$A$83,Patient!CL$13:CL$83,""),""),"")</f>
        <v/>
      </c>
    </row>
    <row r="22" spans="1:52" x14ac:dyDescent="0.25">
      <c r="A22" s="65" t="str">
        <f>IF(D22 &lt;&gt; "",LOWER(_xlfn.CONCAT(_xlfn.XLOOKUP(DHAC_TestPatients_combined!E21, DHAC_TestPatients_combined!E$2:E$72,DHAC_TestPatients_combined!G$2:G$72,""), "-", _xlfn.XLOOKUP(DHAC_TestPatients_combined!E21, DHAC_TestPatients_combined!E$2:E$72,DHAC_TestPatients_combined!H$2:H$72,""),"-",DHAC_TestPatients_combined!F21)),"")</f>
        <v>banks-jeramy-4</v>
      </c>
      <c r="B22" s="65" t="str">
        <f>IF(D22&lt;&gt;"",LOWER(_xlfn.CONCAT(_xlfn.XLOOKUP(C22,DHAC_TestPatients_combined!E$2:E$72,DHAC_TestPatients_combined!G$2:G$72,""),"-",_xlfn.XLOOKUP(C22,DHAC_TestPatients_combined!E$2:E$72,DHAC_TestPatients_combined!H$2:H$72,""),IF(_xlfn.XLOOKUP(C22,DHAC_TestPatients_combined!E$2:E$72,DHAC_TestPatients_combined!I$2:I$72,"")&lt;&gt;"",_xlfn.CONCAT("-",_xlfn.XLOOKUP(C22,DHAC_TestPatients_combined!E$2:E$72,DHAC_TestPatients_combined!I$2:I$72,"")),""))),"")</f>
        <v>banks-jeramy-ezra</v>
      </c>
      <c r="C22" s="65">
        <f>IF(D22&lt;&gt;"",DHAC_TestPatients_combined!E21,"")</f>
        <v>2954541041</v>
      </c>
      <c r="D22" s="65">
        <f>IF(DHAC_TestPatients_combined!F21&gt;1,DHAC_TestPatients_combined!F21,"")</f>
        <v>4</v>
      </c>
      <c r="E22" s="73">
        <f>IF(D22&lt;&gt;"", DHAC_TestPatients_combined!J21,"")</f>
        <v>43317</v>
      </c>
      <c r="F22" s="72">
        <f t="shared" si="0"/>
        <v>47</v>
      </c>
      <c r="G22" s="65" t="str">
        <f>IF(A22&lt;&gt;"",LOWER(_xlfn.XLOOKUP(C22,DHAC_TestPatients_combined!E$2:E$72,DHAC_TestPatients_combined!C$2:C$72,"")),"")</f>
        <v>active</v>
      </c>
      <c r="H22" s="65" t="str">
        <f>IF(A22&lt;&gt;"",LOWER(_xlfn.XLOOKUP(C22,DHAC_TestPatients_combined!E$2:E$72,DHAC_TestPatients_combined!D$2:D$72,"")),"")</f>
        <v>verified</v>
      </c>
      <c r="I22" s="66" t="str">
        <f t="shared" si="1"/>
        <v>NI</v>
      </c>
      <c r="J22" s="66" t="str">
        <f t="shared" si="2"/>
        <v>http://terminology.hl7.org/CodeSystem/v2-0203</v>
      </c>
      <c r="K22" s="66"/>
      <c r="L22" s="66" t="str">
        <f t="shared" si="3"/>
        <v>IHI</v>
      </c>
      <c r="M22" s="66" t="str">
        <f t="shared" si="4"/>
        <v>http://ns.electronichealth.net.au/id/hi/ihi/1.0</v>
      </c>
      <c r="N22" s="66" t="str">
        <f>IF(A22&lt;&gt;"",_xlfn.XLOOKUP(C22,DHAC_TestPatients_combined!E$2:E$72,DHAC_TestPatients_combined!B$2:B$72,""),"")</f>
        <v>8003608166980417</v>
      </c>
      <c r="O22" s="66" t="str">
        <f t="shared" si="5"/>
        <v>MC</v>
      </c>
      <c r="P22" s="66" t="str">
        <f t="shared" si="6"/>
        <v>http://terminology.hl7.org/CodeSystem/v2-0203</v>
      </c>
      <c r="Q22" s="66"/>
      <c r="R22" s="66" t="str">
        <f t="shared" si="7"/>
        <v>Medicare Number</v>
      </c>
      <c r="S22" s="66" t="str">
        <f t="shared" si="8"/>
        <v>http://ns.electronichealth.net.au/id/medicare-number</v>
      </c>
      <c r="T22" s="66" t="str">
        <f>IF(A22="","",_xlfn.CONCAT(C22,_xlfn.XLOOKUP(C22,DHAC_TestPatients_combined!E$2:E$72,DHAC_TestPatients_combined!F$2:F$72,"")))</f>
        <v>29545410411</v>
      </c>
      <c r="U22" s="120" t="str">
        <f>IF(D22&lt;&gt;"",LOWER(_xlfn.CONCAT(SUBSTITUTE(DHAC_TestPatients_combined!G21,"'",""),"-",DHAC_TestPatients_combined!H21,IF(DHAC_TestPatients_combined!I21&lt;&gt;"","-",""),IF(DHAC_TestPatients_combined!I21&lt;&gt;"",DHAC_TestPatients_combined!I21,""))),"")</f>
        <v>banks-jamila-angie</v>
      </c>
      <c r="V22" s="120" t="str">
        <f t="shared" si="9"/>
        <v>http://terminology.hl7.org/CodeSystem/v3-RoleCode</v>
      </c>
      <c r="W22" s="120" t="str">
        <f t="shared" si="10"/>
        <v>FTH</v>
      </c>
      <c r="X22" s="65" t="str">
        <f t="shared" si="11"/>
        <v>father</v>
      </c>
      <c r="Y22" s="65"/>
      <c r="Z22" s="120" t="str">
        <f>IF($A22&lt;&gt;"",_xlfn.XLOOKUP($C22,DHAC_TestPatients_combined!$E$2:$E$72,DHAC_TestPatients_combined!$G$2:$G$72,""),"")</f>
        <v>BANKS</v>
      </c>
      <c r="AA22" s="65" t="str">
        <f>IF($A22&lt;&gt;"",_xlfn.XLOOKUP($C22,DHAC_TestPatients_combined!$E$2:$E$72,DHAC_TestPatients_combined!$H$2:$H$72,""),"")</f>
        <v>Jeramy</v>
      </c>
      <c r="AB22" s="65" t="str">
        <f>IF($A22&lt;&gt;"",_xlfn.XLOOKUP($C22,DHAC_TestPatients_combined!$E$2:$E$72,DHAC_TestPatients_combined!$I$2:$I$72,""),"")</f>
        <v>EZRA</v>
      </c>
      <c r="AC22" s="65" t="str">
        <f>IF($A22&lt;&gt;"",_xlfn.XLOOKUP($B22,Patient!$A$13:$A$83,Patient!$BF$13:$BF$83,""),"")</f>
        <v>male</v>
      </c>
      <c r="AD22" s="155">
        <f>IF($A22&lt;&gt;"",_xlfn.XLOOKUP($B22,Patient!$A$13:$A$83,Patient!$BG$13:$BG$83,""),"")</f>
        <v>26067</v>
      </c>
      <c r="AE22" s="120" t="str">
        <f>IF($A22&lt;&gt;"",_xlfn.XLOOKUP($B22,Patient!$A$13:$A$83,Patient!AT$13:AT$83,""),"")</f>
        <v>phone</v>
      </c>
      <c r="AF22" s="65" t="str">
        <f>IF($A22&lt;&gt;"",_xlfn.XLOOKUP($B22,Patient!$A$13:$A$83,Patient!AU$13:AU$83,""),"")</f>
        <v>home</v>
      </c>
      <c r="AG22" s="120" t="str">
        <f>IF($A22&lt;&gt;"",_xlfn.XLOOKUP($B22,Patient!$A$13:$A$83,Patient!AV$13:AV$83,""),"")</f>
        <v>0270107520</v>
      </c>
      <c r="AH22" s="65" t="str">
        <f>IF($A22&lt;&gt;"",_xlfn.XLOOKUP($B22,Patient!$A$13:$A$83,Patient!AW$13:AW$83,""),"")</f>
        <v>phone</v>
      </c>
      <c r="AI22" s="65" t="str">
        <f>IF($A22&lt;&gt;"",_xlfn.XLOOKUP($B22,Patient!$A$13:$A$83,Patient!AX$13:AX$83,""),"")</f>
        <v>mobile</v>
      </c>
      <c r="AJ22" s="65" t="str">
        <f>IF($A22&lt;&gt;"",_xlfn.XLOOKUP($B22,Patient!$A$13:$A$83,Patient!AY$13:AY$83,""),"")</f>
        <v>0491574118</v>
      </c>
      <c r="AK22" s="65" t="str">
        <f>IF($A22&lt;&gt;"",_xlfn.XLOOKUP($B22,Patient!$A$13:$A$83,Patient!AZ$13:AZ$83,""),"")</f>
        <v>phone</v>
      </c>
      <c r="AL22" s="65" t="str">
        <f>IF($A22&lt;&gt;"",_xlfn.XLOOKUP($B22,Patient!$A$13:$A$83,Patient!BA$13:BA$83,""),"")</f>
        <v>work</v>
      </c>
      <c r="AM22" s="65" t="str">
        <f>IF($A22&lt;&gt;"",_xlfn.XLOOKUP($B22,Patient!$A$13:$A$83,Patient!BB$13:BB$83,""),"")</f>
        <v>0270101153</v>
      </c>
      <c r="AN22" s="65" t="str">
        <f>IF($A22&lt;&gt;"",_xlfn.XLOOKUP($B22,Patient!$A$13:$A$83,Patient!$BL$13:$BL$83,""),"")</f>
        <v>50 Sebastien St</v>
      </c>
      <c r="AO22" s="120" t="str">
        <f>IF($A22&lt;&gt;"",_xlfn.XLOOKUP($B22,Patient!$A$13:$A$83,Patient!$BN$13:$BN$83,""),"")</f>
        <v>Minjary</v>
      </c>
      <c r="AP22" s="65" t="str">
        <f>IF($A22&lt;&gt;"",_xlfn.XLOOKUP($B22,Patient!$A$13:$A$83,Patient!$BO$13:$BO$83,""),"")</f>
        <v>NSW</v>
      </c>
      <c r="AQ22" s="65" t="str">
        <f>IF($A22&lt;&gt;"",_xlfn.XLOOKUP($B22,Patient!$A$13:$A$83,Patient!$BP$13:$BP$83,""),"")</f>
        <v>2720</v>
      </c>
      <c r="AR22" s="65" t="str">
        <f>IF($A22&lt;&gt;"",_xlfn.XLOOKUP($B22,Patient!$A$13:$A$83,Patient!$BQ$13:$BQ$83,""),"")</f>
        <v>AU</v>
      </c>
      <c r="AS22" s="72" t="str">
        <f>IF($A22&lt;&gt;"",TEXT(_xlfn.XLOOKUP($B22,Patient!$A$13:$A$83,Patient!CC$13:CC$83,""),"#"),"")</f>
        <v/>
      </c>
      <c r="AT22" s="72" t="str">
        <f>IF($A22&lt;&gt;"",TEXT(_xlfn.XLOOKUP($B22,Patient!$A$13:$A$83,Patient!CD$13:CD$83,""),""),"")</f>
        <v/>
      </c>
      <c r="AU22" s="72" t="str">
        <f>IF($A22&lt;&gt;"",TEXT(_xlfn.XLOOKUP($B22,Patient!$A$13:$A$83,Patient!CF$13:CF$83,""),""),"")</f>
        <v/>
      </c>
      <c r="AV22" s="72" t="str">
        <f>IF($A22&lt;&gt;"",TEXT(_xlfn.XLOOKUP($B22,Patient!$A$13:$A$83,Patient!CG$13:CG$83,""),""),"")</f>
        <v/>
      </c>
      <c r="AW22" s="72" t="str">
        <f>IF($A22&lt;&gt;"",TEXT(_xlfn.XLOOKUP($B22,Patient!$A$13:$A$83,Patient!CI$13:CI$83,""),""),"")</f>
        <v/>
      </c>
      <c r="AX22" s="72" t="str">
        <f>IF($A22&lt;&gt;"",TEXT(_xlfn.XLOOKUP($B22,Patient!$A$13:$A$83,Patient!CJ$13:CJ$83,""),""),"")</f>
        <v/>
      </c>
      <c r="AY22" s="72" t="str">
        <f>IF($A22&lt;&gt;"",TEXT(_xlfn.XLOOKUP($B22,Patient!$A$13:$A$83,Patient!CK$13:CK$83,""),""),"")</f>
        <v/>
      </c>
      <c r="AZ22" s="72" t="str">
        <f>IF($A22&lt;&gt;"",TEXT(_xlfn.XLOOKUP($B22,Patient!$A$13:$A$83,Patient!CL$13:CL$83,""),""),"")</f>
        <v/>
      </c>
    </row>
    <row r="23" spans="1:52" x14ac:dyDescent="0.25">
      <c r="A23" s="65" t="str">
        <f>IF(D23 &lt;&gt; "",LOWER(_xlfn.CONCAT(_xlfn.XLOOKUP(DHAC_TestPatients_combined!E22, DHAC_TestPatients_combined!E$2:E$72,DHAC_TestPatients_combined!G$2:G$72,""), "-", _xlfn.XLOOKUP(DHAC_TestPatients_combined!E22, DHAC_TestPatients_combined!E$2:E$72,DHAC_TestPatients_combined!H$2:H$72,""),"-",DHAC_TestPatients_combined!F22)),"")</f>
        <v/>
      </c>
      <c r="B23" s="65" t="str">
        <f>IF(D23&lt;&gt;"",LOWER(_xlfn.CONCAT(_xlfn.XLOOKUP(C23,DHAC_TestPatients_combined!E$2:E$72,DHAC_TestPatients_combined!G$2:G$72,""),"-",_xlfn.XLOOKUP(C23,DHAC_TestPatients_combined!E$2:E$72,DHAC_TestPatients_combined!H$2:H$72,""),IF(_xlfn.XLOOKUP(C23,DHAC_TestPatients_combined!E$2:E$72,DHAC_TestPatients_combined!I$2:I$72,"")&lt;&gt;"",_xlfn.CONCAT("-",_xlfn.XLOOKUP(C23,DHAC_TestPatients_combined!E$2:E$72,DHAC_TestPatients_combined!I$2:I$72,"")),""))),"")</f>
        <v/>
      </c>
      <c r="C23" s="65" t="str">
        <f>IF(D23&lt;&gt;"",DHAC_TestPatients_combined!E22,"")</f>
        <v/>
      </c>
      <c r="D23" s="65" t="str">
        <f>IF(DHAC_TestPatients_combined!F22&gt;1,DHAC_TestPatients_combined!F22,"")</f>
        <v/>
      </c>
      <c r="E23" s="73" t="str">
        <f>IF(D23&lt;&gt;"", DHAC_TestPatients_combined!J22,"")</f>
        <v/>
      </c>
      <c r="F23" s="72" t="str">
        <f t="shared" si="0"/>
        <v/>
      </c>
      <c r="G23" s="65" t="str">
        <f>IF(A23&lt;&gt;"",LOWER(_xlfn.XLOOKUP(C23,DHAC_TestPatients_combined!E$2:E$72,DHAC_TestPatients_combined!C$2:C$72,"")),"")</f>
        <v/>
      </c>
      <c r="H23" s="65" t="str">
        <f>IF(A23&lt;&gt;"",LOWER(_xlfn.XLOOKUP(C23,DHAC_TestPatients_combined!E$2:E$72,DHAC_TestPatients_combined!D$2:D$72,"")),"")</f>
        <v/>
      </c>
      <c r="I23" s="66" t="str">
        <f t="shared" si="1"/>
        <v/>
      </c>
      <c r="J23" s="66" t="str">
        <f t="shared" si="2"/>
        <v/>
      </c>
      <c r="K23" s="66"/>
      <c r="L23" s="66" t="str">
        <f t="shared" si="3"/>
        <v/>
      </c>
      <c r="M23" s="66" t="str">
        <f t="shared" si="4"/>
        <v/>
      </c>
      <c r="N23" s="66" t="str">
        <f>IF(A23&lt;&gt;"",_xlfn.XLOOKUP(C23,DHAC_TestPatients_combined!E$2:E$72,DHAC_TestPatients_combined!B$2:B$72,""),"")</f>
        <v/>
      </c>
      <c r="O23" s="66" t="str">
        <f t="shared" si="5"/>
        <v/>
      </c>
      <c r="P23" s="66" t="str">
        <f t="shared" si="6"/>
        <v/>
      </c>
      <c r="Q23" s="66"/>
      <c r="R23" s="66" t="str">
        <f t="shared" si="7"/>
        <v/>
      </c>
      <c r="S23" s="66" t="str">
        <f t="shared" si="8"/>
        <v/>
      </c>
      <c r="T23" s="66" t="str">
        <f>IF(A23="","",_xlfn.CONCAT(C23,_xlfn.XLOOKUP(C23,DHAC_TestPatients_combined!E$2:E$72,DHAC_TestPatients_combined!F$2:F$72,"")))</f>
        <v/>
      </c>
      <c r="U23" s="120" t="str">
        <f>IF(D23&lt;&gt;"",LOWER(_xlfn.CONCAT(SUBSTITUTE(DHAC_TestPatients_combined!G22,"'",""),"-",DHAC_TestPatients_combined!H22,IF(DHAC_TestPatients_combined!I22&lt;&gt;"","-",""),IF(DHAC_TestPatients_combined!I22&lt;&gt;"",DHAC_TestPatients_combined!I22,""))),"")</f>
        <v/>
      </c>
      <c r="V23" s="120" t="str">
        <f t="shared" si="9"/>
        <v/>
      </c>
      <c r="W23" s="120" t="str">
        <f t="shared" si="10"/>
        <v/>
      </c>
      <c r="X23" s="65" t="str">
        <f t="shared" si="11"/>
        <v/>
      </c>
      <c r="Y23" s="65"/>
      <c r="Z23" s="120" t="str">
        <f>IF($A23&lt;&gt;"",_xlfn.XLOOKUP($C23,DHAC_TestPatients_combined!$E$2:$E$72,DHAC_TestPatients_combined!$G$2:$G$72,""),"")</f>
        <v/>
      </c>
      <c r="AA23" s="65" t="str">
        <f>IF($A23&lt;&gt;"",_xlfn.XLOOKUP($C23,DHAC_TestPatients_combined!$E$2:$E$72,DHAC_TestPatients_combined!$H$2:$H$72,""),"")</f>
        <v/>
      </c>
      <c r="AB23" s="65" t="str">
        <f>IF($A23&lt;&gt;"",_xlfn.XLOOKUP($C23,DHAC_TestPatients_combined!$E$2:$E$72,DHAC_TestPatients_combined!$I$2:$I$72,""),"")</f>
        <v/>
      </c>
      <c r="AC23" s="65" t="str">
        <f>IF($A23&lt;&gt;"",_xlfn.XLOOKUP($B23,Patient!$A$13:$A$83,Patient!$BF$13:$BF$83,""),"")</f>
        <v/>
      </c>
      <c r="AD23" s="155" t="str">
        <f>IF($A23&lt;&gt;"",_xlfn.XLOOKUP($B23,Patient!$A$13:$A$83,Patient!$BG$13:$BG$83,""),"")</f>
        <v/>
      </c>
      <c r="AE23" s="120" t="str">
        <f>IF($A23&lt;&gt;"",_xlfn.XLOOKUP($B23,Patient!$A$13:$A$83,Patient!AT$13:AT$83,""),"")</f>
        <v/>
      </c>
      <c r="AF23" s="65" t="str">
        <f>IF($A23&lt;&gt;"",_xlfn.XLOOKUP($B23,Patient!$A$13:$A$83,Patient!AU$13:AU$83,""),"")</f>
        <v/>
      </c>
      <c r="AG23" s="120" t="str">
        <f>IF($A23&lt;&gt;"",_xlfn.XLOOKUP($B23,Patient!$A$13:$A$83,Patient!AV$13:AV$83,""),"")</f>
        <v/>
      </c>
      <c r="AH23" s="65" t="str">
        <f>IF($A23&lt;&gt;"",_xlfn.XLOOKUP($B23,Patient!$A$13:$A$83,Patient!AW$13:AW$83,""),"")</f>
        <v/>
      </c>
      <c r="AI23" s="65" t="str">
        <f>IF($A23&lt;&gt;"",_xlfn.XLOOKUP($B23,Patient!$A$13:$A$83,Patient!AX$13:AX$83,""),"")</f>
        <v/>
      </c>
      <c r="AJ23" s="65" t="str">
        <f>IF($A23&lt;&gt;"",_xlfn.XLOOKUP($B23,Patient!$A$13:$A$83,Patient!AY$13:AY$83,""),"")</f>
        <v/>
      </c>
      <c r="AK23" s="65" t="str">
        <f>IF($A23&lt;&gt;"",_xlfn.XLOOKUP($B23,Patient!$A$13:$A$83,Patient!AZ$13:AZ$83,""),"")</f>
        <v/>
      </c>
      <c r="AL23" s="65" t="str">
        <f>IF($A23&lt;&gt;"",_xlfn.XLOOKUP($B23,Patient!$A$13:$A$83,Patient!BA$13:BA$83,""),"")</f>
        <v/>
      </c>
      <c r="AM23" s="65" t="str">
        <f>IF($A23&lt;&gt;"",_xlfn.XLOOKUP($B23,Patient!$A$13:$A$83,Patient!BB$13:BB$83,""),"")</f>
        <v/>
      </c>
      <c r="AN23" s="65" t="str">
        <f>IF($A23&lt;&gt;"",_xlfn.XLOOKUP($B23,Patient!$A$13:$A$83,Patient!$BL$13:$BL$83,""),"")</f>
        <v/>
      </c>
      <c r="AO23" s="120" t="str">
        <f>IF($A23&lt;&gt;"",_xlfn.XLOOKUP($B23,Patient!$A$13:$A$83,Patient!$BN$13:$BN$83,""),"")</f>
        <v/>
      </c>
      <c r="AP23" s="65" t="str">
        <f>IF($A23&lt;&gt;"",_xlfn.XLOOKUP($B23,Patient!$A$13:$A$83,Patient!$BO$13:$BO$83,""),"")</f>
        <v/>
      </c>
      <c r="AQ23" s="65" t="str">
        <f>IF($A23&lt;&gt;"",_xlfn.XLOOKUP($B23,Patient!$A$13:$A$83,Patient!$BP$13:$BP$83,""),"")</f>
        <v/>
      </c>
      <c r="AR23" s="65" t="str">
        <f>IF($A23&lt;&gt;"",_xlfn.XLOOKUP($B23,Patient!$A$13:$A$83,Patient!$BQ$13:$BQ$83,""),"")</f>
        <v/>
      </c>
      <c r="AS23" s="72" t="str">
        <f>IF($A23&lt;&gt;"",TEXT(_xlfn.XLOOKUP($B23,Patient!$A$13:$A$83,Patient!CC$13:CC$83,""),"#"),"")</f>
        <v/>
      </c>
      <c r="AT23" s="72" t="str">
        <f>IF($A23&lt;&gt;"",TEXT(_xlfn.XLOOKUP($B23,Patient!$A$13:$A$83,Patient!CD$13:CD$83,""),""),"")</f>
        <v/>
      </c>
      <c r="AU23" s="72" t="str">
        <f>IF($A23&lt;&gt;"",TEXT(_xlfn.XLOOKUP($B23,Patient!$A$13:$A$83,Patient!CF$13:CF$83,""),""),"")</f>
        <v/>
      </c>
      <c r="AV23" s="72" t="str">
        <f>IF($A23&lt;&gt;"",TEXT(_xlfn.XLOOKUP($B23,Patient!$A$13:$A$83,Patient!CG$13:CG$83,""),""),"")</f>
        <v/>
      </c>
      <c r="AW23" s="72" t="str">
        <f>IF($A23&lt;&gt;"",TEXT(_xlfn.XLOOKUP($B23,Patient!$A$13:$A$83,Patient!CI$13:CI$83,""),""),"")</f>
        <v/>
      </c>
      <c r="AX23" s="72" t="str">
        <f>IF($A23&lt;&gt;"",TEXT(_xlfn.XLOOKUP($B23,Patient!$A$13:$A$83,Patient!CJ$13:CJ$83,""),""),"")</f>
        <v/>
      </c>
      <c r="AY23" s="72" t="str">
        <f>IF($A23&lt;&gt;"",TEXT(_xlfn.XLOOKUP($B23,Patient!$A$13:$A$83,Patient!CK$13:CK$83,""),""),"")</f>
        <v/>
      </c>
      <c r="AZ23" s="72" t="str">
        <f>IF($A23&lt;&gt;"",TEXT(_xlfn.XLOOKUP($B23,Patient!$A$13:$A$83,Patient!CL$13:CL$83,""),""),"")</f>
        <v/>
      </c>
    </row>
    <row r="24" spans="1:52" x14ac:dyDescent="0.25">
      <c r="A24" s="65" t="str">
        <f>IF(D24 &lt;&gt; "",LOWER(_xlfn.CONCAT(_xlfn.XLOOKUP(DHAC_TestPatients_combined!E23, DHAC_TestPatients_combined!E$2:E$72,DHAC_TestPatients_combined!G$2:G$72,""), "-", _xlfn.XLOOKUP(DHAC_TestPatients_combined!E23, DHAC_TestPatients_combined!E$2:E$72,DHAC_TestPatients_combined!H$2:H$72,""),"-",DHAC_TestPatients_combined!F23)),"")</f>
        <v/>
      </c>
      <c r="B24" s="65" t="str">
        <f>IF(D24&lt;&gt;"",LOWER(_xlfn.CONCAT(_xlfn.XLOOKUP(C24,DHAC_TestPatients_combined!E$2:E$72,DHAC_TestPatients_combined!G$2:G$72,""),"-",_xlfn.XLOOKUP(C24,DHAC_TestPatients_combined!E$2:E$72,DHAC_TestPatients_combined!H$2:H$72,""),IF(_xlfn.XLOOKUP(C24,DHAC_TestPatients_combined!E$2:E$72,DHAC_TestPatients_combined!I$2:I$72,"")&lt;&gt;"",_xlfn.CONCAT("-",_xlfn.XLOOKUP(C24,DHAC_TestPatients_combined!E$2:E$72,DHAC_TestPatients_combined!I$2:I$72,"")),""))),"")</f>
        <v/>
      </c>
      <c r="C24" s="65" t="str">
        <f>IF(D24&lt;&gt;"",DHAC_TestPatients_combined!E23,"")</f>
        <v/>
      </c>
      <c r="D24" s="65" t="str">
        <f>IF(DHAC_TestPatients_combined!F23&gt;1,DHAC_TestPatients_combined!F23,"")</f>
        <v/>
      </c>
      <c r="E24" s="73" t="str">
        <f>IF(D24&lt;&gt;"", DHAC_TestPatients_combined!J23,"")</f>
        <v/>
      </c>
      <c r="F24" s="72" t="str">
        <f t="shared" si="0"/>
        <v/>
      </c>
      <c r="G24" s="65" t="str">
        <f>IF(A24&lt;&gt;"",LOWER(_xlfn.XLOOKUP(C24,DHAC_TestPatients_combined!E$2:E$72,DHAC_TestPatients_combined!C$2:C$72,"")),"")</f>
        <v/>
      </c>
      <c r="H24" s="65" t="str">
        <f>IF(A24&lt;&gt;"",LOWER(_xlfn.XLOOKUP(C24,DHAC_TestPatients_combined!E$2:E$72,DHAC_TestPatients_combined!D$2:D$72,"")),"")</f>
        <v/>
      </c>
      <c r="I24" s="66" t="str">
        <f t="shared" si="1"/>
        <v/>
      </c>
      <c r="J24" s="66" t="str">
        <f t="shared" si="2"/>
        <v/>
      </c>
      <c r="K24" s="66"/>
      <c r="L24" s="66" t="str">
        <f t="shared" si="3"/>
        <v/>
      </c>
      <c r="M24" s="66" t="str">
        <f t="shared" si="4"/>
        <v/>
      </c>
      <c r="N24" s="66" t="str">
        <f>IF(A24&lt;&gt;"",_xlfn.XLOOKUP(C24,DHAC_TestPatients_combined!E$2:E$72,DHAC_TestPatients_combined!B$2:B$72,""),"")</f>
        <v/>
      </c>
      <c r="O24" s="66" t="str">
        <f t="shared" si="5"/>
        <v/>
      </c>
      <c r="P24" s="66" t="str">
        <f t="shared" si="6"/>
        <v/>
      </c>
      <c r="Q24" s="66"/>
      <c r="R24" s="66" t="str">
        <f t="shared" si="7"/>
        <v/>
      </c>
      <c r="S24" s="66" t="str">
        <f t="shared" si="8"/>
        <v/>
      </c>
      <c r="T24" s="66" t="str">
        <f>IF(A24="","",_xlfn.CONCAT(C24,_xlfn.XLOOKUP(C24,DHAC_TestPatients_combined!E$2:E$72,DHAC_TestPatients_combined!F$2:F$72,"")))</f>
        <v/>
      </c>
      <c r="U24" s="120" t="str">
        <f>IF(D24&lt;&gt;"",LOWER(_xlfn.CONCAT(SUBSTITUTE(DHAC_TestPatients_combined!G23,"'",""),"-",DHAC_TestPatients_combined!H23,IF(DHAC_TestPatients_combined!I23&lt;&gt;"","-",""),IF(DHAC_TestPatients_combined!I23&lt;&gt;"",DHAC_TestPatients_combined!I23,""))),"")</f>
        <v/>
      </c>
      <c r="V24" s="120" t="str">
        <f t="shared" si="9"/>
        <v/>
      </c>
      <c r="W24" s="120" t="str">
        <f t="shared" si="10"/>
        <v/>
      </c>
      <c r="X24" s="65" t="str">
        <f t="shared" si="11"/>
        <v/>
      </c>
      <c r="Y24" s="65"/>
      <c r="Z24" s="120" t="str">
        <f>IF($A24&lt;&gt;"",_xlfn.XLOOKUP($C24,DHAC_TestPatients_combined!$E$2:$E$72,DHAC_TestPatients_combined!$G$2:$G$72,""),"")</f>
        <v/>
      </c>
      <c r="AA24" s="65" t="str">
        <f>IF($A24&lt;&gt;"",_xlfn.XLOOKUP($C24,DHAC_TestPatients_combined!$E$2:$E$72,DHAC_TestPatients_combined!$H$2:$H$72,""),"")</f>
        <v/>
      </c>
      <c r="AB24" s="65" t="str">
        <f>IF($A24&lt;&gt;"",_xlfn.XLOOKUP($C24,DHAC_TestPatients_combined!$E$2:$E$72,DHAC_TestPatients_combined!$I$2:$I$72,""),"")</f>
        <v/>
      </c>
      <c r="AC24" s="65" t="str">
        <f>IF($A24&lt;&gt;"",_xlfn.XLOOKUP($B24,Patient!$A$13:$A$83,Patient!$BF$13:$BF$83,""),"")</f>
        <v/>
      </c>
      <c r="AD24" s="155" t="str">
        <f>IF($A24&lt;&gt;"",_xlfn.XLOOKUP($B24,Patient!$A$13:$A$83,Patient!$BG$13:$BG$83,""),"")</f>
        <v/>
      </c>
      <c r="AE24" s="120" t="str">
        <f>IF($A24&lt;&gt;"",_xlfn.XLOOKUP($B24,Patient!$A$13:$A$83,Patient!AT$13:AT$83,""),"")</f>
        <v/>
      </c>
      <c r="AF24" s="65" t="str">
        <f>IF($A24&lt;&gt;"",_xlfn.XLOOKUP($B24,Patient!$A$13:$A$83,Patient!AU$13:AU$83,""),"")</f>
        <v/>
      </c>
      <c r="AG24" s="120" t="str">
        <f>IF($A24&lt;&gt;"",_xlfn.XLOOKUP($B24,Patient!$A$13:$A$83,Patient!AV$13:AV$83,""),"")</f>
        <v/>
      </c>
      <c r="AH24" s="65" t="str">
        <f>IF($A24&lt;&gt;"",_xlfn.XLOOKUP($B24,Patient!$A$13:$A$83,Patient!AW$13:AW$83,""),"")</f>
        <v/>
      </c>
      <c r="AI24" s="65" t="str">
        <f>IF($A24&lt;&gt;"",_xlfn.XLOOKUP($B24,Patient!$A$13:$A$83,Patient!AX$13:AX$83,""),"")</f>
        <v/>
      </c>
      <c r="AJ24" s="65" t="str">
        <f>IF($A24&lt;&gt;"",_xlfn.XLOOKUP($B24,Patient!$A$13:$A$83,Patient!AY$13:AY$83,""),"")</f>
        <v/>
      </c>
      <c r="AK24" s="65" t="str">
        <f>IF($A24&lt;&gt;"",_xlfn.XLOOKUP($B24,Patient!$A$13:$A$83,Patient!AZ$13:AZ$83,""),"")</f>
        <v/>
      </c>
      <c r="AL24" s="65" t="str">
        <f>IF($A24&lt;&gt;"",_xlfn.XLOOKUP($B24,Patient!$A$13:$A$83,Patient!BA$13:BA$83,""),"")</f>
        <v/>
      </c>
      <c r="AM24" s="65" t="str">
        <f>IF($A24&lt;&gt;"",_xlfn.XLOOKUP($B24,Patient!$A$13:$A$83,Patient!BB$13:BB$83,""),"")</f>
        <v/>
      </c>
      <c r="AN24" s="65" t="str">
        <f>IF($A24&lt;&gt;"",_xlfn.XLOOKUP($B24,Patient!$A$13:$A$83,Patient!$BL$13:$BL$83,""),"")</f>
        <v/>
      </c>
      <c r="AO24" s="120" t="str">
        <f>IF($A24&lt;&gt;"",_xlfn.XLOOKUP($B24,Patient!$A$13:$A$83,Patient!$BN$13:$BN$83,""),"")</f>
        <v/>
      </c>
      <c r="AP24" s="65" t="str">
        <f>IF($A24&lt;&gt;"",_xlfn.XLOOKUP($B24,Patient!$A$13:$A$83,Patient!$BO$13:$BO$83,""),"")</f>
        <v/>
      </c>
      <c r="AQ24" s="65" t="str">
        <f>IF($A24&lt;&gt;"",_xlfn.XLOOKUP($B24,Patient!$A$13:$A$83,Patient!$BP$13:$BP$83,""),"")</f>
        <v/>
      </c>
      <c r="AR24" s="65" t="str">
        <f>IF($A24&lt;&gt;"",_xlfn.XLOOKUP($B24,Patient!$A$13:$A$83,Patient!$BQ$13:$BQ$83,""),"")</f>
        <v/>
      </c>
      <c r="AS24" s="72" t="str">
        <f>IF($A24&lt;&gt;"",TEXT(_xlfn.XLOOKUP($B24,Patient!$A$13:$A$83,Patient!CC$13:CC$83,""),"#"),"")</f>
        <v/>
      </c>
      <c r="AT24" s="72" t="str">
        <f>IF($A24&lt;&gt;"",TEXT(_xlfn.XLOOKUP($B24,Patient!$A$13:$A$83,Patient!CD$13:CD$83,""),""),"")</f>
        <v/>
      </c>
      <c r="AU24" s="72" t="str">
        <f>IF($A24&lt;&gt;"",TEXT(_xlfn.XLOOKUP($B24,Patient!$A$13:$A$83,Patient!CF$13:CF$83,""),""),"")</f>
        <v/>
      </c>
      <c r="AV24" s="72" t="str">
        <f>IF($A24&lt;&gt;"",TEXT(_xlfn.XLOOKUP($B24,Patient!$A$13:$A$83,Patient!CG$13:CG$83,""),""),"")</f>
        <v/>
      </c>
      <c r="AW24" s="72" t="str">
        <f>IF($A24&lt;&gt;"",TEXT(_xlfn.XLOOKUP($B24,Patient!$A$13:$A$83,Patient!CI$13:CI$83,""),""),"")</f>
        <v/>
      </c>
      <c r="AX24" s="72" t="str">
        <f>IF($A24&lt;&gt;"",TEXT(_xlfn.XLOOKUP($B24,Patient!$A$13:$A$83,Patient!CJ$13:CJ$83,""),""),"")</f>
        <v/>
      </c>
      <c r="AY24" s="72" t="str">
        <f>IF($A24&lt;&gt;"",TEXT(_xlfn.XLOOKUP($B24,Patient!$A$13:$A$83,Patient!CK$13:CK$83,""),""),"")</f>
        <v/>
      </c>
      <c r="AZ24" s="72" t="str">
        <f>IF($A24&lt;&gt;"",TEXT(_xlfn.XLOOKUP($B24,Patient!$A$13:$A$83,Patient!CL$13:CL$83,""),""),"")</f>
        <v/>
      </c>
    </row>
    <row r="25" spans="1:52" x14ac:dyDescent="0.25">
      <c r="A25" s="65" t="str">
        <f>IF(D25 &lt;&gt; "",LOWER(_xlfn.CONCAT(_xlfn.XLOOKUP(DHAC_TestPatients_combined!E24, DHAC_TestPatients_combined!E$2:E$72,DHAC_TestPatients_combined!G$2:G$72,""), "-", _xlfn.XLOOKUP(DHAC_TestPatients_combined!E24, DHAC_TestPatients_combined!E$2:E$72,DHAC_TestPatients_combined!H$2:H$72,""),"-",DHAC_TestPatients_combined!F24)),"")</f>
        <v/>
      </c>
      <c r="B25" s="65" t="str">
        <f>IF(D25&lt;&gt;"",LOWER(_xlfn.CONCAT(_xlfn.XLOOKUP(C25,DHAC_TestPatients_combined!E$2:E$72,DHAC_TestPatients_combined!G$2:G$72,""),"-",_xlfn.XLOOKUP(C25,DHAC_TestPatients_combined!E$2:E$72,DHAC_TestPatients_combined!H$2:H$72,""),IF(_xlfn.XLOOKUP(C25,DHAC_TestPatients_combined!E$2:E$72,DHAC_TestPatients_combined!I$2:I$72,"")&lt;&gt;"",_xlfn.CONCAT("-",_xlfn.XLOOKUP(C25,DHAC_TestPatients_combined!E$2:E$72,DHAC_TestPatients_combined!I$2:I$72,"")),""))),"")</f>
        <v/>
      </c>
      <c r="C25" s="65" t="str">
        <f>IF(D25&lt;&gt;"",DHAC_TestPatients_combined!E24,"")</f>
        <v/>
      </c>
      <c r="D25" s="65" t="str">
        <f>IF(DHAC_TestPatients_combined!F24&gt;1,DHAC_TestPatients_combined!F24,"")</f>
        <v/>
      </c>
      <c r="E25" s="73" t="str">
        <f>IF(D25&lt;&gt;"", DHAC_TestPatients_combined!J24,"")</f>
        <v/>
      </c>
      <c r="F25" s="72" t="str">
        <f t="shared" si="0"/>
        <v/>
      </c>
      <c r="G25" s="65" t="str">
        <f>IF(A25&lt;&gt;"",LOWER(_xlfn.XLOOKUP(C25,DHAC_TestPatients_combined!E$2:E$72,DHAC_TestPatients_combined!C$2:C$72,"")),"")</f>
        <v/>
      </c>
      <c r="H25" s="65" t="str">
        <f>IF(A25&lt;&gt;"",LOWER(_xlfn.XLOOKUP(C25,DHAC_TestPatients_combined!E$2:E$72,DHAC_TestPatients_combined!D$2:D$72,"")),"")</f>
        <v/>
      </c>
      <c r="I25" s="66" t="str">
        <f t="shared" si="1"/>
        <v/>
      </c>
      <c r="J25" s="66" t="str">
        <f t="shared" si="2"/>
        <v/>
      </c>
      <c r="K25" s="66"/>
      <c r="L25" s="66" t="str">
        <f t="shared" si="3"/>
        <v/>
      </c>
      <c r="M25" s="66" t="str">
        <f t="shared" si="4"/>
        <v/>
      </c>
      <c r="N25" s="66" t="str">
        <f>IF(A25&lt;&gt;"",_xlfn.XLOOKUP(C25,DHAC_TestPatients_combined!E$2:E$72,DHAC_TestPatients_combined!B$2:B$72,""),"")</f>
        <v/>
      </c>
      <c r="O25" s="66" t="str">
        <f t="shared" si="5"/>
        <v/>
      </c>
      <c r="P25" s="66" t="str">
        <f t="shared" si="6"/>
        <v/>
      </c>
      <c r="Q25" s="66"/>
      <c r="R25" s="66" t="str">
        <f t="shared" si="7"/>
        <v/>
      </c>
      <c r="S25" s="66" t="str">
        <f t="shared" si="8"/>
        <v/>
      </c>
      <c r="T25" s="66" t="str">
        <f>IF(A25="","",_xlfn.CONCAT(C25,_xlfn.XLOOKUP(C25,DHAC_TestPatients_combined!E$2:E$72,DHAC_TestPatients_combined!F$2:F$72,"")))</f>
        <v/>
      </c>
      <c r="U25" s="120" t="str">
        <f>IF(D25&lt;&gt;"",LOWER(_xlfn.CONCAT(SUBSTITUTE(DHAC_TestPatients_combined!G24,"'",""),"-",DHAC_TestPatients_combined!H24,IF(DHAC_TestPatients_combined!I24&lt;&gt;"","-",""),IF(DHAC_TestPatients_combined!I24&lt;&gt;"",DHAC_TestPatients_combined!I24,""))),"")</f>
        <v/>
      </c>
      <c r="V25" s="120" t="str">
        <f t="shared" si="9"/>
        <v/>
      </c>
      <c r="W25" s="120" t="str">
        <f t="shared" si="10"/>
        <v/>
      </c>
      <c r="X25" s="65" t="str">
        <f t="shared" si="11"/>
        <v/>
      </c>
      <c r="Y25" s="65"/>
      <c r="Z25" s="120" t="str">
        <f>IF($A25&lt;&gt;"",_xlfn.XLOOKUP($C25,DHAC_TestPatients_combined!$E$2:$E$72,DHAC_TestPatients_combined!$G$2:$G$72,""),"")</f>
        <v/>
      </c>
      <c r="AA25" s="65" t="str">
        <f>IF($A25&lt;&gt;"",_xlfn.XLOOKUP($C25,DHAC_TestPatients_combined!$E$2:$E$72,DHAC_TestPatients_combined!$H$2:$H$72,""),"")</f>
        <v/>
      </c>
      <c r="AB25" s="65" t="str">
        <f>IF($A25&lt;&gt;"",_xlfn.XLOOKUP($C25,DHAC_TestPatients_combined!$E$2:$E$72,DHAC_TestPatients_combined!$I$2:$I$72,""),"")</f>
        <v/>
      </c>
      <c r="AC25" s="65" t="str">
        <f>IF($A25&lt;&gt;"",_xlfn.XLOOKUP($B25,Patient!$A$13:$A$83,Patient!$BF$13:$BF$83,""),"")</f>
        <v/>
      </c>
      <c r="AD25" s="155" t="str">
        <f>IF($A25&lt;&gt;"",_xlfn.XLOOKUP($B25,Patient!$A$13:$A$83,Patient!$BG$13:$BG$83,""),"")</f>
        <v/>
      </c>
      <c r="AE25" s="120" t="str">
        <f>IF($A25&lt;&gt;"",_xlfn.XLOOKUP($B25,Patient!$A$13:$A$83,Patient!AT$13:AT$83,""),"")</f>
        <v/>
      </c>
      <c r="AF25" s="65" t="str">
        <f>IF($A25&lt;&gt;"",_xlfn.XLOOKUP($B25,Patient!$A$13:$A$83,Patient!AU$13:AU$83,""),"")</f>
        <v/>
      </c>
      <c r="AG25" s="120" t="str">
        <f>IF($A25&lt;&gt;"",_xlfn.XLOOKUP($B25,Patient!$A$13:$A$83,Patient!AV$13:AV$83,""),"")</f>
        <v/>
      </c>
      <c r="AH25" s="65" t="str">
        <f>IF($A25&lt;&gt;"",_xlfn.XLOOKUP($B25,Patient!$A$13:$A$83,Patient!AW$13:AW$83,""),"")</f>
        <v/>
      </c>
      <c r="AI25" s="65" t="str">
        <f>IF($A25&lt;&gt;"",_xlfn.XLOOKUP($B25,Patient!$A$13:$A$83,Patient!AX$13:AX$83,""),"")</f>
        <v/>
      </c>
      <c r="AJ25" s="65" t="str">
        <f>IF($A25&lt;&gt;"",_xlfn.XLOOKUP($B25,Patient!$A$13:$A$83,Patient!AY$13:AY$83,""),"")</f>
        <v/>
      </c>
      <c r="AK25" s="65" t="str">
        <f>IF($A25&lt;&gt;"",_xlfn.XLOOKUP($B25,Patient!$A$13:$A$83,Patient!AZ$13:AZ$83,""),"")</f>
        <v/>
      </c>
      <c r="AL25" s="65" t="str">
        <f>IF($A25&lt;&gt;"",_xlfn.XLOOKUP($B25,Patient!$A$13:$A$83,Patient!BA$13:BA$83,""),"")</f>
        <v/>
      </c>
      <c r="AM25" s="65" t="str">
        <f>IF($A25&lt;&gt;"",_xlfn.XLOOKUP($B25,Patient!$A$13:$A$83,Patient!BB$13:BB$83,""),"")</f>
        <v/>
      </c>
      <c r="AN25" s="65" t="str">
        <f>IF($A25&lt;&gt;"",_xlfn.XLOOKUP($B25,Patient!$A$13:$A$83,Patient!$BL$13:$BL$83,""),"")</f>
        <v/>
      </c>
      <c r="AO25" s="120" t="str">
        <f>IF($A25&lt;&gt;"",_xlfn.XLOOKUP($B25,Patient!$A$13:$A$83,Patient!$BN$13:$BN$83,""),"")</f>
        <v/>
      </c>
      <c r="AP25" s="65" t="str">
        <f>IF($A25&lt;&gt;"",_xlfn.XLOOKUP($B25,Patient!$A$13:$A$83,Patient!$BO$13:$BO$83,""),"")</f>
        <v/>
      </c>
      <c r="AQ25" s="65" t="str">
        <f>IF($A25&lt;&gt;"",_xlfn.XLOOKUP($B25,Patient!$A$13:$A$83,Patient!$BP$13:$BP$83,""),"")</f>
        <v/>
      </c>
      <c r="AR25" s="65" t="str">
        <f>IF($A25&lt;&gt;"",_xlfn.XLOOKUP($B25,Patient!$A$13:$A$83,Patient!$BQ$13:$BQ$83,""),"")</f>
        <v/>
      </c>
      <c r="AS25" s="72" t="str">
        <f>IF($A25&lt;&gt;"",TEXT(_xlfn.XLOOKUP($B25,Patient!$A$13:$A$83,Patient!CC$13:CC$83,""),"#"),"")</f>
        <v/>
      </c>
      <c r="AT25" s="72" t="str">
        <f>IF($A25&lt;&gt;"",TEXT(_xlfn.XLOOKUP($B25,Patient!$A$13:$A$83,Patient!CD$13:CD$83,""),""),"")</f>
        <v/>
      </c>
      <c r="AU25" s="72" t="str">
        <f>IF($A25&lt;&gt;"",TEXT(_xlfn.XLOOKUP($B25,Patient!$A$13:$A$83,Patient!CF$13:CF$83,""),""),"")</f>
        <v/>
      </c>
      <c r="AV25" s="72" t="str">
        <f>IF($A25&lt;&gt;"",TEXT(_xlfn.XLOOKUP($B25,Patient!$A$13:$A$83,Patient!CG$13:CG$83,""),""),"")</f>
        <v/>
      </c>
      <c r="AW25" s="72" t="str">
        <f>IF($A25&lt;&gt;"",TEXT(_xlfn.XLOOKUP($B25,Patient!$A$13:$A$83,Patient!CI$13:CI$83,""),""),"")</f>
        <v/>
      </c>
      <c r="AX25" s="72" t="str">
        <f>IF($A25&lt;&gt;"",TEXT(_xlfn.XLOOKUP($B25,Patient!$A$13:$A$83,Patient!CJ$13:CJ$83,""),""),"")</f>
        <v/>
      </c>
      <c r="AY25" s="72" t="str">
        <f>IF($A25&lt;&gt;"",TEXT(_xlfn.XLOOKUP($B25,Patient!$A$13:$A$83,Patient!CK$13:CK$83,""),""),"")</f>
        <v/>
      </c>
      <c r="AZ25" s="72" t="str">
        <f>IF($A25&lt;&gt;"",TEXT(_xlfn.XLOOKUP($B25,Patient!$A$13:$A$83,Patient!CL$13:CL$83,""),""),"")</f>
        <v/>
      </c>
    </row>
    <row r="26" spans="1:52" x14ac:dyDescent="0.25">
      <c r="A26" s="65" t="str">
        <f>IF(D26 &lt;&gt; "",LOWER(_xlfn.CONCAT(_xlfn.XLOOKUP(DHAC_TestPatients_combined!E25, DHAC_TestPatients_combined!E$2:E$72,DHAC_TestPatients_combined!G$2:G$72,""), "-", _xlfn.XLOOKUP(DHAC_TestPatients_combined!E25, DHAC_TestPatients_combined!E$2:E$72,DHAC_TestPatients_combined!H$2:H$72,""),"-",DHAC_TestPatients_combined!F25)),"")</f>
        <v/>
      </c>
      <c r="B26" s="65" t="str">
        <f>IF(D26&lt;&gt;"",LOWER(_xlfn.CONCAT(_xlfn.XLOOKUP(C26,DHAC_TestPatients_combined!E$2:E$72,DHAC_TestPatients_combined!G$2:G$72,""),"-",_xlfn.XLOOKUP(C26,DHAC_TestPatients_combined!E$2:E$72,DHAC_TestPatients_combined!H$2:H$72,""),IF(_xlfn.XLOOKUP(C26,DHAC_TestPatients_combined!E$2:E$72,DHAC_TestPatients_combined!I$2:I$72,"")&lt;&gt;"",_xlfn.CONCAT("-",_xlfn.XLOOKUP(C26,DHAC_TestPatients_combined!E$2:E$72,DHAC_TestPatients_combined!I$2:I$72,"")),""))),"")</f>
        <v/>
      </c>
      <c r="C26" s="65" t="str">
        <f>IF(D26&lt;&gt;"",DHAC_TestPatients_combined!E25,"")</f>
        <v/>
      </c>
      <c r="D26" s="65" t="str">
        <f>IF(DHAC_TestPatients_combined!F25&gt;1,DHAC_TestPatients_combined!F25,"")</f>
        <v/>
      </c>
      <c r="E26" s="73" t="str">
        <f>IF(D26&lt;&gt;"", DHAC_TestPatients_combined!J25,"")</f>
        <v/>
      </c>
      <c r="F26" s="72" t="str">
        <f t="shared" si="0"/>
        <v/>
      </c>
      <c r="G26" s="65" t="str">
        <f>IF(A26&lt;&gt;"",LOWER(_xlfn.XLOOKUP(C26,DHAC_TestPatients_combined!E$2:E$72,DHAC_TestPatients_combined!C$2:C$72,"")),"")</f>
        <v/>
      </c>
      <c r="H26" s="65" t="str">
        <f>IF(A26&lt;&gt;"",LOWER(_xlfn.XLOOKUP(C26,DHAC_TestPatients_combined!E$2:E$72,DHAC_TestPatients_combined!D$2:D$72,"")),"")</f>
        <v/>
      </c>
      <c r="I26" s="66" t="str">
        <f t="shared" si="1"/>
        <v/>
      </c>
      <c r="J26" s="66" t="str">
        <f t="shared" si="2"/>
        <v/>
      </c>
      <c r="K26" s="66"/>
      <c r="L26" s="66" t="str">
        <f t="shared" si="3"/>
        <v/>
      </c>
      <c r="M26" s="66" t="str">
        <f t="shared" si="4"/>
        <v/>
      </c>
      <c r="N26" s="66" t="str">
        <f>IF(A26&lt;&gt;"",_xlfn.XLOOKUP(C26,DHAC_TestPatients_combined!E$2:E$72,DHAC_TestPatients_combined!B$2:B$72,""),"")</f>
        <v/>
      </c>
      <c r="O26" s="66" t="str">
        <f t="shared" si="5"/>
        <v/>
      </c>
      <c r="P26" s="66" t="str">
        <f t="shared" si="6"/>
        <v/>
      </c>
      <c r="Q26" s="66"/>
      <c r="R26" s="66" t="str">
        <f t="shared" si="7"/>
        <v/>
      </c>
      <c r="S26" s="66" t="str">
        <f t="shared" si="8"/>
        <v/>
      </c>
      <c r="T26" s="66" t="str">
        <f>IF(A26="","",_xlfn.CONCAT(C26,_xlfn.XLOOKUP(C26,DHAC_TestPatients_combined!E$2:E$72,DHAC_TestPatients_combined!F$2:F$72,"")))</f>
        <v/>
      </c>
      <c r="U26" s="120" t="str">
        <f>IF(D26&lt;&gt;"",LOWER(_xlfn.CONCAT(SUBSTITUTE(DHAC_TestPatients_combined!G25,"'",""),"-",DHAC_TestPatients_combined!H25,IF(DHAC_TestPatients_combined!I25&lt;&gt;"","-",""),IF(DHAC_TestPatients_combined!I25&lt;&gt;"",DHAC_TestPatients_combined!I25,""))),"")</f>
        <v/>
      </c>
      <c r="V26" s="120" t="str">
        <f t="shared" si="9"/>
        <v/>
      </c>
      <c r="W26" s="120" t="str">
        <f t="shared" si="10"/>
        <v/>
      </c>
      <c r="X26" s="65" t="str">
        <f t="shared" si="11"/>
        <v/>
      </c>
      <c r="Y26" s="65"/>
      <c r="Z26" s="120" t="str">
        <f>IF($A26&lt;&gt;"",_xlfn.XLOOKUP($C26,DHAC_TestPatients_combined!$E$2:$E$72,DHAC_TestPatients_combined!$G$2:$G$72,""),"")</f>
        <v/>
      </c>
      <c r="AA26" s="65" t="str">
        <f>IF($A26&lt;&gt;"",_xlfn.XLOOKUP($C26,DHAC_TestPatients_combined!$E$2:$E$72,DHAC_TestPatients_combined!$H$2:$H$72,""),"")</f>
        <v/>
      </c>
      <c r="AB26" s="65" t="str">
        <f>IF($A26&lt;&gt;"",_xlfn.XLOOKUP($C26,DHAC_TestPatients_combined!$E$2:$E$72,DHAC_TestPatients_combined!$I$2:$I$72,""),"")</f>
        <v/>
      </c>
      <c r="AC26" s="65" t="str">
        <f>IF($A26&lt;&gt;"",_xlfn.XLOOKUP($B26,Patient!$A$13:$A$83,Patient!$BF$13:$BF$83,""),"")</f>
        <v/>
      </c>
      <c r="AD26" s="155" t="str">
        <f>IF($A26&lt;&gt;"",_xlfn.XLOOKUP($B26,Patient!$A$13:$A$83,Patient!$BG$13:$BG$83,""),"")</f>
        <v/>
      </c>
      <c r="AE26" s="120" t="str">
        <f>IF($A26&lt;&gt;"",_xlfn.XLOOKUP($B26,Patient!$A$13:$A$83,Patient!AT$13:AT$83,""),"")</f>
        <v/>
      </c>
      <c r="AF26" s="65" t="str">
        <f>IF($A26&lt;&gt;"",_xlfn.XLOOKUP($B26,Patient!$A$13:$A$83,Patient!AU$13:AU$83,""),"")</f>
        <v/>
      </c>
      <c r="AG26" s="120" t="str">
        <f>IF($A26&lt;&gt;"",_xlfn.XLOOKUP($B26,Patient!$A$13:$A$83,Patient!AV$13:AV$83,""),"")</f>
        <v/>
      </c>
      <c r="AH26" s="65" t="str">
        <f>IF($A26&lt;&gt;"",_xlfn.XLOOKUP($B26,Patient!$A$13:$A$83,Patient!AW$13:AW$83,""),"")</f>
        <v/>
      </c>
      <c r="AI26" s="65" t="str">
        <f>IF($A26&lt;&gt;"",_xlfn.XLOOKUP($B26,Patient!$A$13:$A$83,Patient!AX$13:AX$83,""),"")</f>
        <v/>
      </c>
      <c r="AJ26" s="65" t="str">
        <f>IF($A26&lt;&gt;"",_xlfn.XLOOKUP($B26,Patient!$A$13:$A$83,Patient!AY$13:AY$83,""),"")</f>
        <v/>
      </c>
      <c r="AK26" s="65" t="str">
        <f>IF($A26&lt;&gt;"",_xlfn.XLOOKUP($B26,Patient!$A$13:$A$83,Patient!AZ$13:AZ$83,""),"")</f>
        <v/>
      </c>
      <c r="AL26" s="65" t="str">
        <f>IF($A26&lt;&gt;"",_xlfn.XLOOKUP($B26,Patient!$A$13:$A$83,Patient!BA$13:BA$83,""),"")</f>
        <v/>
      </c>
      <c r="AM26" s="65" t="str">
        <f>IF($A26&lt;&gt;"",_xlfn.XLOOKUP($B26,Patient!$A$13:$A$83,Patient!BB$13:BB$83,""),"")</f>
        <v/>
      </c>
      <c r="AN26" s="65" t="str">
        <f>IF($A26&lt;&gt;"",_xlfn.XLOOKUP($B26,Patient!$A$13:$A$83,Patient!$BL$13:$BL$83,""),"")</f>
        <v/>
      </c>
      <c r="AO26" s="120" t="str">
        <f>IF($A26&lt;&gt;"",_xlfn.XLOOKUP($B26,Patient!$A$13:$A$83,Patient!$BN$13:$BN$83,""),"")</f>
        <v/>
      </c>
      <c r="AP26" s="65" t="str">
        <f>IF($A26&lt;&gt;"",_xlfn.XLOOKUP($B26,Patient!$A$13:$A$83,Patient!$BO$13:$BO$83,""),"")</f>
        <v/>
      </c>
      <c r="AQ26" s="65" t="str">
        <f>IF($A26&lt;&gt;"",_xlfn.XLOOKUP($B26,Patient!$A$13:$A$83,Patient!$BP$13:$BP$83,""),"")</f>
        <v/>
      </c>
      <c r="AR26" s="65" t="str">
        <f>IF($A26&lt;&gt;"",_xlfn.XLOOKUP($B26,Patient!$A$13:$A$83,Patient!$BQ$13:$BQ$83,""),"")</f>
        <v/>
      </c>
      <c r="AS26" s="72" t="str">
        <f>IF($A26&lt;&gt;"",TEXT(_xlfn.XLOOKUP($B26,Patient!$A$13:$A$83,Patient!CC$13:CC$83,""),"#"),"")</f>
        <v/>
      </c>
      <c r="AT26" s="72" t="str">
        <f>IF($A26&lt;&gt;"",TEXT(_xlfn.XLOOKUP($B26,Patient!$A$13:$A$83,Patient!CD$13:CD$83,""),""),"")</f>
        <v/>
      </c>
      <c r="AU26" s="72" t="str">
        <f>IF($A26&lt;&gt;"",TEXT(_xlfn.XLOOKUP($B26,Patient!$A$13:$A$83,Patient!CF$13:CF$83,""),""),"")</f>
        <v/>
      </c>
      <c r="AV26" s="72" t="str">
        <f>IF($A26&lt;&gt;"",TEXT(_xlfn.XLOOKUP($B26,Patient!$A$13:$A$83,Patient!CG$13:CG$83,""),""),"")</f>
        <v/>
      </c>
      <c r="AW26" s="72" t="str">
        <f>IF($A26&lt;&gt;"",TEXT(_xlfn.XLOOKUP($B26,Patient!$A$13:$A$83,Patient!CI$13:CI$83,""),""),"")</f>
        <v/>
      </c>
      <c r="AX26" s="72" t="str">
        <f>IF($A26&lt;&gt;"",TEXT(_xlfn.XLOOKUP($B26,Patient!$A$13:$A$83,Patient!CJ$13:CJ$83,""),""),"")</f>
        <v/>
      </c>
      <c r="AY26" s="72" t="str">
        <f>IF($A26&lt;&gt;"",TEXT(_xlfn.XLOOKUP($B26,Patient!$A$13:$A$83,Patient!CK$13:CK$83,""),""),"")</f>
        <v/>
      </c>
      <c r="AZ26" s="72" t="str">
        <f>IF($A26&lt;&gt;"",TEXT(_xlfn.XLOOKUP($B26,Patient!$A$13:$A$83,Patient!CL$13:CL$83,""),""),"")</f>
        <v/>
      </c>
    </row>
    <row r="27" spans="1:52" x14ac:dyDescent="0.25">
      <c r="A27" s="65" t="str">
        <f>IF(D27 &lt;&gt; "",LOWER(_xlfn.CONCAT(_xlfn.XLOOKUP(DHAC_TestPatients_combined!E26, DHAC_TestPatients_combined!E$2:E$72,DHAC_TestPatients_combined!G$2:G$72,""), "-", _xlfn.XLOOKUP(DHAC_TestPatients_combined!E26, DHAC_TestPatients_combined!E$2:E$72,DHAC_TestPatients_combined!H$2:H$72,""),"-",DHAC_TestPatients_combined!F26)),"")</f>
        <v/>
      </c>
      <c r="B27" s="65" t="str">
        <f>IF(D27&lt;&gt;"",LOWER(_xlfn.CONCAT(_xlfn.XLOOKUP(C27,DHAC_TestPatients_combined!E$2:E$72,DHAC_TestPatients_combined!G$2:G$72,""),"-",_xlfn.XLOOKUP(C27,DHAC_TestPatients_combined!E$2:E$72,DHAC_TestPatients_combined!H$2:H$72,""),IF(_xlfn.XLOOKUP(C27,DHAC_TestPatients_combined!E$2:E$72,DHAC_TestPatients_combined!I$2:I$72,"")&lt;&gt;"",_xlfn.CONCAT("-",_xlfn.XLOOKUP(C27,DHAC_TestPatients_combined!E$2:E$72,DHAC_TestPatients_combined!I$2:I$72,"")),""))),"")</f>
        <v/>
      </c>
      <c r="C27" s="65" t="str">
        <f>IF(D27&lt;&gt;"",DHAC_TestPatients_combined!E26,"")</f>
        <v/>
      </c>
      <c r="D27" s="65" t="str">
        <f>IF(DHAC_TestPatients_combined!F26&gt;1,DHAC_TestPatients_combined!F26,"")</f>
        <v/>
      </c>
      <c r="E27" s="73" t="str">
        <f>IF(D27&lt;&gt;"", DHAC_TestPatients_combined!J26,"")</f>
        <v/>
      </c>
      <c r="F27" s="72" t="str">
        <f t="shared" si="0"/>
        <v/>
      </c>
      <c r="G27" s="65" t="str">
        <f>IF(A27&lt;&gt;"",LOWER(_xlfn.XLOOKUP(C27,DHAC_TestPatients_combined!E$2:E$72,DHAC_TestPatients_combined!C$2:C$72,"")),"")</f>
        <v/>
      </c>
      <c r="H27" s="65" t="str">
        <f>IF(A27&lt;&gt;"",LOWER(_xlfn.XLOOKUP(C27,DHAC_TestPatients_combined!E$2:E$72,DHAC_TestPatients_combined!D$2:D$72,"")),"")</f>
        <v/>
      </c>
      <c r="I27" s="66" t="str">
        <f t="shared" si="1"/>
        <v/>
      </c>
      <c r="J27" s="66" t="str">
        <f t="shared" si="2"/>
        <v/>
      </c>
      <c r="K27" s="66"/>
      <c r="L27" s="66" t="str">
        <f t="shared" si="3"/>
        <v/>
      </c>
      <c r="M27" s="66" t="str">
        <f t="shared" si="4"/>
        <v/>
      </c>
      <c r="N27" s="66" t="str">
        <f>IF(A27&lt;&gt;"",_xlfn.XLOOKUP(C27,DHAC_TestPatients_combined!E$2:E$72,DHAC_TestPatients_combined!B$2:B$72,""),"")</f>
        <v/>
      </c>
      <c r="O27" s="66" t="str">
        <f t="shared" si="5"/>
        <v/>
      </c>
      <c r="P27" s="66" t="str">
        <f t="shared" si="6"/>
        <v/>
      </c>
      <c r="Q27" s="66"/>
      <c r="R27" s="66" t="str">
        <f t="shared" si="7"/>
        <v/>
      </c>
      <c r="S27" s="66" t="str">
        <f t="shared" si="8"/>
        <v/>
      </c>
      <c r="T27" s="66" t="str">
        <f>IF(A27="","",_xlfn.CONCAT(C27,_xlfn.XLOOKUP(C27,DHAC_TestPatients_combined!E$2:E$72,DHAC_TestPatients_combined!F$2:F$72,"")))</f>
        <v/>
      </c>
      <c r="U27" s="120" t="str">
        <f>IF(D27&lt;&gt;"",LOWER(_xlfn.CONCAT(SUBSTITUTE(DHAC_TestPatients_combined!G26,"'",""),"-",DHAC_TestPatients_combined!H26,IF(DHAC_TestPatients_combined!I26&lt;&gt;"","-",""),IF(DHAC_TestPatients_combined!I26&lt;&gt;"",DHAC_TestPatients_combined!I26,""))),"")</f>
        <v/>
      </c>
      <c r="V27" s="120" t="str">
        <f t="shared" si="9"/>
        <v/>
      </c>
      <c r="W27" s="120" t="str">
        <f t="shared" si="10"/>
        <v/>
      </c>
      <c r="X27" s="65" t="str">
        <f t="shared" si="11"/>
        <v/>
      </c>
      <c r="Y27" s="65"/>
      <c r="Z27" s="120" t="str">
        <f>IF($A27&lt;&gt;"",_xlfn.XLOOKUP($C27,DHAC_TestPatients_combined!$E$2:$E$72,DHAC_TestPatients_combined!$G$2:$G$72,""),"")</f>
        <v/>
      </c>
      <c r="AA27" s="65" t="str">
        <f>IF($A27&lt;&gt;"",_xlfn.XLOOKUP($C27,DHAC_TestPatients_combined!$E$2:$E$72,DHAC_TestPatients_combined!$H$2:$H$72,""),"")</f>
        <v/>
      </c>
      <c r="AB27" s="65" t="str">
        <f>IF($A27&lt;&gt;"",_xlfn.XLOOKUP($C27,DHAC_TestPatients_combined!$E$2:$E$72,DHAC_TestPatients_combined!$I$2:$I$72,""),"")</f>
        <v/>
      </c>
      <c r="AC27" s="65" t="str">
        <f>IF($A27&lt;&gt;"",_xlfn.XLOOKUP($B27,Patient!$A$13:$A$83,Patient!$BF$13:$BF$83,""),"")</f>
        <v/>
      </c>
      <c r="AD27" s="155" t="str">
        <f>IF($A27&lt;&gt;"",_xlfn.XLOOKUP($B27,Patient!$A$13:$A$83,Patient!$BG$13:$BG$83,""),"")</f>
        <v/>
      </c>
      <c r="AE27" s="120" t="str">
        <f>IF($A27&lt;&gt;"",_xlfn.XLOOKUP($B27,Patient!$A$13:$A$83,Patient!AT$13:AT$83,""),"")</f>
        <v/>
      </c>
      <c r="AF27" s="65" t="str">
        <f>IF($A27&lt;&gt;"",_xlfn.XLOOKUP($B27,Patient!$A$13:$A$83,Patient!AU$13:AU$83,""),"")</f>
        <v/>
      </c>
      <c r="AG27" s="120" t="str">
        <f>IF($A27&lt;&gt;"",_xlfn.XLOOKUP($B27,Patient!$A$13:$A$83,Patient!AV$13:AV$83,""),"")</f>
        <v/>
      </c>
      <c r="AH27" s="65" t="str">
        <f>IF($A27&lt;&gt;"",_xlfn.XLOOKUP($B27,Patient!$A$13:$A$83,Patient!AW$13:AW$83,""),"")</f>
        <v/>
      </c>
      <c r="AI27" s="65" t="str">
        <f>IF($A27&lt;&gt;"",_xlfn.XLOOKUP($B27,Patient!$A$13:$A$83,Patient!AX$13:AX$83,""),"")</f>
        <v/>
      </c>
      <c r="AJ27" s="65" t="str">
        <f>IF($A27&lt;&gt;"",_xlfn.XLOOKUP($B27,Patient!$A$13:$A$83,Patient!AY$13:AY$83,""),"")</f>
        <v/>
      </c>
      <c r="AK27" s="65" t="str">
        <f>IF($A27&lt;&gt;"",_xlfn.XLOOKUP($B27,Patient!$A$13:$A$83,Patient!AZ$13:AZ$83,""),"")</f>
        <v/>
      </c>
      <c r="AL27" s="65" t="str">
        <f>IF($A27&lt;&gt;"",_xlfn.XLOOKUP($B27,Patient!$A$13:$A$83,Patient!BA$13:BA$83,""),"")</f>
        <v/>
      </c>
      <c r="AM27" s="65" t="str">
        <f>IF($A27&lt;&gt;"",_xlfn.XLOOKUP($B27,Patient!$A$13:$A$83,Patient!BB$13:BB$83,""),"")</f>
        <v/>
      </c>
      <c r="AN27" s="65" t="str">
        <f>IF($A27&lt;&gt;"",_xlfn.XLOOKUP($B27,Patient!$A$13:$A$83,Patient!$BL$13:$BL$83,""),"")</f>
        <v/>
      </c>
      <c r="AO27" s="120" t="str">
        <f>IF($A27&lt;&gt;"",_xlfn.XLOOKUP($B27,Patient!$A$13:$A$83,Patient!$BN$13:$BN$83,""),"")</f>
        <v/>
      </c>
      <c r="AP27" s="65" t="str">
        <f>IF($A27&lt;&gt;"",_xlfn.XLOOKUP($B27,Patient!$A$13:$A$83,Patient!$BO$13:$BO$83,""),"")</f>
        <v/>
      </c>
      <c r="AQ27" s="65" t="str">
        <f>IF($A27&lt;&gt;"",_xlfn.XLOOKUP($B27,Patient!$A$13:$A$83,Patient!$BP$13:$BP$83,""),"")</f>
        <v/>
      </c>
      <c r="AR27" s="65" t="str">
        <f>IF($A27&lt;&gt;"",_xlfn.XLOOKUP($B27,Patient!$A$13:$A$83,Patient!$BQ$13:$BQ$83,""),"")</f>
        <v/>
      </c>
      <c r="AS27" s="72" t="str">
        <f>IF($A27&lt;&gt;"",TEXT(_xlfn.XLOOKUP($B27,Patient!$A$13:$A$83,Patient!CC$13:CC$83,""),"#"),"")</f>
        <v/>
      </c>
      <c r="AT27" s="72" t="str">
        <f>IF($A27&lt;&gt;"",TEXT(_xlfn.XLOOKUP($B27,Patient!$A$13:$A$83,Patient!CD$13:CD$83,""),""),"")</f>
        <v/>
      </c>
      <c r="AU27" s="72" t="str">
        <f>IF($A27&lt;&gt;"",TEXT(_xlfn.XLOOKUP($B27,Patient!$A$13:$A$83,Patient!CF$13:CF$83,""),""),"")</f>
        <v/>
      </c>
      <c r="AV27" s="72" t="str">
        <f>IF($A27&lt;&gt;"",TEXT(_xlfn.XLOOKUP($B27,Patient!$A$13:$A$83,Patient!CG$13:CG$83,""),""),"")</f>
        <v/>
      </c>
      <c r="AW27" s="72" t="str">
        <f>IF($A27&lt;&gt;"",TEXT(_xlfn.XLOOKUP($B27,Patient!$A$13:$A$83,Patient!CI$13:CI$83,""),""),"")</f>
        <v/>
      </c>
      <c r="AX27" s="72" t="str">
        <f>IF($A27&lt;&gt;"",TEXT(_xlfn.XLOOKUP($B27,Patient!$A$13:$A$83,Patient!CJ$13:CJ$83,""),""),"")</f>
        <v/>
      </c>
      <c r="AY27" s="72" t="str">
        <f>IF($A27&lt;&gt;"",TEXT(_xlfn.XLOOKUP($B27,Patient!$A$13:$A$83,Patient!CK$13:CK$83,""),""),"")</f>
        <v/>
      </c>
      <c r="AZ27" s="72" t="str">
        <f>IF($A27&lt;&gt;"",TEXT(_xlfn.XLOOKUP($B27,Patient!$A$13:$A$83,Patient!CL$13:CL$83,""),""),"")</f>
        <v/>
      </c>
    </row>
    <row r="28" spans="1:52" x14ac:dyDescent="0.25">
      <c r="A28" s="65" t="str">
        <f>IF(D28 &lt;&gt; "",LOWER(_xlfn.CONCAT(_xlfn.XLOOKUP(DHAC_TestPatients_combined!E27, DHAC_TestPatients_combined!E$2:E$72,DHAC_TestPatients_combined!G$2:G$72,""), "-", _xlfn.XLOOKUP(DHAC_TestPatients_combined!E27, DHAC_TestPatients_combined!E$2:E$72,DHAC_TestPatients_combined!H$2:H$72,""),"-",DHAC_TestPatients_combined!F27)),"")</f>
        <v/>
      </c>
      <c r="B28" s="65" t="str">
        <f>IF(D28&lt;&gt;"",LOWER(_xlfn.CONCAT(_xlfn.XLOOKUP(C28,DHAC_TestPatients_combined!E$2:E$72,DHAC_TestPatients_combined!G$2:G$72,""),"-",_xlfn.XLOOKUP(C28,DHAC_TestPatients_combined!E$2:E$72,DHAC_TestPatients_combined!H$2:H$72,""),IF(_xlfn.XLOOKUP(C28,DHAC_TestPatients_combined!E$2:E$72,DHAC_TestPatients_combined!I$2:I$72,"")&lt;&gt;"",_xlfn.CONCAT("-",_xlfn.XLOOKUP(C28,DHAC_TestPatients_combined!E$2:E$72,DHAC_TestPatients_combined!I$2:I$72,"")),""))),"")</f>
        <v/>
      </c>
      <c r="C28" s="65" t="str">
        <f>IF(D28&lt;&gt;"",DHAC_TestPatients_combined!E27,"")</f>
        <v/>
      </c>
      <c r="D28" s="65" t="str">
        <f>IF(DHAC_TestPatients_combined!F27&gt;1,DHAC_TestPatients_combined!F27,"")</f>
        <v/>
      </c>
      <c r="E28" s="73" t="str">
        <f>IF(D28&lt;&gt;"", DHAC_TestPatients_combined!J27,"")</f>
        <v/>
      </c>
      <c r="F28" s="72" t="str">
        <f t="shared" si="0"/>
        <v/>
      </c>
      <c r="G28" s="65" t="str">
        <f>IF(A28&lt;&gt;"",LOWER(_xlfn.XLOOKUP(C28,DHAC_TestPatients_combined!E$2:E$72,DHAC_TestPatients_combined!C$2:C$72,"")),"")</f>
        <v/>
      </c>
      <c r="H28" s="65" t="str">
        <f>IF(A28&lt;&gt;"",LOWER(_xlfn.XLOOKUP(C28,DHAC_TestPatients_combined!E$2:E$72,DHAC_TestPatients_combined!D$2:D$72,"")),"")</f>
        <v/>
      </c>
      <c r="I28" s="66" t="str">
        <f t="shared" si="1"/>
        <v/>
      </c>
      <c r="J28" s="66" t="str">
        <f t="shared" si="2"/>
        <v/>
      </c>
      <c r="K28" s="66"/>
      <c r="L28" s="66" t="str">
        <f t="shared" si="3"/>
        <v/>
      </c>
      <c r="M28" s="66" t="str">
        <f t="shared" si="4"/>
        <v/>
      </c>
      <c r="N28" s="66" t="str">
        <f>IF(A28&lt;&gt;"",_xlfn.XLOOKUP(C28,DHAC_TestPatients_combined!E$2:E$72,DHAC_TestPatients_combined!B$2:B$72,""),"")</f>
        <v/>
      </c>
      <c r="O28" s="66" t="str">
        <f t="shared" si="5"/>
        <v/>
      </c>
      <c r="P28" s="66" t="str">
        <f t="shared" si="6"/>
        <v/>
      </c>
      <c r="Q28" s="66"/>
      <c r="R28" s="66" t="str">
        <f t="shared" si="7"/>
        <v/>
      </c>
      <c r="S28" s="66" t="str">
        <f t="shared" si="8"/>
        <v/>
      </c>
      <c r="T28" s="66" t="str">
        <f>IF(A28="","",_xlfn.CONCAT(C28,_xlfn.XLOOKUP(C28,DHAC_TestPatients_combined!E$2:E$72,DHAC_TestPatients_combined!F$2:F$72,"")))</f>
        <v/>
      </c>
      <c r="U28" s="120" t="str">
        <f>IF(D28&lt;&gt;"",LOWER(_xlfn.CONCAT(SUBSTITUTE(DHAC_TestPatients_combined!G27,"'",""),"-",DHAC_TestPatients_combined!H27,IF(DHAC_TestPatients_combined!I27&lt;&gt;"","-",""),IF(DHAC_TestPatients_combined!I27&lt;&gt;"",DHAC_TestPatients_combined!I27,""))),"")</f>
        <v/>
      </c>
      <c r="V28" s="120" t="str">
        <f t="shared" si="9"/>
        <v/>
      </c>
      <c r="W28" s="120" t="str">
        <f t="shared" si="10"/>
        <v/>
      </c>
      <c r="X28" s="65" t="str">
        <f t="shared" si="11"/>
        <v/>
      </c>
      <c r="Y28" s="65"/>
      <c r="Z28" s="120" t="str">
        <f>IF($A28&lt;&gt;"",_xlfn.XLOOKUP($C28,DHAC_TestPatients_combined!$E$2:$E$72,DHAC_TestPatients_combined!$G$2:$G$72,""),"")</f>
        <v/>
      </c>
      <c r="AA28" s="65" t="str">
        <f>IF($A28&lt;&gt;"",_xlfn.XLOOKUP($C28,DHAC_TestPatients_combined!$E$2:$E$72,DHAC_TestPatients_combined!$H$2:$H$72,""),"")</f>
        <v/>
      </c>
      <c r="AB28" s="65" t="str">
        <f>IF($A28&lt;&gt;"",_xlfn.XLOOKUP($C28,DHAC_TestPatients_combined!$E$2:$E$72,DHAC_TestPatients_combined!$I$2:$I$72,""),"")</f>
        <v/>
      </c>
      <c r="AC28" s="65" t="str">
        <f>IF($A28&lt;&gt;"",_xlfn.XLOOKUP($B28,Patient!$A$13:$A$83,Patient!$BF$13:$BF$83,""),"")</f>
        <v/>
      </c>
      <c r="AD28" s="155" t="str">
        <f>IF($A28&lt;&gt;"",_xlfn.XLOOKUP($B28,Patient!$A$13:$A$83,Patient!$BG$13:$BG$83,""),"")</f>
        <v/>
      </c>
      <c r="AE28" s="120" t="str">
        <f>IF($A28&lt;&gt;"",_xlfn.XLOOKUP($B28,Patient!$A$13:$A$83,Patient!AT$13:AT$83,""),"")</f>
        <v/>
      </c>
      <c r="AF28" s="65" t="str">
        <f>IF($A28&lt;&gt;"",_xlfn.XLOOKUP($B28,Patient!$A$13:$A$83,Patient!AU$13:AU$83,""),"")</f>
        <v/>
      </c>
      <c r="AG28" s="120" t="str">
        <f>IF($A28&lt;&gt;"",_xlfn.XLOOKUP($B28,Patient!$A$13:$A$83,Patient!AV$13:AV$83,""),"")</f>
        <v/>
      </c>
      <c r="AH28" s="65" t="str">
        <f>IF($A28&lt;&gt;"",_xlfn.XLOOKUP($B28,Patient!$A$13:$A$83,Patient!AW$13:AW$83,""),"")</f>
        <v/>
      </c>
      <c r="AI28" s="65" t="str">
        <f>IF($A28&lt;&gt;"",_xlfn.XLOOKUP($B28,Patient!$A$13:$A$83,Patient!AX$13:AX$83,""),"")</f>
        <v/>
      </c>
      <c r="AJ28" s="65" t="str">
        <f>IF($A28&lt;&gt;"",_xlfn.XLOOKUP($B28,Patient!$A$13:$A$83,Patient!AY$13:AY$83,""),"")</f>
        <v/>
      </c>
      <c r="AK28" s="65" t="str">
        <f>IF($A28&lt;&gt;"",_xlfn.XLOOKUP($B28,Patient!$A$13:$A$83,Patient!AZ$13:AZ$83,""),"")</f>
        <v/>
      </c>
      <c r="AL28" s="65" t="str">
        <f>IF($A28&lt;&gt;"",_xlfn.XLOOKUP($B28,Patient!$A$13:$A$83,Patient!BA$13:BA$83,""),"")</f>
        <v/>
      </c>
      <c r="AM28" s="65" t="str">
        <f>IF($A28&lt;&gt;"",_xlfn.XLOOKUP($B28,Patient!$A$13:$A$83,Patient!BB$13:BB$83,""),"")</f>
        <v/>
      </c>
      <c r="AN28" s="65" t="str">
        <f>IF($A28&lt;&gt;"",_xlfn.XLOOKUP($B28,Patient!$A$13:$A$83,Patient!$BL$13:$BL$83,""),"")</f>
        <v/>
      </c>
      <c r="AO28" s="120" t="str">
        <f>IF($A28&lt;&gt;"",_xlfn.XLOOKUP($B28,Patient!$A$13:$A$83,Patient!$BN$13:$BN$83,""),"")</f>
        <v/>
      </c>
      <c r="AP28" s="65" t="str">
        <f>IF($A28&lt;&gt;"",_xlfn.XLOOKUP($B28,Patient!$A$13:$A$83,Patient!$BO$13:$BO$83,""),"")</f>
        <v/>
      </c>
      <c r="AQ28" s="65" t="str">
        <f>IF($A28&lt;&gt;"",_xlfn.XLOOKUP($B28,Patient!$A$13:$A$83,Patient!$BP$13:$BP$83,""),"")</f>
        <v/>
      </c>
      <c r="AR28" s="65" t="str">
        <f>IF($A28&lt;&gt;"",_xlfn.XLOOKUP($B28,Patient!$A$13:$A$83,Patient!$BQ$13:$BQ$83,""),"")</f>
        <v/>
      </c>
      <c r="AS28" s="72" t="str">
        <f>IF($A28&lt;&gt;"",TEXT(_xlfn.XLOOKUP($B28,Patient!$A$13:$A$83,Patient!CC$13:CC$83,""),"#"),"")</f>
        <v/>
      </c>
      <c r="AT28" s="72" t="str">
        <f>IF($A28&lt;&gt;"",TEXT(_xlfn.XLOOKUP($B28,Patient!$A$13:$A$83,Patient!CD$13:CD$83,""),""),"")</f>
        <v/>
      </c>
      <c r="AU28" s="72" t="str">
        <f>IF($A28&lt;&gt;"",TEXT(_xlfn.XLOOKUP($B28,Patient!$A$13:$A$83,Patient!CF$13:CF$83,""),""),"")</f>
        <v/>
      </c>
      <c r="AV28" s="72" t="str">
        <f>IF($A28&lt;&gt;"",TEXT(_xlfn.XLOOKUP($B28,Patient!$A$13:$A$83,Patient!CG$13:CG$83,""),""),"")</f>
        <v/>
      </c>
      <c r="AW28" s="72" t="str">
        <f>IF($A28&lt;&gt;"",TEXT(_xlfn.XLOOKUP($B28,Patient!$A$13:$A$83,Patient!CI$13:CI$83,""),""),"")</f>
        <v/>
      </c>
      <c r="AX28" s="72" t="str">
        <f>IF($A28&lt;&gt;"",TEXT(_xlfn.XLOOKUP($B28,Patient!$A$13:$A$83,Patient!CJ$13:CJ$83,""),""),"")</f>
        <v/>
      </c>
      <c r="AY28" s="72" t="str">
        <f>IF($A28&lt;&gt;"",TEXT(_xlfn.XLOOKUP($B28,Patient!$A$13:$A$83,Patient!CK$13:CK$83,""),""),"")</f>
        <v/>
      </c>
      <c r="AZ28" s="72" t="str">
        <f>IF($A28&lt;&gt;"",TEXT(_xlfn.XLOOKUP($B28,Patient!$A$13:$A$83,Patient!CL$13:CL$83,""),""),"")</f>
        <v/>
      </c>
    </row>
    <row r="29" spans="1:52" x14ac:dyDescent="0.25">
      <c r="A29" s="65" t="str">
        <f>IF(D29 &lt;&gt; "",LOWER(_xlfn.CONCAT(_xlfn.XLOOKUP(DHAC_TestPatients_combined!E28, DHAC_TestPatients_combined!E$2:E$72,DHAC_TestPatients_combined!G$2:G$72,""), "-", _xlfn.XLOOKUP(DHAC_TestPatients_combined!E28, DHAC_TestPatients_combined!E$2:E$72,DHAC_TestPatients_combined!H$2:H$72,""),"-",DHAC_TestPatients_combined!F28)),"")</f>
        <v>mackay-heather-2</v>
      </c>
      <c r="B29" s="65" t="str">
        <f>IF(D29&lt;&gt;"",LOWER(_xlfn.CONCAT(_xlfn.XLOOKUP(C29,DHAC_TestPatients_combined!E$2:E$72,DHAC_TestPatients_combined!G$2:G$72,""),"-",_xlfn.XLOOKUP(C29,DHAC_TestPatients_combined!E$2:E$72,DHAC_TestPatients_combined!H$2:H$72,""),IF(_xlfn.XLOOKUP(C29,DHAC_TestPatients_combined!E$2:E$72,DHAC_TestPatients_combined!I$2:I$72,"")&lt;&gt;"",_xlfn.CONCAT("-",_xlfn.XLOOKUP(C29,DHAC_TestPatients_combined!E$2:E$72,DHAC_TestPatients_combined!I$2:I$72,"")),""))),"")</f>
        <v>mackay-heather</v>
      </c>
      <c r="C29" s="65">
        <f>IF(D29&lt;&gt;"",DHAC_TestPatients_combined!E28,"")</f>
        <v>3951334131</v>
      </c>
      <c r="D29" s="65">
        <f>IF(DHAC_TestPatients_combined!F28&gt;1,DHAC_TestPatients_combined!F28,"")</f>
        <v>2</v>
      </c>
      <c r="E29" s="73">
        <f>IF(D29&lt;&gt;"", DHAC_TestPatients_combined!J28,"")</f>
        <v>28662</v>
      </c>
      <c r="F29" s="72">
        <f t="shared" si="0"/>
        <v>4</v>
      </c>
      <c r="G29" s="65" t="str">
        <f>IF(A29&lt;&gt;"",LOWER(_xlfn.XLOOKUP(C29,DHAC_TestPatients_combined!E$2:E$72,DHAC_TestPatients_combined!C$2:C$72,"")),"")</f>
        <v>active</v>
      </c>
      <c r="H29" s="65" t="str">
        <f>IF(A29&lt;&gt;"",LOWER(_xlfn.XLOOKUP(C29,DHAC_TestPatients_combined!E$2:E$72,DHAC_TestPatients_combined!D$2:D$72,"")),"")</f>
        <v>verified</v>
      </c>
      <c r="I29" s="66" t="str">
        <f t="shared" si="1"/>
        <v>NI</v>
      </c>
      <c r="J29" s="66" t="str">
        <f t="shared" si="2"/>
        <v>http://terminology.hl7.org/CodeSystem/v2-0203</v>
      </c>
      <c r="K29" s="66"/>
      <c r="L29" s="66" t="str">
        <f t="shared" si="3"/>
        <v>IHI</v>
      </c>
      <c r="M29" s="66" t="str">
        <f t="shared" si="4"/>
        <v>http://ns.electronichealth.net.au/id/hi/ihi/1.0</v>
      </c>
      <c r="N29" s="66" t="str">
        <f>IF(A29&lt;&gt;"",_xlfn.XLOOKUP(C29,DHAC_TestPatients_combined!E$2:E$72,DHAC_TestPatients_combined!B$2:B$72,""),"")</f>
        <v>8003608666976451</v>
      </c>
      <c r="O29" s="66" t="str">
        <f t="shared" si="5"/>
        <v>MC</v>
      </c>
      <c r="P29" s="66" t="str">
        <f t="shared" si="6"/>
        <v>http://terminology.hl7.org/CodeSystem/v2-0203</v>
      </c>
      <c r="Q29" s="66"/>
      <c r="R29" s="66" t="str">
        <f t="shared" si="7"/>
        <v>Medicare Number</v>
      </c>
      <c r="S29" s="66" t="str">
        <f t="shared" si="8"/>
        <v>http://ns.electronichealth.net.au/id/medicare-number</v>
      </c>
      <c r="T29" s="66" t="str">
        <f>IF(A29="","",_xlfn.CONCAT(C29,_xlfn.XLOOKUP(C29,DHAC_TestPatients_combined!E$2:E$72,DHAC_TestPatients_combined!F$2:F$72,"")))</f>
        <v>39513341311</v>
      </c>
      <c r="U29" s="120" t="str">
        <f>IF(D29&lt;&gt;"",LOWER(_xlfn.CONCAT(SUBSTITUTE(DHAC_TestPatients_combined!G28,"'",""),"-",DHAC_TestPatients_combined!H28,IF(DHAC_TestPatients_combined!I28&lt;&gt;"","-",""),IF(DHAC_TestPatients_combined!I28&lt;&gt;"",DHAC_TestPatients_combined!I28,""))),"")</f>
        <v>mackay-fritz</v>
      </c>
      <c r="V29" s="120" t="str">
        <f t="shared" si="9"/>
        <v>http://terminology.hl7.org/CodeSystem/v3-RoleCode</v>
      </c>
      <c r="W29" s="120" t="s">
        <v>1905</v>
      </c>
      <c r="X29" s="65" t="s">
        <v>1906</v>
      </c>
      <c r="Y29" s="65"/>
      <c r="Z29" s="120" t="str">
        <f>IF($A29&lt;&gt;"",_xlfn.XLOOKUP($C29,DHAC_TestPatients_combined!$E$2:$E$72,DHAC_TestPatients_combined!$G$2:$G$72,""),"")</f>
        <v>MACKAY</v>
      </c>
      <c r="AA29" s="65" t="str">
        <f>IF($A29&lt;&gt;"",_xlfn.XLOOKUP($C29,DHAC_TestPatients_combined!$E$2:$E$72,DHAC_TestPatients_combined!$H$2:$H$72,""),"")</f>
        <v>Heather</v>
      </c>
      <c r="AB29" s="65" t="str">
        <f>IF($A29&lt;&gt;"",_xlfn.XLOOKUP($C29,DHAC_TestPatients_combined!$E$2:$E$72,DHAC_TestPatients_combined!$I$2:$I$72,""),"")</f>
        <v/>
      </c>
      <c r="AC29" s="65" t="str">
        <f>IF($A29&lt;&gt;"",_xlfn.XLOOKUP($B29,Patient!$A$13:$A$83,Patient!$BF$13:$BF$83,""),"")</f>
        <v>female</v>
      </c>
      <c r="AD29" s="155">
        <f>IF($A29&lt;&gt;"",_xlfn.XLOOKUP($B29,Patient!$A$13:$A$83,Patient!$BG$13:$BG$83,""),"")</f>
        <v>30282</v>
      </c>
      <c r="AE29" s="120" t="str">
        <f>IF($A29&lt;&gt;"",_xlfn.XLOOKUP($B29,Patient!$A$13:$A$83,Patient!AT$13:AT$83,""),"")</f>
        <v>phone</v>
      </c>
      <c r="AF29" s="65" t="str">
        <f>IF($A29&lt;&gt;"",_xlfn.XLOOKUP($B29,Patient!$A$13:$A$83,Patient!AU$13:AU$83,""),"")</f>
        <v>home</v>
      </c>
      <c r="AG29" s="120" t="str">
        <f>IF($A29&lt;&gt;"",_xlfn.XLOOKUP($B29,Patient!$A$13:$A$83,Patient!AV$13:AV$83,""),"")</f>
        <v>0370108075</v>
      </c>
      <c r="AH29" s="65" t="str">
        <f>IF($A29&lt;&gt;"",_xlfn.XLOOKUP($B29,Patient!$A$13:$A$83,Patient!AW$13:AW$83,""),"")</f>
        <v>phone</v>
      </c>
      <c r="AI29" s="65" t="str">
        <f>IF($A29&lt;&gt;"",_xlfn.XLOOKUP($B29,Patient!$A$13:$A$83,Patient!AX$13:AX$83,""),"")</f>
        <v>mobile</v>
      </c>
      <c r="AJ29" s="65" t="str">
        <f>IF($A29&lt;&gt;"",_xlfn.XLOOKUP($B29,Patient!$A$13:$A$83,Patient!AY$13:AY$83,""),"")</f>
        <v>0491578148</v>
      </c>
      <c r="AK29" s="65" t="str">
        <f>IF($A29&lt;&gt;"",_xlfn.XLOOKUP($B29,Patient!$A$13:$A$83,Patient!AZ$13:AZ$83,""),"")</f>
        <v>phone</v>
      </c>
      <c r="AL29" s="65" t="str">
        <f>IF($A29&lt;&gt;"",_xlfn.XLOOKUP($B29,Patient!$A$13:$A$83,Patient!BA$13:BA$83,""),"")</f>
        <v>work</v>
      </c>
      <c r="AM29" s="65" t="str">
        <f>IF($A29&lt;&gt;"",_xlfn.XLOOKUP($B29,Patient!$A$13:$A$83,Patient!BB$13:BB$83,""),"")</f>
        <v>0370103228</v>
      </c>
      <c r="AN29" s="65" t="str">
        <f>IF($A29&lt;&gt;"",_xlfn.XLOOKUP($B29,Patient!$A$13:$A$83,Patient!$BL$13:$BL$83,""),"")</f>
        <v>28 Stone Cr</v>
      </c>
      <c r="AO29" s="120" t="str">
        <f>IF($A29&lt;&gt;"",_xlfn.XLOOKUP($B29,Patient!$A$13:$A$83,Patient!$BN$13:$BN$83,""),"")</f>
        <v>Appin South</v>
      </c>
      <c r="AP29" s="65" t="str">
        <f>IF($A29&lt;&gt;"",_xlfn.XLOOKUP($B29,Patient!$A$13:$A$83,Patient!$BO$13:$BO$83,""),"")</f>
        <v>VIC</v>
      </c>
      <c r="AQ29" s="65" t="str">
        <f>IF($A29&lt;&gt;"",_xlfn.XLOOKUP($B29,Patient!$A$13:$A$83,Patient!$BP$13:$BP$83,""),"")</f>
        <v>3579</v>
      </c>
      <c r="AR29" s="65" t="str">
        <f>IF($A29&lt;&gt;"",_xlfn.XLOOKUP($B29,Patient!$A$13:$A$83,Patient!$BQ$13:$BQ$83,""),"")</f>
        <v>AU</v>
      </c>
      <c r="AS29" s="72" t="str">
        <f>IF($A29&lt;&gt;"",TEXT(_xlfn.XLOOKUP($B29,Patient!$A$13:$A$83,Patient!CC$13:CC$83,""),"#"),"")</f>
        <v>446151000124109</v>
      </c>
      <c r="AT29" s="72" t="str">
        <f>IF($A29&lt;&gt;"",TEXT(_xlfn.XLOOKUP($B29,Patient!$A$13:$A$83,Patient!CD$13:CD$83,""),""),"")</f>
        <v>Identifies as male gender</v>
      </c>
      <c r="AU29" s="72" t="str">
        <f>IF($A29&lt;&gt;"",TEXT(_xlfn.XLOOKUP($B29,Patient!$A$13:$A$83,Patient!CF$13:CF$83,""),""),"")</f>
        <v>LA29520-6</v>
      </c>
      <c r="AV29" s="72" t="str">
        <f>IF($A29&lt;&gt;"",TEXT(_xlfn.XLOOKUP($B29,Patient!$A$13:$A$83,Patient!CG$13:CG$83,""),""),"")</f>
        <v>they/them/their/theirs/themselves</v>
      </c>
      <c r="AW29" s="72" t="str">
        <f>IF($A29&lt;&gt;"",TEXT(_xlfn.XLOOKUP($B29,Patient!$A$13:$A$83,Patient!CI$13:CI$83,""),""),"")</f>
        <v/>
      </c>
      <c r="AX29" s="72" t="str">
        <f>IF($A29&lt;&gt;"",TEXT(_xlfn.XLOOKUP($B29,Patient!$A$13:$A$83,Patient!CJ$13:CJ$83,""),""),"")</f>
        <v/>
      </c>
      <c r="AY29" s="72" t="str">
        <f>IF($A29&lt;&gt;"",TEXT(_xlfn.XLOOKUP($B29,Patient!$A$13:$A$83,Patient!CK$13:CK$83,""),""),"")</f>
        <v/>
      </c>
      <c r="AZ29" s="72" t="str">
        <f>IF($A29&lt;&gt;"",TEXT(_xlfn.XLOOKUP($B29,Patient!$A$13:$A$83,Patient!CL$13:CL$83,""),""),"")</f>
        <v/>
      </c>
    </row>
    <row r="30" spans="1:52" x14ac:dyDescent="0.25">
      <c r="A30" s="65" t="str">
        <f>IF(D30 &lt;&gt; "",LOWER(_xlfn.CONCAT(_xlfn.XLOOKUP(DHAC_TestPatients_combined!E29, DHAC_TestPatients_combined!E$2:E$72,DHAC_TestPatients_combined!G$2:G$72,""), "-", _xlfn.XLOOKUP(DHAC_TestPatients_combined!E29, DHAC_TestPatients_combined!E$2:E$72,DHAC_TestPatients_combined!H$2:H$72,""),"-",DHAC_TestPatients_combined!F29)),"")</f>
        <v>mackay-heather-3</v>
      </c>
      <c r="B30" s="65" t="str">
        <f>IF(D30&lt;&gt;"",LOWER(_xlfn.CONCAT(_xlfn.XLOOKUP(C30,DHAC_TestPatients_combined!E$2:E$72,DHAC_TestPatients_combined!G$2:G$72,""),"-",_xlfn.XLOOKUP(C30,DHAC_TestPatients_combined!E$2:E$72,DHAC_TestPatients_combined!H$2:H$72,""),IF(_xlfn.XLOOKUP(C30,DHAC_TestPatients_combined!E$2:E$72,DHAC_TestPatients_combined!I$2:I$72,"")&lt;&gt;"",_xlfn.CONCAT("-",_xlfn.XLOOKUP(C30,DHAC_TestPatients_combined!E$2:E$72,DHAC_TestPatients_combined!I$2:I$72,"")),""))),"")</f>
        <v>mackay-heather</v>
      </c>
      <c r="C30" s="65">
        <f>IF(D30&lt;&gt;"",DHAC_TestPatients_combined!E29,"")</f>
        <v>3951334131</v>
      </c>
      <c r="D30" s="65">
        <f>IF(DHAC_TestPatients_combined!F29&gt;1,DHAC_TestPatients_combined!F29,"")</f>
        <v>3</v>
      </c>
      <c r="E30" s="73">
        <f>IF(D30&lt;&gt;"", DHAC_TestPatients_combined!J29,"")</f>
        <v>45315</v>
      </c>
      <c r="F30" s="142">
        <f t="shared" si="0"/>
        <v>41</v>
      </c>
      <c r="G30" s="65" t="str">
        <f>IF(A30&lt;&gt;"",LOWER(_xlfn.XLOOKUP(C30,DHAC_TestPatients_combined!E$2:E$72,DHAC_TestPatients_combined!C$2:C$72,"")),"")</f>
        <v>active</v>
      </c>
      <c r="H30" s="65" t="str">
        <f>IF(A30&lt;&gt;"",LOWER(_xlfn.XLOOKUP(C30,DHAC_TestPatients_combined!E$2:E$72,DHAC_TestPatients_combined!D$2:D$72,"")),"")</f>
        <v>verified</v>
      </c>
      <c r="I30" s="66" t="str">
        <f t="shared" si="1"/>
        <v>NI</v>
      </c>
      <c r="J30" s="66" t="str">
        <f t="shared" si="2"/>
        <v>http://terminology.hl7.org/CodeSystem/v2-0203</v>
      </c>
      <c r="K30" s="66"/>
      <c r="L30" s="66" t="str">
        <f t="shared" si="3"/>
        <v>IHI</v>
      </c>
      <c r="M30" s="66" t="str">
        <f t="shared" si="4"/>
        <v>http://ns.electronichealth.net.au/id/hi/ihi/1.0</v>
      </c>
      <c r="N30" s="66" t="str">
        <f>IF(A30&lt;&gt;"",_xlfn.XLOOKUP(C30,DHAC_TestPatients_combined!E$2:E$72,DHAC_TestPatients_combined!B$2:B$72,""),"")</f>
        <v>8003608666976451</v>
      </c>
      <c r="O30" s="66" t="str">
        <f t="shared" si="5"/>
        <v>MC</v>
      </c>
      <c r="P30" s="66" t="str">
        <f t="shared" si="6"/>
        <v>http://terminology.hl7.org/CodeSystem/v2-0203</v>
      </c>
      <c r="Q30" s="66"/>
      <c r="R30" s="66" t="str">
        <f t="shared" si="7"/>
        <v>Medicare Number</v>
      </c>
      <c r="S30" s="66" t="str">
        <f t="shared" si="8"/>
        <v>http://ns.electronichealth.net.au/id/medicare-number</v>
      </c>
      <c r="T30" s="66" t="str">
        <f>IF(A30="","",_xlfn.CONCAT(C30,_xlfn.XLOOKUP(C30,DHAC_TestPatients_combined!E$2:E$72,DHAC_TestPatients_combined!F$2:F$72,"")))</f>
        <v>39513341311</v>
      </c>
      <c r="U30" s="120" t="str">
        <f>IF(D30&lt;&gt;"",LOWER(_xlfn.CONCAT(SUBSTITUTE(DHAC_TestPatients_combined!G29,"'",""),"-",DHAC_TestPatients_combined!H29,IF(DHAC_TestPatients_combined!I29&lt;&gt;"","-",""),IF(DHAC_TestPatients_combined!I29&lt;&gt;"",DHAC_TestPatients_combined!I29,""))),"")</f>
        <v>mackay-elliott</v>
      </c>
      <c r="V30" s="120" t="str">
        <f t="shared" si="9"/>
        <v>http://terminology.hl7.org/CodeSystem/v3-RoleCode</v>
      </c>
      <c r="W30" s="120" t="s">
        <v>1907</v>
      </c>
      <c r="X30" s="65" t="s">
        <v>1908</v>
      </c>
      <c r="Y30" s="65"/>
      <c r="Z30" s="120" t="str">
        <f>IF($A30&lt;&gt;"",_xlfn.XLOOKUP($C30,DHAC_TestPatients_combined!$E$2:$E$72,DHAC_TestPatients_combined!$G$2:$G$72,""),"")</f>
        <v>MACKAY</v>
      </c>
      <c r="AA30" s="65" t="str">
        <f>IF($A30&lt;&gt;"",_xlfn.XLOOKUP($C30,DHAC_TestPatients_combined!$E$2:$E$72,DHAC_TestPatients_combined!$H$2:$H$72,""),"")</f>
        <v>Heather</v>
      </c>
      <c r="AB30" s="65" t="str">
        <f>IF($A30&lt;&gt;"",_xlfn.XLOOKUP($C30,DHAC_TestPatients_combined!$E$2:$E$72,DHAC_TestPatients_combined!$I$2:$I$72,""),"")</f>
        <v/>
      </c>
      <c r="AC30" s="65" t="str">
        <f>IF($A30&lt;&gt;"",_xlfn.XLOOKUP($B30,Patient!$A$13:$A$83,Patient!$BF$13:$BF$83,""),"")</f>
        <v>female</v>
      </c>
      <c r="AD30" s="155">
        <f>IF($A30&lt;&gt;"",_xlfn.XLOOKUP($B30,Patient!$A$13:$A$83,Patient!$BG$13:$BG$83,""),"")</f>
        <v>30282</v>
      </c>
      <c r="AE30" s="120" t="str">
        <f>IF($A30&lt;&gt;"",_xlfn.XLOOKUP($B30,Patient!$A$13:$A$83,Patient!AT$13:AT$83,""),"")</f>
        <v>phone</v>
      </c>
      <c r="AF30" s="65" t="str">
        <f>IF($A30&lt;&gt;"",_xlfn.XLOOKUP($B30,Patient!$A$13:$A$83,Patient!AU$13:AU$83,""),"")</f>
        <v>home</v>
      </c>
      <c r="AG30" s="120" t="str">
        <f>IF($A30&lt;&gt;"",_xlfn.XLOOKUP($B30,Patient!$A$13:$A$83,Patient!AV$13:AV$83,""),"")</f>
        <v>0370108075</v>
      </c>
      <c r="AH30" s="65" t="str">
        <f>IF($A30&lt;&gt;"",_xlfn.XLOOKUP($B30,Patient!$A$13:$A$83,Patient!AW$13:AW$83,""),"")</f>
        <v>phone</v>
      </c>
      <c r="AI30" s="65" t="str">
        <f>IF($A30&lt;&gt;"",_xlfn.XLOOKUP($B30,Patient!$A$13:$A$83,Patient!AX$13:AX$83,""),"")</f>
        <v>mobile</v>
      </c>
      <c r="AJ30" s="65" t="str">
        <f>IF($A30&lt;&gt;"",_xlfn.XLOOKUP($B30,Patient!$A$13:$A$83,Patient!AY$13:AY$83,""),"")</f>
        <v>0491578148</v>
      </c>
      <c r="AK30" s="65" t="str">
        <f>IF($A30&lt;&gt;"",_xlfn.XLOOKUP($B30,Patient!$A$13:$A$83,Patient!AZ$13:AZ$83,""),"")</f>
        <v>phone</v>
      </c>
      <c r="AL30" s="65" t="str">
        <f>IF($A30&lt;&gt;"",_xlfn.XLOOKUP($B30,Patient!$A$13:$A$83,Patient!BA$13:BA$83,""),"")</f>
        <v>work</v>
      </c>
      <c r="AM30" s="65" t="str">
        <f>IF($A30&lt;&gt;"",_xlfn.XLOOKUP($B30,Patient!$A$13:$A$83,Patient!BB$13:BB$83,""),"")</f>
        <v>0370103228</v>
      </c>
      <c r="AN30" s="65" t="str">
        <f>IF($A30&lt;&gt;"",_xlfn.XLOOKUP($B30,Patient!$A$13:$A$83,Patient!$BL$13:$BL$83,""),"")</f>
        <v>28 Stone Cr</v>
      </c>
      <c r="AO30" s="120" t="str">
        <f>IF($A30&lt;&gt;"",_xlfn.XLOOKUP($B30,Patient!$A$13:$A$83,Patient!$BN$13:$BN$83,""),"")</f>
        <v>Appin South</v>
      </c>
      <c r="AP30" s="65" t="str">
        <f>IF($A30&lt;&gt;"",_xlfn.XLOOKUP($B30,Patient!$A$13:$A$83,Patient!$BO$13:$BO$83,""),"")</f>
        <v>VIC</v>
      </c>
      <c r="AQ30" s="65" t="str">
        <f>IF($A30&lt;&gt;"",_xlfn.XLOOKUP($B30,Patient!$A$13:$A$83,Patient!$BP$13:$BP$83,""),"")</f>
        <v>3579</v>
      </c>
      <c r="AR30" s="65" t="str">
        <f>IF($A30&lt;&gt;"",_xlfn.XLOOKUP($B30,Patient!$A$13:$A$83,Patient!$BQ$13:$BQ$83,""),"")</f>
        <v>AU</v>
      </c>
      <c r="AS30" s="72" t="str">
        <f>IF($A30&lt;&gt;"",TEXT(_xlfn.XLOOKUP($B30,Patient!$A$13:$A$83,Patient!CC$13:CC$83,""),"#"),"")</f>
        <v>446151000124109</v>
      </c>
      <c r="AT30" s="72" t="str">
        <f>IF($A30&lt;&gt;"",TEXT(_xlfn.XLOOKUP($B30,Patient!$A$13:$A$83,Patient!CD$13:CD$83,""),""),"")</f>
        <v>Identifies as male gender</v>
      </c>
      <c r="AU30" s="72" t="str">
        <f>IF($A30&lt;&gt;"",TEXT(_xlfn.XLOOKUP($B30,Patient!$A$13:$A$83,Patient!CF$13:CF$83,""),""),"")</f>
        <v>LA29520-6</v>
      </c>
      <c r="AV30" s="72" t="str">
        <f>IF($A30&lt;&gt;"",TEXT(_xlfn.XLOOKUP($B30,Patient!$A$13:$A$83,Patient!CG$13:CG$83,""),""),"")</f>
        <v>they/them/their/theirs/themselves</v>
      </c>
      <c r="AW30" s="72" t="str">
        <f>IF($A30&lt;&gt;"",TEXT(_xlfn.XLOOKUP($B30,Patient!$A$13:$A$83,Patient!CI$13:CI$83,""),""),"")</f>
        <v/>
      </c>
      <c r="AX30" s="72" t="str">
        <f>IF($A30&lt;&gt;"",TEXT(_xlfn.XLOOKUP($B30,Patient!$A$13:$A$83,Patient!CJ$13:CJ$83,""),""),"")</f>
        <v/>
      </c>
      <c r="AY30" s="72" t="str">
        <f>IF($A30&lt;&gt;"",TEXT(_xlfn.XLOOKUP($B30,Patient!$A$13:$A$83,Patient!CK$13:CK$83,""),""),"")</f>
        <v/>
      </c>
      <c r="AZ30" s="72" t="str">
        <f>IF($A30&lt;&gt;"",TEXT(_xlfn.XLOOKUP($B30,Patient!$A$13:$A$83,Patient!CL$13:CL$83,""),""),"")</f>
        <v/>
      </c>
    </row>
    <row r="31" spans="1:52" x14ac:dyDescent="0.25">
      <c r="A31" s="65" t="str">
        <f>IF(D31 &lt;&gt; "",LOWER(_xlfn.CONCAT(_xlfn.XLOOKUP(DHAC_TestPatients_combined!E30, DHAC_TestPatients_combined!E$2:E$72,DHAC_TestPatients_combined!G$2:G$72,""), "-", _xlfn.XLOOKUP(DHAC_TestPatients_combined!E30, DHAC_TestPatients_combined!E$2:E$72,DHAC_TestPatients_combined!H$2:H$72,""),"-",DHAC_TestPatients_combined!F30)),"")</f>
        <v/>
      </c>
      <c r="B31" s="65" t="str">
        <f>IF(D31&lt;&gt;"",LOWER(_xlfn.CONCAT(_xlfn.XLOOKUP(C31,DHAC_TestPatients_combined!E$2:E$72,DHAC_TestPatients_combined!G$2:G$72,""),"-",_xlfn.XLOOKUP(C31,DHAC_TestPatients_combined!E$2:E$72,DHAC_TestPatients_combined!H$2:H$72,""),IF(_xlfn.XLOOKUP(C31,DHAC_TestPatients_combined!E$2:E$72,DHAC_TestPatients_combined!I$2:I$72,"")&lt;&gt;"",_xlfn.CONCAT("-",_xlfn.XLOOKUP(C31,DHAC_TestPatients_combined!E$2:E$72,DHAC_TestPatients_combined!I$2:I$72,"")),""))),"")</f>
        <v/>
      </c>
      <c r="C31" s="65" t="str">
        <f>IF(D31&lt;&gt;"",DHAC_TestPatients_combined!E30,"")</f>
        <v/>
      </c>
      <c r="D31" s="65" t="str">
        <f>IF(DHAC_TestPatients_combined!F30&gt;1,DHAC_TestPatients_combined!F30,"")</f>
        <v/>
      </c>
      <c r="E31" s="73" t="str">
        <f>IF(D31&lt;&gt;"", DHAC_TestPatients_combined!J30,"")</f>
        <v/>
      </c>
      <c r="F31" s="72" t="str">
        <f t="shared" si="0"/>
        <v/>
      </c>
      <c r="G31" s="65" t="str">
        <f>IF(A31&lt;&gt;"",LOWER(_xlfn.XLOOKUP(C31,DHAC_TestPatients_combined!E$2:E$72,DHAC_TestPatients_combined!C$2:C$72,"")),"")</f>
        <v/>
      </c>
      <c r="H31" s="65" t="str">
        <f>IF(A31&lt;&gt;"",LOWER(_xlfn.XLOOKUP(C31,DHAC_TestPatients_combined!E$2:E$72,DHAC_TestPatients_combined!D$2:D$72,"")),"")</f>
        <v/>
      </c>
      <c r="I31" s="66" t="str">
        <f t="shared" si="1"/>
        <v/>
      </c>
      <c r="J31" s="66" t="str">
        <f t="shared" si="2"/>
        <v/>
      </c>
      <c r="K31" s="66"/>
      <c r="L31" s="66" t="str">
        <f t="shared" si="3"/>
        <v/>
      </c>
      <c r="M31" s="66" t="str">
        <f t="shared" si="4"/>
        <v/>
      </c>
      <c r="N31" s="66" t="str">
        <f>IF(A31&lt;&gt;"",_xlfn.XLOOKUP(C31,DHAC_TestPatients_combined!E$2:E$72,DHAC_TestPatients_combined!B$2:B$72,""),"")</f>
        <v/>
      </c>
      <c r="O31" s="66" t="str">
        <f t="shared" si="5"/>
        <v/>
      </c>
      <c r="P31" s="66" t="str">
        <f t="shared" si="6"/>
        <v/>
      </c>
      <c r="Q31" s="66"/>
      <c r="R31" s="66" t="str">
        <f t="shared" si="7"/>
        <v/>
      </c>
      <c r="S31" s="66" t="str">
        <f t="shared" si="8"/>
        <v/>
      </c>
      <c r="T31" s="66" t="str">
        <f>IF(A31="","",_xlfn.CONCAT(C31,_xlfn.XLOOKUP(C31,DHAC_TestPatients_combined!E$2:E$72,DHAC_TestPatients_combined!F$2:F$72,"")))</f>
        <v/>
      </c>
      <c r="U31" s="120" t="str">
        <f>IF(D31&lt;&gt;"",LOWER(_xlfn.CONCAT(SUBSTITUTE(DHAC_TestPatients_combined!G30,"'",""),"-",DHAC_TestPatients_combined!H30,IF(DHAC_TestPatients_combined!I30&lt;&gt;"","-",""),IF(DHAC_TestPatients_combined!I30&lt;&gt;"",DHAC_TestPatients_combined!I30,""))),"")</f>
        <v/>
      </c>
      <c r="V31" s="120" t="str">
        <f t="shared" si="9"/>
        <v/>
      </c>
      <c r="W31" s="120" t="str">
        <f t="shared" si="10"/>
        <v/>
      </c>
      <c r="X31" s="65" t="str">
        <f t="shared" si="11"/>
        <v/>
      </c>
      <c r="Y31" s="65"/>
      <c r="Z31" s="120" t="str">
        <f>IF($A31&lt;&gt;"",_xlfn.XLOOKUP($C31,DHAC_TestPatients_combined!$E$2:$E$72,DHAC_TestPatients_combined!$G$2:$G$72,""),"")</f>
        <v/>
      </c>
      <c r="AA31" s="65" t="str">
        <f>IF($A31&lt;&gt;"",_xlfn.XLOOKUP($C31,DHAC_TestPatients_combined!$E$2:$E$72,DHAC_TestPatients_combined!$H$2:$H$72,""),"")</f>
        <v/>
      </c>
      <c r="AB31" s="65" t="str">
        <f>IF($A31&lt;&gt;"",_xlfn.XLOOKUP($C31,DHAC_TestPatients_combined!$E$2:$E$72,DHAC_TestPatients_combined!$I$2:$I$72,""),"")</f>
        <v/>
      </c>
      <c r="AC31" s="65" t="str">
        <f>IF($A31&lt;&gt;"",_xlfn.XLOOKUP($B31,Patient!$A$13:$A$83,Patient!$BF$13:$BF$83,""),"")</f>
        <v/>
      </c>
      <c r="AD31" s="155" t="str">
        <f>IF($A31&lt;&gt;"",_xlfn.XLOOKUP($B31,Patient!$A$13:$A$83,Patient!$BG$13:$BG$83,""),"")</f>
        <v/>
      </c>
      <c r="AE31" s="120" t="str">
        <f>IF($A31&lt;&gt;"",_xlfn.XLOOKUP($B31,Patient!$A$13:$A$83,Patient!AT$13:AT$83,""),"")</f>
        <v/>
      </c>
      <c r="AF31" s="65" t="str">
        <f>IF($A31&lt;&gt;"",_xlfn.XLOOKUP($B31,Patient!$A$13:$A$83,Patient!AU$13:AU$83,""),"")</f>
        <v/>
      </c>
      <c r="AG31" s="120" t="str">
        <f>IF($A31&lt;&gt;"",_xlfn.XLOOKUP($B31,Patient!$A$13:$A$83,Patient!AV$13:AV$83,""),"")</f>
        <v/>
      </c>
      <c r="AH31" s="65" t="str">
        <f>IF($A31&lt;&gt;"",_xlfn.XLOOKUP($B31,Patient!$A$13:$A$83,Patient!AW$13:AW$83,""),"")</f>
        <v/>
      </c>
      <c r="AI31" s="65" t="str">
        <f>IF($A31&lt;&gt;"",_xlfn.XLOOKUP($B31,Patient!$A$13:$A$83,Patient!AX$13:AX$83,""),"")</f>
        <v/>
      </c>
      <c r="AJ31" s="65" t="str">
        <f>IF($A31&lt;&gt;"",_xlfn.XLOOKUP($B31,Patient!$A$13:$A$83,Patient!AY$13:AY$83,""),"")</f>
        <v/>
      </c>
      <c r="AK31" s="65" t="str">
        <f>IF($A31&lt;&gt;"",_xlfn.XLOOKUP($B31,Patient!$A$13:$A$83,Patient!AZ$13:AZ$83,""),"")</f>
        <v/>
      </c>
      <c r="AL31" s="65" t="str">
        <f>IF($A31&lt;&gt;"",_xlfn.XLOOKUP($B31,Patient!$A$13:$A$83,Patient!BA$13:BA$83,""),"")</f>
        <v/>
      </c>
      <c r="AM31" s="65" t="str">
        <f>IF($A31&lt;&gt;"",_xlfn.XLOOKUP($B31,Patient!$A$13:$A$83,Patient!BB$13:BB$83,""),"")</f>
        <v/>
      </c>
      <c r="AN31" s="65" t="str">
        <f>IF($A31&lt;&gt;"",_xlfn.XLOOKUP($B31,Patient!$A$13:$A$83,Patient!$BL$13:$BL$83,""),"")</f>
        <v/>
      </c>
      <c r="AO31" s="120" t="str">
        <f>IF($A31&lt;&gt;"",_xlfn.XLOOKUP($B31,Patient!$A$13:$A$83,Patient!$BN$13:$BN$83,""),"")</f>
        <v/>
      </c>
      <c r="AP31" s="65" t="str">
        <f>IF($A31&lt;&gt;"",_xlfn.XLOOKUP($B31,Patient!$A$13:$A$83,Patient!$BO$13:$BO$83,""),"")</f>
        <v/>
      </c>
      <c r="AQ31" s="65" t="str">
        <f>IF($A31&lt;&gt;"",_xlfn.XLOOKUP($B31,Patient!$A$13:$A$83,Patient!$BP$13:$BP$83,""),"")</f>
        <v/>
      </c>
      <c r="AR31" s="65" t="str">
        <f>IF($A31&lt;&gt;"",_xlfn.XLOOKUP($B31,Patient!$A$13:$A$83,Patient!$BQ$13:$BQ$83,""),"")</f>
        <v/>
      </c>
      <c r="AS31" s="72" t="str">
        <f>IF($A31&lt;&gt;"",TEXT(_xlfn.XLOOKUP($B31,Patient!$A$13:$A$83,Patient!CC$13:CC$83,""),"#"),"")</f>
        <v/>
      </c>
      <c r="AT31" s="72" t="str">
        <f>IF($A31&lt;&gt;"",TEXT(_xlfn.XLOOKUP($B31,Patient!$A$13:$A$83,Patient!CD$13:CD$83,""),""),"")</f>
        <v/>
      </c>
      <c r="AU31" s="72" t="str">
        <f>IF($A31&lt;&gt;"",TEXT(_xlfn.XLOOKUP($B31,Patient!$A$13:$A$83,Patient!CF$13:CF$83,""),""),"")</f>
        <v/>
      </c>
      <c r="AV31" s="72" t="str">
        <f>IF($A31&lt;&gt;"",TEXT(_xlfn.XLOOKUP($B31,Patient!$A$13:$A$83,Patient!CG$13:CG$83,""),""),"")</f>
        <v/>
      </c>
      <c r="AW31" s="72" t="str">
        <f>IF($A31&lt;&gt;"",TEXT(_xlfn.XLOOKUP($B31,Patient!$A$13:$A$83,Patient!CI$13:CI$83,""),""),"")</f>
        <v/>
      </c>
      <c r="AX31" s="72" t="str">
        <f>IF($A31&lt;&gt;"",TEXT(_xlfn.XLOOKUP($B31,Patient!$A$13:$A$83,Patient!CJ$13:CJ$83,""),""),"")</f>
        <v/>
      </c>
      <c r="AY31" s="72" t="str">
        <f>IF($A31&lt;&gt;"",TEXT(_xlfn.XLOOKUP($B31,Patient!$A$13:$A$83,Patient!CK$13:CK$83,""),""),"")</f>
        <v/>
      </c>
      <c r="AZ31" s="72" t="str">
        <f>IF($A31&lt;&gt;"",TEXT(_xlfn.XLOOKUP($B31,Patient!$A$13:$A$83,Patient!CL$13:CL$83,""),""),"")</f>
        <v/>
      </c>
    </row>
    <row r="32" spans="1:52" x14ac:dyDescent="0.25">
      <c r="A32" s="65" t="str">
        <f>IF(D32 &lt;&gt; "",LOWER(_xlfn.CONCAT(_xlfn.XLOOKUP(DHAC_TestPatients_combined!E31, DHAC_TestPatients_combined!E$2:E$72,DHAC_TestPatients_combined!G$2:G$72,""), "-", _xlfn.XLOOKUP(DHAC_TestPatients_combined!E31, DHAC_TestPatients_combined!E$2:E$72,DHAC_TestPatients_combined!H$2:H$72,""),"-",DHAC_TestPatients_combined!F31)),"")</f>
        <v/>
      </c>
      <c r="B32" s="65" t="str">
        <f>IF(D32&lt;&gt;"",LOWER(_xlfn.CONCAT(_xlfn.XLOOKUP(C32,DHAC_TestPatients_combined!E$2:E$72,DHAC_TestPatients_combined!G$2:G$72,""),"-",_xlfn.XLOOKUP(C32,DHAC_TestPatients_combined!E$2:E$72,DHAC_TestPatients_combined!H$2:H$72,""),IF(_xlfn.XLOOKUP(C32,DHAC_TestPatients_combined!E$2:E$72,DHAC_TestPatients_combined!I$2:I$72,"")&lt;&gt;"",_xlfn.CONCAT("-",_xlfn.XLOOKUP(C32,DHAC_TestPatients_combined!E$2:E$72,DHAC_TestPatients_combined!I$2:I$72,"")),""))),"")</f>
        <v/>
      </c>
      <c r="C32" s="65" t="str">
        <f>IF(D32&lt;&gt;"",DHAC_TestPatients_combined!E31,"")</f>
        <v/>
      </c>
      <c r="D32" s="65" t="str">
        <f>IF(DHAC_TestPatients_combined!F31&gt;1,DHAC_TestPatients_combined!F31,"")</f>
        <v/>
      </c>
      <c r="E32" s="73" t="str">
        <f>IF(D32&lt;&gt;"", DHAC_TestPatients_combined!J31,"")</f>
        <v/>
      </c>
      <c r="F32" s="72" t="str">
        <f t="shared" si="0"/>
        <v/>
      </c>
      <c r="G32" s="65" t="str">
        <f>IF(A32&lt;&gt;"",LOWER(_xlfn.XLOOKUP(C32,DHAC_TestPatients_combined!E$2:E$72,DHAC_TestPatients_combined!C$2:C$72,"")),"")</f>
        <v/>
      </c>
      <c r="H32" s="65" t="str">
        <f>IF(A32&lt;&gt;"",LOWER(_xlfn.XLOOKUP(C32,DHAC_TestPatients_combined!E$2:E$72,DHAC_TestPatients_combined!D$2:D$72,"")),"")</f>
        <v/>
      </c>
      <c r="I32" s="66" t="str">
        <f t="shared" si="1"/>
        <v/>
      </c>
      <c r="J32" s="66" t="str">
        <f t="shared" si="2"/>
        <v/>
      </c>
      <c r="K32" s="66"/>
      <c r="L32" s="66" t="str">
        <f t="shared" si="3"/>
        <v/>
      </c>
      <c r="M32" s="66" t="str">
        <f t="shared" si="4"/>
        <v/>
      </c>
      <c r="N32" s="66" t="str">
        <f>IF(A32&lt;&gt;"",_xlfn.XLOOKUP(C32,DHAC_TestPatients_combined!E$2:E$72,DHAC_TestPatients_combined!B$2:B$72,""),"")</f>
        <v/>
      </c>
      <c r="O32" s="66" t="str">
        <f t="shared" si="5"/>
        <v/>
      </c>
      <c r="P32" s="66" t="str">
        <f t="shared" si="6"/>
        <v/>
      </c>
      <c r="Q32" s="66"/>
      <c r="R32" s="66" t="str">
        <f t="shared" si="7"/>
        <v/>
      </c>
      <c r="S32" s="66" t="str">
        <f t="shared" si="8"/>
        <v/>
      </c>
      <c r="T32" s="66" t="str">
        <f>IF(A32="","",_xlfn.CONCAT(C32,_xlfn.XLOOKUP(C32,DHAC_TestPatients_combined!E$2:E$72,DHAC_TestPatients_combined!F$2:F$72,"")))</f>
        <v/>
      </c>
      <c r="U32" s="120" t="str">
        <f>IF(D32&lt;&gt;"",LOWER(_xlfn.CONCAT(SUBSTITUTE(DHAC_TestPatients_combined!G31,"'",""),"-",DHAC_TestPatients_combined!H31,IF(DHAC_TestPatients_combined!I31&lt;&gt;"","-",""),IF(DHAC_TestPatients_combined!I31&lt;&gt;"",DHAC_TestPatients_combined!I31,""))),"")</f>
        <v/>
      </c>
      <c r="V32" s="120" t="str">
        <f t="shared" si="9"/>
        <v/>
      </c>
      <c r="W32" s="120" t="str">
        <f t="shared" si="10"/>
        <v/>
      </c>
      <c r="X32" s="65" t="str">
        <f t="shared" si="11"/>
        <v/>
      </c>
      <c r="Y32" s="65"/>
      <c r="Z32" s="120" t="str">
        <f>IF($A32&lt;&gt;"",_xlfn.XLOOKUP($C32,DHAC_TestPatients_combined!$E$2:$E$72,DHAC_TestPatients_combined!$G$2:$G$72,""),"")</f>
        <v/>
      </c>
      <c r="AA32" s="65" t="str">
        <f>IF($A32&lt;&gt;"",_xlfn.XLOOKUP($C32,DHAC_TestPatients_combined!$E$2:$E$72,DHAC_TestPatients_combined!$H$2:$H$72,""),"")</f>
        <v/>
      </c>
      <c r="AB32" s="65" t="str">
        <f>IF($A32&lt;&gt;"",_xlfn.XLOOKUP($C32,DHAC_TestPatients_combined!$E$2:$E$72,DHAC_TestPatients_combined!$I$2:$I$72,""),"")</f>
        <v/>
      </c>
      <c r="AC32" s="65" t="str">
        <f>IF($A32&lt;&gt;"",_xlfn.XLOOKUP($B32,Patient!$A$13:$A$83,Patient!$BF$13:$BF$83,""),"")</f>
        <v/>
      </c>
      <c r="AD32" s="155" t="str">
        <f>IF($A32&lt;&gt;"",_xlfn.XLOOKUP($B32,Patient!$A$13:$A$83,Patient!$BG$13:$BG$83,""),"")</f>
        <v/>
      </c>
      <c r="AE32" s="120" t="str">
        <f>IF($A32&lt;&gt;"",_xlfn.XLOOKUP($B32,Patient!$A$13:$A$83,Patient!AT$13:AT$83,""),"")</f>
        <v/>
      </c>
      <c r="AF32" s="65" t="str">
        <f>IF($A32&lt;&gt;"",_xlfn.XLOOKUP($B32,Patient!$A$13:$A$83,Patient!AU$13:AU$83,""),"")</f>
        <v/>
      </c>
      <c r="AG32" s="120" t="str">
        <f>IF($A32&lt;&gt;"",_xlfn.XLOOKUP($B32,Patient!$A$13:$A$83,Patient!AV$13:AV$83,""),"")</f>
        <v/>
      </c>
      <c r="AH32" s="65" t="str">
        <f>IF($A32&lt;&gt;"",_xlfn.XLOOKUP($B32,Patient!$A$13:$A$83,Patient!AW$13:AW$83,""),"")</f>
        <v/>
      </c>
      <c r="AI32" s="65" t="str">
        <f>IF($A32&lt;&gt;"",_xlfn.XLOOKUP($B32,Patient!$A$13:$A$83,Patient!AX$13:AX$83,""),"")</f>
        <v/>
      </c>
      <c r="AJ32" s="65" t="str">
        <f>IF($A32&lt;&gt;"",_xlfn.XLOOKUP($B32,Patient!$A$13:$A$83,Patient!AY$13:AY$83,""),"")</f>
        <v/>
      </c>
      <c r="AK32" s="65" t="str">
        <f>IF($A32&lt;&gt;"",_xlfn.XLOOKUP($B32,Patient!$A$13:$A$83,Patient!AZ$13:AZ$83,""),"")</f>
        <v/>
      </c>
      <c r="AL32" s="65" t="str">
        <f>IF($A32&lt;&gt;"",_xlfn.XLOOKUP($B32,Patient!$A$13:$A$83,Patient!BA$13:BA$83,""),"")</f>
        <v/>
      </c>
      <c r="AM32" s="65" t="str">
        <f>IF($A32&lt;&gt;"",_xlfn.XLOOKUP($B32,Patient!$A$13:$A$83,Patient!BB$13:BB$83,""),"")</f>
        <v/>
      </c>
      <c r="AN32" s="65" t="str">
        <f>IF($A32&lt;&gt;"",_xlfn.XLOOKUP($B32,Patient!$A$13:$A$83,Patient!$BL$13:$BL$83,""),"")</f>
        <v/>
      </c>
      <c r="AO32" s="120" t="str">
        <f>IF($A32&lt;&gt;"",_xlfn.XLOOKUP($B32,Patient!$A$13:$A$83,Patient!$BN$13:$BN$83,""),"")</f>
        <v/>
      </c>
      <c r="AP32" s="65" t="str">
        <f>IF($A32&lt;&gt;"",_xlfn.XLOOKUP($B32,Patient!$A$13:$A$83,Patient!$BO$13:$BO$83,""),"")</f>
        <v/>
      </c>
      <c r="AQ32" s="65" t="str">
        <f>IF($A32&lt;&gt;"",_xlfn.XLOOKUP($B32,Patient!$A$13:$A$83,Patient!$BP$13:$BP$83,""),"")</f>
        <v/>
      </c>
      <c r="AR32" s="65" t="str">
        <f>IF($A32&lt;&gt;"",_xlfn.XLOOKUP($B32,Patient!$A$13:$A$83,Patient!$BQ$13:$BQ$83,""),"")</f>
        <v/>
      </c>
      <c r="AS32" s="72" t="str">
        <f>IF($A32&lt;&gt;"",TEXT(_xlfn.XLOOKUP($B32,Patient!$A$13:$A$83,Patient!CC$13:CC$83,""),"#"),"")</f>
        <v/>
      </c>
      <c r="AT32" s="72" t="str">
        <f>IF($A32&lt;&gt;"",TEXT(_xlfn.XLOOKUP($B32,Patient!$A$13:$A$83,Patient!CD$13:CD$83,""),""),"")</f>
        <v/>
      </c>
      <c r="AU32" s="72" t="str">
        <f>IF($A32&lt;&gt;"",TEXT(_xlfn.XLOOKUP($B32,Patient!$A$13:$A$83,Patient!CF$13:CF$83,""),""),"")</f>
        <v/>
      </c>
      <c r="AV32" s="72" t="str">
        <f>IF($A32&lt;&gt;"",TEXT(_xlfn.XLOOKUP($B32,Patient!$A$13:$A$83,Patient!CG$13:CG$83,""),""),"")</f>
        <v/>
      </c>
      <c r="AW32" s="72" t="str">
        <f>IF($A32&lt;&gt;"",TEXT(_xlfn.XLOOKUP($B32,Patient!$A$13:$A$83,Patient!CI$13:CI$83,""),""),"")</f>
        <v/>
      </c>
      <c r="AX32" s="72" t="str">
        <f>IF($A32&lt;&gt;"",TEXT(_xlfn.XLOOKUP($B32,Patient!$A$13:$A$83,Patient!CJ$13:CJ$83,""),""),"")</f>
        <v/>
      </c>
      <c r="AY32" s="72" t="str">
        <f>IF($A32&lt;&gt;"",TEXT(_xlfn.XLOOKUP($B32,Patient!$A$13:$A$83,Patient!CK$13:CK$83,""),""),"")</f>
        <v/>
      </c>
      <c r="AZ32" s="72" t="str">
        <f>IF($A32&lt;&gt;"",TEXT(_xlfn.XLOOKUP($B32,Patient!$A$13:$A$83,Patient!CL$13:CL$83,""),""),"")</f>
        <v/>
      </c>
    </row>
    <row r="33" spans="1:52" x14ac:dyDescent="0.25">
      <c r="A33" s="65" t="str">
        <f>IF(D33 &lt;&gt; "",LOWER(_xlfn.CONCAT(_xlfn.XLOOKUP(DHAC_TestPatients_combined!E32, DHAC_TestPatients_combined!E$2:E$72,DHAC_TestPatients_combined!G$2:G$72,""), "-", _xlfn.XLOOKUP(DHAC_TestPatients_combined!E32, DHAC_TestPatients_combined!E$2:E$72,DHAC_TestPatients_combined!H$2:H$72,""),"-",DHAC_TestPatients_combined!F32)),"")</f>
        <v/>
      </c>
      <c r="B33" s="65" t="str">
        <f>IF(D33&lt;&gt;"",LOWER(_xlfn.CONCAT(_xlfn.XLOOKUP(C33,DHAC_TestPatients_combined!E$2:E$72,DHAC_TestPatients_combined!G$2:G$72,""),"-",_xlfn.XLOOKUP(C33,DHAC_TestPatients_combined!E$2:E$72,DHAC_TestPatients_combined!H$2:H$72,""),IF(_xlfn.XLOOKUP(C33,DHAC_TestPatients_combined!E$2:E$72,DHAC_TestPatients_combined!I$2:I$72,"")&lt;&gt;"",_xlfn.CONCAT("-",_xlfn.XLOOKUP(C33,DHAC_TestPatients_combined!E$2:E$72,DHAC_TestPatients_combined!I$2:I$72,"")),""))),"")</f>
        <v/>
      </c>
      <c r="C33" s="65" t="str">
        <f>IF(D33&lt;&gt;"",DHAC_TestPatients_combined!E32,"")</f>
        <v/>
      </c>
      <c r="D33" s="65" t="str">
        <f>IF(DHAC_TestPatients_combined!F32&gt;1,DHAC_TestPatients_combined!F32,"")</f>
        <v/>
      </c>
      <c r="E33" s="73" t="str">
        <f>IF(D33&lt;&gt;"", DHAC_TestPatients_combined!J32,"")</f>
        <v/>
      </c>
      <c r="F33" s="72" t="str">
        <f t="shared" si="0"/>
        <v/>
      </c>
      <c r="G33" s="65" t="str">
        <f>IF(A33&lt;&gt;"",LOWER(_xlfn.XLOOKUP(C33,DHAC_TestPatients_combined!E$2:E$72,DHAC_TestPatients_combined!C$2:C$72,"")),"")</f>
        <v/>
      </c>
      <c r="H33" s="65" t="str">
        <f>IF(A33&lt;&gt;"",LOWER(_xlfn.XLOOKUP(C33,DHAC_TestPatients_combined!E$2:E$72,DHAC_TestPatients_combined!D$2:D$72,"")),"")</f>
        <v/>
      </c>
      <c r="I33" s="66" t="str">
        <f t="shared" si="1"/>
        <v/>
      </c>
      <c r="J33" s="66" t="str">
        <f t="shared" si="2"/>
        <v/>
      </c>
      <c r="K33" s="66"/>
      <c r="L33" s="66" t="str">
        <f t="shared" si="3"/>
        <v/>
      </c>
      <c r="M33" s="66" t="str">
        <f t="shared" si="4"/>
        <v/>
      </c>
      <c r="N33" s="66" t="str">
        <f>IF(A33&lt;&gt;"",_xlfn.XLOOKUP(C33,DHAC_TestPatients_combined!E$2:E$72,DHAC_TestPatients_combined!B$2:B$72,""),"")</f>
        <v/>
      </c>
      <c r="O33" s="66" t="str">
        <f t="shared" si="5"/>
        <v/>
      </c>
      <c r="P33" s="66" t="str">
        <f t="shared" si="6"/>
        <v/>
      </c>
      <c r="Q33" s="66"/>
      <c r="R33" s="66" t="str">
        <f t="shared" si="7"/>
        <v/>
      </c>
      <c r="S33" s="66" t="str">
        <f t="shared" si="8"/>
        <v/>
      </c>
      <c r="T33" s="66" t="str">
        <f>IF(A33="","",_xlfn.CONCAT(C33,_xlfn.XLOOKUP(C33,DHAC_TestPatients_combined!E$2:E$72,DHAC_TestPatients_combined!F$2:F$72,"")))</f>
        <v/>
      </c>
      <c r="U33" s="120" t="str">
        <f>IF(D33&lt;&gt;"",LOWER(_xlfn.CONCAT(SUBSTITUTE(DHAC_TestPatients_combined!G32,"'",""),"-",DHAC_TestPatients_combined!H32,IF(DHAC_TestPatients_combined!I32&lt;&gt;"","-",""),IF(DHAC_TestPatients_combined!I32&lt;&gt;"",DHAC_TestPatients_combined!I32,""))),"")</f>
        <v/>
      </c>
      <c r="V33" s="120" t="str">
        <f t="shared" si="9"/>
        <v/>
      </c>
      <c r="W33" s="120" t="str">
        <f t="shared" si="10"/>
        <v/>
      </c>
      <c r="X33" s="65" t="str">
        <f t="shared" si="11"/>
        <v/>
      </c>
      <c r="Y33" s="65"/>
      <c r="Z33" s="120" t="str">
        <f>IF($A33&lt;&gt;"",_xlfn.XLOOKUP($C33,DHAC_TestPatients_combined!$E$2:$E$72,DHAC_TestPatients_combined!$G$2:$G$72,""),"")</f>
        <v/>
      </c>
      <c r="AA33" s="65" t="str">
        <f>IF($A33&lt;&gt;"",_xlfn.XLOOKUP($C33,DHAC_TestPatients_combined!$E$2:$E$72,DHAC_TestPatients_combined!$H$2:$H$72,""),"")</f>
        <v/>
      </c>
      <c r="AB33" s="65" t="str">
        <f>IF($A33&lt;&gt;"",_xlfn.XLOOKUP($C33,DHAC_TestPatients_combined!$E$2:$E$72,DHAC_TestPatients_combined!$I$2:$I$72,""),"")</f>
        <v/>
      </c>
      <c r="AC33" s="65" t="str">
        <f>IF($A33&lt;&gt;"",_xlfn.XLOOKUP($B33,Patient!$A$13:$A$83,Patient!$BF$13:$BF$83,""),"")</f>
        <v/>
      </c>
      <c r="AD33" s="155" t="str">
        <f>IF($A33&lt;&gt;"",_xlfn.XLOOKUP($B33,Patient!$A$13:$A$83,Patient!$BG$13:$BG$83,""),"")</f>
        <v/>
      </c>
      <c r="AE33" s="120" t="str">
        <f>IF($A33&lt;&gt;"",_xlfn.XLOOKUP($B33,Patient!$A$13:$A$83,Patient!AT$13:AT$83,""),"")</f>
        <v/>
      </c>
      <c r="AF33" s="65" t="str">
        <f>IF($A33&lt;&gt;"",_xlfn.XLOOKUP($B33,Patient!$A$13:$A$83,Patient!AU$13:AU$83,""),"")</f>
        <v/>
      </c>
      <c r="AG33" s="120" t="str">
        <f>IF($A33&lt;&gt;"",_xlfn.XLOOKUP($B33,Patient!$A$13:$A$83,Patient!AV$13:AV$83,""),"")</f>
        <v/>
      </c>
      <c r="AH33" s="65" t="str">
        <f>IF($A33&lt;&gt;"",_xlfn.XLOOKUP($B33,Patient!$A$13:$A$83,Patient!AW$13:AW$83,""),"")</f>
        <v/>
      </c>
      <c r="AI33" s="65" t="str">
        <f>IF($A33&lt;&gt;"",_xlfn.XLOOKUP($B33,Patient!$A$13:$A$83,Patient!AX$13:AX$83,""),"")</f>
        <v/>
      </c>
      <c r="AJ33" s="65" t="str">
        <f>IF($A33&lt;&gt;"",_xlfn.XLOOKUP($B33,Patient!$A$13:$A$83,Patient!AY$13:AY$83,""),"")</f>
        <v/>
      </c>
      <c r="AK33" s="65" t="str">
        <f>IF($A33&lt;&gt;"",_xlfn.XLOOKUP($B33,Patient!$A$13:$A$83,Patient!AZ$13:AZ$83,""),"")</f>
        <v/>
      </c>
      <c r="AL33" s="65" t="str">
        <f>IF($A33&lt;&gt;"",_xlfn.XLOOKUP($B33,Patient!$A$13:$A$83,Patient!BA$13:BA$83,""),"")</f>
        <v/>
      </c>
      <c r="AM33" s="65" t="str">
        <f>IF($A33&lt;&gt;"",_xlfn.XLOOKUP($B33,Patient!$A$13:$A$83,Patient!BB$13:BB$83,""),"")</f>
        <v/>
      </c>
      <c r="AN33" s="65" t="str">
        <f>IF($A33&lt;&gt;"",_xlfn.XLOOKUP($B33,Patient!$A$13:$A$83,Patient!$BL$13:$BL$83,""),"")</f>
        <v/>
      </c>
      <c r="AO33" s="120" t="str">
        <f>IF($A33&lt;&gt;"",_xlfn.XLOOKUP($B33,Patient!$A$13:$A$83,Patient!$BN$13:$BN$83,""),"")</f>
        <v/>
      </c>
      <c r="AP33" s="65" t="str">
        <f>IF($A33&lt;&gt;"",_xlfn.XLOOKUP($B33,Patient!$A$13:$A$83,Patient!$BO$13:$BO$83,""),"")</f>
        <v/>
      </c>
      <c r="AQ33" s="65" t="str">
        <f>IF($A33&lt;&gt;"",_xlfn.XLOOKUP($B33,Patient!$A$13:$A$83,Patient!$BP$13:$BP$83,""),"")</f>
        <v/>
      </c>
      <c r="AR33" s="65" t="str">
        <f>IF($A33&lt;&gt;"",_xlfn.XLOOKUP($B33,Patient!$A$13:$A$83,Patient!$BQ$13:$BQ$83,""),"")</f>
        <v/>
      </c>
      <c r="AS33" s="72" t="str">
        <f>IF($A33&lt;&gt;"",TEXT(_xlfn.XLOOKUP($B33,Patient!$A$13:$A$83,Patient!CC$13:CC$83,""),"#"),"")</f>
        <v/>
      </c>
      <c r="AT33" s="72" t="str">
        <f>IF($A33&lt;&gt;"",TEXT(_xlfn.XLOOKUP($B33,Patient!$A$13:$A$83,Patient!CD$13:CD$83,""),""),"")</f>
        <v/>
      </c>
      <c r="AU33" s="72" t="str">
        <f>IF($A33&lt;&gt;"",TEXT(_xlfn.XLOOKUP($B33,Patient!$A$13:$A$83,Patient!CF$13:CF$83,""),""),"")</f>
        <v/>
      </c>
      <c r="AV33" s="72" t="str">
        <f>IF($A33&lt;&gt;"",TEXT(_xlfn.XLOOKUP($B33,Patient!$A$13:$A$83,Patient!CG$13:CG$83,""),""),"")</f>
        <v/>
      </c>
      <c r="AW33" s="72" t="str">
        <f>IF($A33&lt;&gt;"",TEXT(_xlfn.XLOOKUP($B33,Patient!$A$13:$A$83,Patient!CI$13:CI$83,""),""),"")</f>
        <v/>
      </c>
      <c r="AX33" s="72" t="str">
        <f>IF($A33&lt;&gt;"",TEXT(_xlfn.XLOOKUP($B33,Patient!$A$13:$A$83,Patient!CJ$13:CJ$83,""),""),"")</f>
        <v/>
      </c>
      <c r="AY33" s="72" t="str">
        <f>IF($A33&lt;&gt;"",TEXT(_xlfn.XLOOKUP($B33,Patient!$A$13:$A$83,Patient!CK$13:CK$83,""),""),"")</f>
        <v/>
      </c>
      <c r="AZ33" s="72" t="str">
        <f>IF($A33&lt;&gt;"",TEXT(_xlfn.XLOOKUP($B33,Patient!$A$13:$A$83,Patient!CL$13:CL$83,""),""),"")</f>
        <v/>
      </c>
    </row>
    <row r="34" spans="1:52" x14ac:dyDescent="0.25">
      <c r="A34" s="65" t="str">
        <f>IF(D34 &lt;&gt; "",LOWER(_xlfn.CONCAT(_xlfn.XLOOKUP(DHAC_TestPatients_combined!E33, DHAC_TestPatients_combined!E$2:E$72,DHAC_TestPatients_combined!G$2:G$72,""), "-", _xlfn.XLOOKUP(DHAC_TestPatients_combined!E33, DHAC_TestPatients_combined!E$2:E$72,DHAC_TestPatients_combined!H$2:H$72,""),"-",DHAC_TestPatients_combined!F33)),"")</f>
        <v/>
      </c>
      <c r="B34" s="65" t="str">
        <f>IF(D34&lt;&gt;"",LOWER(_xlfn.CONCAT(_xlfn.XLOOKUP(C34,DHAC_TestPatients_combined!E$2:E$72,DHAC_TestPatients_combined!G$2:G$72,""),"-",_xlfn.XLOOKUP(C34,DHAC_TestPatients_combined!E$2:E$72,DHAC_TestPatients_combined!H$2:H$72,""),IF(_xlfn.XLOOKUP(C34,DHAC_TestPatients_combined!E$2:E$72,DHAC_TestPatients_combined!I$2:I$72,"")&lt;&gt;"",_xlfn.CONCAT("-",_xlfn.XLOOKUP(C34,DHAC_TestPatients_combined!E$2:E$72,DHAC_TestPatients_combined!I$2:I$72,"")),""))),"")</f>
        <v/>
      </c>
      <c r="C34" s="65" t="str">
        <f>IF(D34&lt;&gt;"",DHAC_TestPatients_combined!E33,"")</f>
        <v/>
      </c>
      <c r="D34" s="65" t="str">
        <f>IF(DHAC_TestPatients_combined!F33&gt;1,DHAC_TestPatients_combined!F33,"")</f>
        <v/>
      </c>
      <c r="E34" s="73" t="str">
        <f>IF(D34&lt;&gt;"", DHAC_TestPatients_combined!J33,"")</f>
        <v/>
      </c>
      <c r="F34" s="72" t="str">
        <f t="shared" si="0"/>
        <v/>
      </c>
      <c r="G34" s="65" t="str">
        <f>IF(A34&lt;&gt;"",LOWER(_xlfn.XLOOKUP(C34,DHAC_TestPatients_combined!E$2:E$72,DHAC_TestPatients_combined!C$2:C$72,"")),"")</f>
        <v/>
      </c>
      <c r="H34" s="65" t="str">
        <f>IF(A34&lt;&gt;"",LOWER(_xlfn.XLOOKUP(C34,DHAC_TestPatients_combined!E$2:E$72,DHAC_TestPatients_combined!D$2:D$72,"")),"")</f>
        <v/>
      </c>
      <c r="I34" s="66" t="str">
        <f t="shared" si="1"/>
        <v/>
      </c>
      <c r="J34" s="66" t="str">
        <f t="shared" si="2"/>
        <v/>
      </c>
      <c r="K34" s="66"/>
      <c r="L34" s="66" t="str">
        <f t="shared" si="3"/>
        <v/>
      </c>
      <c r="M34" s="66" t="str">
        <f t="shared" si="4"/>
        <v/>
      </c>
      <c r="N34" s="66" t="str">
        <f>IF(A34&lt;&gt;"",_xlfn.XLOOKUP(C34,DHAC_TestPatients_combined!E$2:E$72,DHAC_TestPatients_combined!B$2:B$72,""),"")</f>
        <v/>
      </c>
      <c r="O34" s="66" t="str">
        <f t="shared" si="5"/>
        <v/>
      </c>
      <c r="P34" s="66" t="str">
        <f t="shared" si="6"/>
        <v/>
      </c>
      <c r="Q34" s="66"/>
      <c r="R34" s="66" t="str">
        <f t="shared" si="7"/>
        <v/>
      </c>
      <c r="S34" s="66" t="str">
        <f t="shared" si="8"/>
        <v/>
      </c>
      <c r="T34" s="66" t="str">
        <f>IF(A34="","",_xlfn.CONCAT(C34,_xlfn.XLOOKUP(C34,DHAC_TestPatients_combined!E$2:E$72,DHAC_TestPatients_combined!F$2:F$72,"")))</f>
        <v/>
      </c>
      <c r="U34" s="120" t="str">
        <f>IF(D34&lt;&gt;"",LOWER(_xlfn.CONCAT(SUBSTITUTE(DHAC_TestPatients_combined!G33,"'",""),"-",DHAC_TestPatients_combined!H33,IF(DHAC_TestPatients_combined!I33&lt;&gt;"","-",""),IF(DHAC_TestPatients_combined!I33&lt;&gt;"",DHAC_TestPatients_combined!I33,""))),"")</f>
        <v/>
      </c>
      <c r="V34" s="120" t="str">
        <f t="shared" si="9"/>
        <v/>
      </c>
      <c r="W34" s="120" t="str">
        <f t="shared" si="10"/>
        <v/>
      </c>
      <c r="X34" s="65" t="str">
        <f t="shared" si="11"/>
        <v/>
      </c>
      <c r="Y34" s="65"/>
      <c r="Z34" s="120" t="str">
        <f>IF($A34&lt;&gt;"",_xlfn.XLOOKUP($C34,DHAC_TestPatients_combined!$E$2:$E$72,DHAC_TestPatients_combined!$G$2:$G$72,""),"")</f>
        <v/>
      </c>
      <c r="AA34" s="65" t="str">
        <f>IF($A34&lt;&gt;"",_xlfn.XLOOKUP($C34,DHAC_TestPatients_combined!$E$2:$E$72,DHAC_TestPatients_combined!$H$2:$H$72,""),"")</f>
        <v/>
      </c>
      <c r="AB34" s="65" t="str">
        <f>IF($A34&lt;&gt;"",_xlfn.XLOOKUP($C34,DHAC_TestPatients_combined!$E$2:$E$72,DHAC_TestPatients_combined!$I$2:$I$72,""),"")</f>
        <v/>
      </c>
      <c r="AC34" s="65" t="str">
        <f>IF($A34&lt;&gt;"",_xlfn.XLOOKUP($B34,Patient!$A$13:$A$83,Patient!$BF$13:$BF$83,""),"")</f>
        <v/>
      </c>
      <c r="AD34" s="155" t="str">
        <f>IF($A34&lt;&gt;"",_xlfn.XLOOKUP($B34,Patient!$A$13:$A$83,Patient!$BG$13:$BG$83,""),"")</f>
        <v/>
      </c>
      <c r="AE34" s="120" t="str">
        <f>IF($A34&lt;&gt;"",_xlfn.XLOOKUP($B34,Patient!$A$13:$A$83,Patient!AT$13:AT$83,""),"")</f>
        <v/>
      </c>
      <c r="AF34" s="65" t="str">
        <f>IF($A34&lt;&gt;"",_xlfn.XLOOKUP($B34,Patient!$A$13:$A$83,Patient!AU$13:AU$83,""),"")</f>
        <v/>
      </c>
      <c r="AG34" s="120" t="str">
        <f>IF($A34&lt;&gt;"",_xlfn.XLOOKUP($B34,Patient!$A$13:$A$83,Patient!AV$13:AV$83,""),"")</f>
        <v/>
      </c>
      <c r="AH34" s="65" t="str">
        <f>IF($A34&lt;&gt;"",_xlfn.XLOOKUP($B34,Patient!$A$13:$A$83,Patient!AW$13:AW$83,""),"")</f>
        <v/>
      </c>
      <c r="AI34" s="65" t="str">
        <f>IF($A34&lt;&gt;"",_xlfn.XLOOKUP($B34,Patient!$A$13:$A$83,Patient!AX$13:AX$83,""),"")</f>
        <v/>
      </c>
      <c r="AJ34" s="65" t="str">
        <f>IF($A34&lt;&gt;"",_xlfn.XLOOKUP($B34,Patient!$A$13:$A$83,Patient!AY$13:AY$83,""),"")</f>
        <v/>
      </c>
      <c r="AK34" s="65" t="str">
        <f>IF($A34&lt;&gt;"",_xlfn.XLOOKUP($B34,Patient!$A$13:$A$83,Patient!AZ$13:AZ$83,""),"")</f>
        <v/>
      </c>
      <c r="AL34" s="65" t="str">
        <f>IF($A34&lt;&gt;"",_xlfn.XLOOKUP($B34,Patient!$A$13:$A$83,Patient!BA$13:BA$83,""),"")</f>
        <v/>
      </c>
      <c r="AM34" s="65" t="str">
        <f>IF($A34&lt;&gt;"",_xlfn.XLOOKUP($B34,Patient!$A$13:$A$83,Patient!BB$13:BB$83,""),"")</f>
        <v/>
      </c>
      <c r="AN34" s="65" t="str">
        <f>IF($A34&lt;&gt;"",_xlfn.XLOOKUP($B34,Patient!$A$13:$A$83,Patient!$BL$13:$BL$83,""),"")</f>
        <v/>
      </c>
      <c r="AO34" s="120" t="str">
        <f>IF($A34&lt;&gt;"",_xlfn.XLOOKUP($B34,Patient!$A$13:$A$83,Patient!$BN$13:$BN$83,""),"")</f>
        <v/>
      </c>
      <c r="AP34" s="65" t="str">
        <f>IF($A34&lt;&gt;"",_xlfn.XLOOKUP($B34,Patient!$A$13:$A$83,Patient!$BO$13:$BO$83,""),"")</f>
        <v/>
      </c>
      <c r="AQ34" s="65" t="str">
        <f>IF($A34&lt;&gt;"",_xlfn.XLOOKUP($B34,Patient!$A$13:$A$83,Patient!$BP$13:$BP$83,""),"")</f>
        <v/>
      </c>
      <c r="AR34" s="65" t="str">
        <f>IF($A34&lt;&gt;"",_xlfn.XLOOKUP($B34,Patient!$A$13:$A$83,Patient!$BQ$13:$BQ$83,""),"")</f>
        <v/>
      </c>
      <c r="AS34" s="72" t="str">
        <f>IF($A34&lt;&gt;"",TEXT(_xlfn.XLOOKUP($B34,Patient!$A$13:$A$83,Patient!CC$13:CC$83,""),"#"),"")</f>
        <v/>
      </c>
      <c r="AT34" s="72" t="str">
        <f>IF($A34&lt;&gt;"",TEXT(_xlfn.XLOOKUP($B34,Patient!$A$13:$A$83,Patient!CD$13:CD$83,""),""),"")</f>
        <v/>
      </c>
      <c r="AU34" s="72" t="str">
        <f>IF($A34&lt;&gt;"",TEXT(_xlfn.XLOOKUP($B34,Patient!$A$13:$A$83,Patient!CF$13:CF$83,""),""),"")</f>
        <v/>
      </c>
      <c r="AV34" s="72" t="str">
        <f>IF($A34&lt;&gt;"",TEXT(_xlfn.XLOOKUP($B34,Patient!$A$13:$A$83,Patient!CG$13:CG$83,""),""),"")</f>
        <v/>
      </c>
      <c r="AW34" s="72" t="str">
        <f>IF($A34&lt;&gt;"",TEXT(_xlfn.XLOOKUP($B34,Patient!$A$13:$A$83,Patient!CI$13:CI$83,""),""),"")</f>
        <v/>
      </c>
      <c r="AX34" s="72" t="str">
        <f>IF($A34&lt;&gt;"",TEXT(_xlfn.XLOOKUP($B34,Patient!$A$13:$A$83,Patient!CJ$13:CJ$83,""),""),"")</f>
        <v/>
      </c>
      <c r="AY34" s="72" t="str">
        <f>IF($A34&lt;&gt;"",TEXT(_xlfn.XLOOKUP($B34,Patient!$A$13:$A$83,Patient!CK$13:CK$83,""),""),"")</f>
        <v/>
      </c>
      <c r="AZ34" s="72" t="str">
        <f>IF($A34&lt;&gt;"",TEXT(_xlfn.XLOOKUP($B34,Patient!$A$13:$A$83,Patient!CL$13:CL$83,""),""),"")</f>
        <v/>
      </c>
    </row>
    <row r="35" spans="1:52" x14ac:dyDescent="0.25">
      <c r="A35" s="65" t="str">
        <f>IF(D35 &lt;&gt; "",LOWER(_xlfn.CONCAT(_xlfn.XLOOKUP(DHAC_TestPatients_combined!E34, DHAC_TestPatients_combined!E$2:E$72,DHAC_TestPatients_combined!G$2:G$72,""), "-", _xlfn.XLOOKUP(DHAC_TestPatients_combined!E34, DHAC_TestPatients_combined!E$2:E$72,DHAC_TestPatients_combined!H$2:H$72,""),"-",DHAC_TestPatients_combined!F34)),"")</f>
        <v/>
      </c>
      <c r="B35" s="65" t="str">
        <f>IF(D35&lt;&gt;"",LOWER(_xlfn.CONCAT(_xlfn.XLOOKUP(C35,DHAC_TestPatients_combined!E$2:E$72,DHAC_TestPatients_combined!G$2:G$72,""),"-",_xlfn.XLOOKUP(C35,DHAC_TestPatients_combined!E$2:E$72,DHAC_TestPatients_combined!H$2:H$72,""),IF(_xlfn.XLOOKUP(C35,DHAC_TestPatients_combined!E$2:E$72,DHAC_TestPatients_combined!I$2:I$72,"")&lt;&gt;"",_xlfn.CONCAT("-",_xlfn.XLOOKUP(C35,DHAC_TestPatients_combined!E$2:E$72,DHAC_TestPatients_combined!I$2:I$72,"")),""))),"")</f>
        <v/>
      </c>
      <c r="C35" s="65" t="str">
        <f>IF(D35&lt;&gt;"",DHAC_TestPatients_combined!E34,"")</f>
        <v/>
      </c>
      <c r="D35" s="65" t="str">
        <f>IF(DHAC_TestPatients_combined!F34&gt;1,DHAC_TestPatients_combined!F34,"")</f>
        <v/>
      </c>
      <c r="E35" s="73" t="str">
        <f>IF(D35&lt;&gt;"", DHAC_TestPatients_combined!J34,"")</f>
        <v/>
      </c>
      <c r="F35" s="72" t="str">
        <f t="shared" ref="F35:F66" si="12">IF(D35&lt;&gt;"", INT(YEARFRAC(AD35,E35, 1)),"")</f>
        <v/>
      </c>
      <c r="G35" s="65" t="str">
        <f>IF(A35&lt;&gt;"",LOWER(_xlfn.XLOOKUP(C35,DHAC_TestPatients_combined!E$2:E$72,DHAC_TestPatients_combined!C$2:C$72,"")),"")</f>
        <v/>
      </c>
      <c r="H35" s="65" t="str">
        <f>IF(A35&lt;&gt;"",LOWER(_xlfn.XLOOKUP(C35,DHAC_TestPatients_combined!E$2:E$72,DHAC_TestPatients_combined!D$2:D$72,"")),"")</f>
        <v/>
      </c>
      <c r="I35" s="66" t="str">
        <f t="shared" ref="I35:I66" si="13">IF(A35&lt;&gt;"","NI","")</f>
        <v/>
      </c>
      <c r="J35" s="66" t="str">
        <f t="shared" ref="J35:J66" si="14">IF(A35&lt;&gt;"","http://terminology.hl7.org/CodeSystem/v2-0203","")</f>
        <v/>
      </c>
      <c r="K35" s="66"/>
      <c r="L35" s="66" t="str">
        <f t="shared" ref="L35:L66" si="15">IF(A35="","","IHI")</f>
        <v/>
      </c>
      <c r="M35" s="66" t="str">
        <f t="shared" ref="M35:M66" si="16">IF(A35="","","http://ns.electronichealth.net.au/id/hi/ihi/1.0")</f>
        <v/>
      </c>
      <c r="N35" s="66" t="str">
        <f>IF(A35&lt;&gt;"",_xlfn.XLOOKUP(C35,DHAC_TestPatients_combined!E$2:E$72,DHAC_TestPatients_combined!B$2:B$72,""),"")</f>
        <v/>
      </c>
      <c r="O35" s="66" t="str">
        <f t="shared" ref="O35:O66" si="17">IF(A35="","","MC")</f>
        <v/>
      </c>
      <c r="P35" s="66" t="str">
        <f t="shared" ref="P35:P66" si="18">IF(A35="","","http://terminology.hl7.org/CodeSystem/v2-0203")</f>
        <v/>
      </c>
      <c r="Q35" s="66"/>
      <c r="R35" s="66" t="str">
        <f t="shared" ref="R35:R66" si="19">IF(A35="","","Medicare Number")</f>
        <v/>
      </c>
      <c r="S35" s="66" t="str">
        <f t="shared" ref="S35:S66" si="20">IF(A35="","","http://ns.electronichealth.net.au/id/medicare-number")</f>
        <v/>
      </c>
      <c r="T35" s="66" t="str">
        <f>IF(A35="","",_xlfn.CONCAT(C35,_xlfn.XLOOKUP(C35,DHAC_TestPatients_combined!E$2:E$72,DHAC_TestPatients_combined!F$2:F$72,"")))</f>
        <v/>
      </c>
      <c r="U35" s="120" t="str">
        <f>IF(D35&lt;&gt;"",LOWER(_xlfn.CONCAT(SUBSTITUTE(DHAC_TestPatients_combined!G34,"'",""),"-",DHAC_TestPatients_combined!H34,IF(DHAC_TestPatients_combined!I34&lt;&gt;"","-",""),IF(DHAC_TestPatients_combined!I34&lt;&gt;"",DHAC_TestPatients_combined!I34,""))),"")</f>
        <v/>
      </c>
      <c r="V35" s="120" t="str">
        <f t="shared" ref="V35:V66" si="21">IF(C35&lt;&gt;"","http://terminology.hl7.org/CodeSystem/v3-RoleCode","")</f>
        <v/>
      </c>
      <c r="W35" s="120" t="str">
        <f t="shared" ref="W35:W66" si="22">IF($C35&lt;&gt;"",IF(F35&gt;20,IF($AC35="male","FTH","MTH"),IF($AC35="male","HUSB","WIFE")),"")</f>
        <v/>
      </c>
      <c r="X35" s="65" t="str">
        <f t="shared" ref="X35:X66" si="23">IF($C35&lt;&gt;"",IF(W35="FTH", "father", IF(W35="MTH", "mother",IF(W35="HUSB", "husband", IF(W35="WIFE", "wife", "")))),"")</f>
        <v/>
      </c>
      <c r="Y35" s="65"/>
      <c r="Z35" s="120" t="str">
        <f>IF($A35&lt;&gt;"",_xlfn.XLOOKUP($C35,DHAC_TestPatients_combined!$E$2:$E$72,DHAC_TestPatients_combined!$G$2:$G$72,""),"")</f>
        <v/>
      </c>
      <c r="AA35" s="65" t="str">
        <f>IF($A35&lt;&gt;"",_xlfn.XLOOKUP($C35,DHAC_TestPatients_combined!$E$2:$E$72,DHAC_TestPatients_combined!$H$2:$H$72,""),"")</f>
        <v/>
      </c>
      <c r="AB35" s="65" t="str">
        <f>IF($A35&lt;&gt;"",_xlfn.XLOOKUP($C35,DHAC_TestPatients_combined!$E$2:$E$72,DHAC_TestPatients_combined!$I$2:$I$72,""),"")</f>
        <v/>
      </c>
      <c r="AC35" s="65" t="str">
        <f>IF($A35&lt;&gt;"",_xlfn.XLOOKUP($B35,Patient!$A$13:$A$83,Patient!$BF$13:$BF$83,""),"")</f>
        <v/>
      </c>
      <c r="AD35" s="155" t="str">
        <f>IF($A35&lt;&gt;"",_xlfn.XLOOKUP($B35,Patient!$A$13:$A$83,Patient!$BG$13:$BG$83,""),"")</f>
        <v/>
      </c>
      <c r="AE35" s="120" t="str">
        <f>IF($A35&lt;&gt;"",_xlfn.XLOOKUP($B35,Patient!$A$13:$A$83,Patient!AT$13:AT$83,""),"")</f>
        <v/>
      </c>
      <c r="AF35" s="65" t="str">
        <f>IF($A35&lt;&gt;"",_xlfn.XLOOKUP($B35,Patient!$A$13:$A$83,Patient!AU$13:AU$83,""),"")</f>
        <v/>
      </c>
      <c r="AG35" s="120" t="str">
        <f>IF($A35&lt;&gt;"",_xlfn.XLOOKUP($B35,Patient!$A$13:$A$83,Patient!AV$13:AV$83,""),"")</f>
        <v/>
      </c>
      <c r="AH35" s="65" t="str">
        <f>IF($A35&lt;&gt;"",_xlfn.XLOOKUP($B35,Patient!$A$13:$A$83,Patient!AW$13:AW$83,""),"")</f>
        <v/>
      </c>
      <c r="AI35" s="65" t="str">
        <f>IF($A35&lt;&gt;"",_xlfn.XLOOKUP($B35,Patient!$A$13:$A$83,Patient!AX$13:AX$83,""),"")</f>
        <v/>
      </c>
      <c r="AJ35" s="65" t="str">
        <f>IF($A35&lt;&gt;"",_xlfn.XLOOKUP($B35,Patient!$A$13:$A$83,Patient!AY$13:AY$83,""),"")</f>
        <v/>
      </c>
      <c r="AK35" s="65" t="str">
        <f>IF($A35&lt;&gt;"",_xlfn.XLOOKUP($B35,Patient!$A$13:$A$83,Patient!AZ$13:AZ$83,""),"")</f>
        <v/>
      </c>
      <c r="AL35" s="65" t="str">
        <f>IF($A35&lt;&gt;"",_xlfn.XLOOKUP($B35,Patient!$A$13:$A$83,Patient!BA$13:BA$83,""),"")</f>
        <v/>
      </c>
      <c r="AM35" s="65" t="str">
        <f>IF($A35&lt;&gt;"",_xlfn.XLOOKUP($B35,Patient!$A$13:$A$83,Patient!BB$13:BB$83,""),"")</f>
        <v/>
      </c>
      <c r="AN35" s="65" t="str">
        <f>IF($A35&lt;&gt;"",_xlfn.XLOOKUP($B35,Patient!$A$13:$A$83,Patient!$BL$13:$BL$83,""),"")</f>
        <v/>
      </c>
      <c r="AO35" s="120" t="str">
        <f>IF($A35&lt;&gt;"",_xlfn.XLOOKUP($B35,Patient!$A$13:$A$83,Patient!$BN$13:$BN$83,""),"")</f>
        <v/>
      </c>
      <c r="AP35" s="65" t="str">
        <f>IF($A35&lt;&gt;"",_xlfn.XLOOKUP($B35,Patient!$A$13:$A$83,Patient!$BO$13:$BO$83,""),"")</f>
        <v/>
      </c>
      <c r="AQ35" s="65" t="str">
        <f>IF($A35&lt;&gt;"",_xlfn.XLOOKUP($B35,Patient!$A$13:$A$83,Patient!$BP$13:$BP$83,""),"")</f>
        <v/>
      </c>
      <c r="AR35" s="65" t="str">
        <f>IF($A35&lt;&gt;"",_xlfn.XLOOKUP($B35,Patient!$A$13:$A$83,Patient!$BQ$13:$BQ$83,""),"")</f>
        <v/>
      </c>
      <c r="AS35" s="72" t="str">
        <f>IF($A35&lt;&gt;"",TEXT(_xlfn.XLOOKUP($B35,Patient!$A$13:$A$83,Patient!CC$13:CC$83,""),"#"),"")</f>
        <v/>
      </c>
      <c r="AT35" s="72" t="str">
        <f>IF($A35&lt;&gt;"",TEXT(_xlfn.XLOOKUP($B35,Patient!$A$13:$A$83,Patient!CD$13:CD$83,""),""),"")</f>
        <v/>
      </c>
      <c r="AU35" s="72" t="str">
        <f>IF($A35&lt;&gt;"",TEXT(_xlfn.XLOOKUP($B35,Patient!$A$13:$A$83,Patient!CF$13:CF$83,""),""),"")</f>
        <v/>
      </c>
      <c r="AV35" s="72" t="str">
        <f>IF($A35&lt;&gt;"",TEXT(_xlfn.XLOOKUP($B35,Patient!$A$13:$A$83,Patient!CG$13:CG$83,""),""),"")</f>
        <v/>
      </c>
      <c r="AW35" s="72" t="str">
        <f>IF($A35&lt;&gt;"",TEXT(_xlfn.XLOOKUP($B35,Patient!$A$13:$A$83,Patient!CI$13:CI$83,""),""),"")</f>
        <v/>
      </c>
      <c r="AX35" s="72" t="str">
        <f>IF($A35&lt;&gt;"",TEXT(_xlfn.XLOOKUP($B35,Patient!$A$13:$A$83,Patient!CJ$13:CJ$83,""),""),"")</f>
        <v/>
      </c>
      <c r="AY35" s="72" t="str">
        <f>IF($A35&lt;&gt;"",TEXT(_xlfn.XLOOKUP($B35,Patient!$A$13:$A$83,Patient!CK$13:CK$83,""),""),"")</f>
        <v/>
      </c>
      <c r="AZ35" s="72" t="str">
        <f>IF($A35&lt;&gt;"",TEXT(_xlfn.XLOOKUP($B35,Patient!$A$13:$A$83,Patient!CL$13:CL$83,""),""),"")</f>
        <v/>
      </c>
    </row>
    <row r="36" spans="1:52" x14ac:dyDescent="0.25">
      <c r="A36" s="65" t="str">
        <f>IF(D36 &lt;&gt; "",LOWER(_xlfn.CONCAT(_xlfn.XLOOKUP(DHAC_TestPatients_combined!E35, DHAC_TestPatients_combined!E$2:E$72,DHAC_TestPatients_combined!G$2:G$72,""), "-", _xlfn.XLOOKUP(DHAC_TestPatients_combined!E35, DHAC_TestPatients_combined!E$2:E$72,DHAC_TestPatients_combined!H$2:H$72,""),"-",DHAC_TestPatients_combined!F35)),"")</f>
        <v/>
      </c>
      <c r="B36" s="65" t="str">
        <f>IF(D36&lt;&gt;"",LOWER(_xlfn.CONCAT(_xlfn.XLOOKUP(C36,DHAC_TestPatients_combined!E$2:E$72,DHAC_TestPatients_combined!G$2:G$72,""),"-",_xlfn.XLOOKUP(C36,DHAC_TestPatients_combined!E$2:E$72,DHAC_TestPatients_combined!H$2:H$72,""),IF(_xlfn.XLOOKUP(C36,DHAC_TestPatients_combined!E$2:E$72,DHAC_TestPatients_combined!I$2:I$72,"")&lt;&gt;"",_xlfn.CONCAT("-",_xlfn.XLOOKUP(C36,DHAC_TestPatients_combined!E$2:E$72,DHAC_TestPatients_combined!I$2:I$72,"")),""))),"")</f>
        <v/>
      </c>
      <c r="C36" s="65" t="str">
        <f>IF(D36&lt;&gt;"",DHAC_TestPatients_combined!E35,"")</f>
        <v/>
      </c>
      <c r="D36" s="65" t="str">
        <f>IF(DHAC_TestPatients_combined!F35&gt;1,DHAC_TestPatients_combined!F35,"")</f>
        <v/>
      </c>
      <c r="E36" s="73" t="str">
        <f>IF(D36&lt;&gt;"", DHAC_TestPatients_combined!J35,"")</f>
        <v/>
      </c>
      <c r="F36" s="72" t="str">
        <f t="shared" si="12"/>
        <v/>
      </c>
      <c r="G36" s="65" t="str">
        <f>IF(A36&lt;&gt;"",LOWER(_xlfn.XLOOKUP(C36,DHAC_TestPatients_combined!E$2:E$72,DHAC_TestPatients_combined!C$2:C$72,"")),"")</f>
        <v/>
      </c>
      <c r="H36" s="65" t="str">
        <f>IF(A36&lt;&gt;"",LOWER(_xlfn.XLOOKUP(C36,DHAC_TestPatients_combined!E$2:E$72,DHAC_TestPatients_combined!D$2:D$72,"")),"")</f>
        <v/>
      </c>
      <c r="I36" s="66" t="str">
        <f t="shared" si="13"/>
        <v/>
      </c>
      <c r="J36" s="66" t="str">
        <f t="shared" si="14"/>
        <v/>
      </c>
      <c r="K36" s="66"/>
      <c r="L36" s="66" t="str">
        <f t="shared" si="15"/>
        <v/>
      </c>
      <c r="M36" s="66" t="str">
        <f t="shared" si="16"/>
        <v/>
      </c>
      <c r="N36" s="66" t="str">
        <f>IF(A36&lt;&gt;"",_xlfn.XLOOKUP(C36,DHAC_TestPatients_combined!E$2:E$72,DHAC_TestPatients_combined!B$2:B$72,""),"")</f>
        <v/>
      </c>
      <c r="O36" s="66" t="str">
        <f t="shared" si="17"/>
        <v/>
      </c>
      <c r="P36" s="66" t="str">
        <f t="shared" si="18"/>
        <v/>
      </c>
      <c r="Q36" s="66"/>
      <c r="R36" s="66" t="str">
        <f t="shared" si="19"/>
        <v/>
      </c>
      <c r="S36" s="66" t="str">
        <f t="shared" si="20"/>
        <v/>
      </c>
      <c r="T36" s="66" t="str">
        <f>IF(A36="","",_xlfn.CONCAT(C36,_xlfn.XLOOKUP(C36,DHAC_TestPatients_combined!E$2:E$72,DHAC_TestPatients_combined!F$2:F$72,"")))</f>
        <v/>
      </c>
      <c r="U36" s="120" t="str">
        <f>IF(D36&lt;&gt;"",LOWER(_xlfn.CONCAT(SUBSTITUTE(DHAC_TestPatients_combined!G35,"'",""),"-",DHAC_TestPatients_combined!H35,IF(DHAC_TestPatients_combined!I35&lt;&gt;"","-",""),IF(DHAC_TestPatients_combined!I35&lt;&gt;"",DHAC_TestPatients_combined!I35,""))),"")</f>
        <v/>
      </c>
      <c r="V36" s="120" t="str">
        <f t="shared" si="21"/>
        <v/>
      </c>
      <c r="W36" s="120" t="str">
        <f t="shared" si="22"/>
        <v/>
      </c>
      <c r="X36" s="65" t="str">
        <f t="shared" si="23"/>
        <v/>
      </c>
      <c r="Y36" s="65"/>
      <c r="Z36" s="120" t="str">
        <f>IF($A36&lt;&gt;"",_xlfn.XLOOKUP($C36,DHAC_TestPatients_combined!$E$2:$E$72,DHAC_TestPatients_combined!$G$2:$G$72,""),"")</f>
        <v/>
      </c>
      <c r="AA36" s="65" t="str">
        <f>IF($A36&lt;&gt;"",_xlfn.XLOOKUP($C36,DHAC_TestPatients_combined!$E$2:$E$72,DHAC_TestPatients_combined!$H$2:$H$72,""),"")</f>
        <v/>
      </c>
      <c r="AB36" s="65" t="str">
        <f>IF($A36&lt;&gt;"",_xlfn.XLOOKUP($C36,DHAC_TestPatients_combined!$E$2:$E$72,DHAC_TestPatients_combined!$I$2:$I$72,""),"")</f>
        <v/>
      </c>
      <c r="AC36" s="65" t="str">
        <f>IF($A36&lt;&gt;"",_xlfn.XLOOKUP($B36,Patient!$A$13:$A$83,Patient!$BF$13:$BF$83,""),"")</f>
        <v/>
      </c>
      <c r="AD36" s="155" t="str">
        <f>IF($A36&lt;&gt;"",_xlfn.XLOOKUP($B36,Patient!$A$13:$A$83,Patient!$BG$13:$BG$83,""),"")</f>
        <v/>
      </c>
      <c r="AE36" s="120" t="str">
        <f>IF($A36&lt;&gt;"",_xlfn.XLOOKUP($B36,Patient!$A$13:$A$83,Patient!AT$13:AT$83,""),"")</f>
        <v/>
      </c>
      <c r="AF36" s="65" t="str">
        <f>IF($A36&lt;&gt;"",_xlfn.XLOOKUP($B36,Patient!$A$13:$A$83,Patient!AU$13:AU$83,""),"")</f>
        <v/>
      </c>
      <c r="AG36" s="120" t="str">
        <f>IF($A36&lt;&gt;"",_xlfn.XLOOKUP($B36,Patient!$A$13:$A$83,Patient!AV$13:AV$83,""),"")</f>
        <v/>
      </c>
      <c r="AH36" s="65" t="str">
        <f>IF($A36&lt;&gt;"",_xlfn.XLOOKUP($B36,Patient!$A$13:$A$83,Patient!AW$13:AW$83,""),"")</f>
        <v/>
      </c>
      <c r="AI36" s="65" t="str">
        <f>IF($A36&lt;&gt;"",_xlfn.XLOOKUP($B36,Patient!$A$13:$A$83,Patient!AX$13:AX$83,""),"")</f>
        <v/>
      </c>
      <c r="AJ36" s="65" t="str">
        <f>IF($A36&lt;&gt;"",_xlfn.XLOOKUP($B36,Patient!$A$13:$A$83,Patient!AY$13:AY$83,""),"")</f>
        <v/>
      </c>
      <c r="AK36" s="65" t="str">
        <f>IF($A36&lt;&gt;"",_xlfn.XLOOKUP($B36,Patient!$A$13:$A$83,Patient!AZ$13:AZ$83,""),"")</f>
        <v/>
      </c>
      <c r="AL36" s="65" t="str">
        <f>IF($A36&lt;&gt;"",_xlfn.XLOOKUP($B36,Patient!$A$13:$A$83,Patient!BA$13:BA$83,""),"")</f>
        <v/>
      </c>
      <c r="AM36" s="65" t="str">
        <f>IF($A36&lt;&gt;"",_xlfn.XLOOKUP($B36,Patient!$A$13:$A$83,Patient!BB$13:BB$83,""),"")</f>
        <v/>
      </c>
      <c r="AN36" s="65" t="str">
        <f>IF($A36&lt;&gt;"",_xlfn.XLOOKUP($B36,Patient!$A$13:$A$83,Patient!$BL$13:$BL$83,""),"")</f>
        <v/>
      </c>
      <c r="AO36" s="120" t="str">
        <f>IF($A36&lt;&gt;"",_xlfn.XLOOKUP($B36,Patient!$A$13:$A$83,Patient!$BN$13:$BN$83,""),"")</f>
        <v/>
      </c>
      <c r="AP36" s="65" t="str">
        <f>IF($A36&lt;&gt;"",_xlfn.XLOOKUP($B36,Patient!$A$13:$A$83,Patient!$BO$13:$BO$83,""),"")</f>
        <v/>
      </c>
      <c r="AQ36" s="65" t="str">
        <f>IF($A36&lt;&gt;"",_xlfn.XLOOKUP($B36,Patient!$A$13:$A$83,Patient!$BP$13:$BP$83,""),"")</f>
        <v/>
      </c>
      <c r="AR36" s="65" t="str">
        <f>IF($A36&lt;&gt;"",_xlfn.XLOOKUP($B36,Patient!$A$13:$A$83,Patient!$BQ$13:$BQ$83,""),"")</f>
        <v/>
      </c>
      <c r="AS36" s="72" t="str">
        <f>IF($A36&lt;&gt;"",TEXT(_xlfn.XLOOKUP($B36,Patient!$A$13:$A$83,Patient!CC$13:CC$83,""),"#"),"")</f>
        <v/>
      </c>
      <c r="AT36" s="72" t="str">
        <f>IF($A36&lt;&gt;"",TEXT(_xlfn.XLOOKUP($B36,Patient!$A$13:$A$83,Patient!CD$13:CD$83,""),""),"")</f>
        <v/>
      </c>
      <c r="AU36" s="72" t="str">
        <f>IF($A36&lt;&gt;"",TEXT(_xlfn.XLOOKUP($B36,Patient!$A$13:$A$83,Patient!CF$13:CF$83,""),""),"")</f>
        <v/>
      </c>
      <c r="AV36" s="72" t="str">
        <f>IF($A36&lt;&gt;"",TEXT(_xlfn.XLOOKUP($B36,Patient!$A$13:$A$83,Patient!CG$13:CG$83,""),""),"")</f>
        <v/>
      </c>
      <c r="AW36" s="72" t="str">
        <f>IF($A36&lt;&gt;"",TEXT(_xlfn.XLOOKUP($B36,Patient!$A$13:$A$83,Patient!CI$13:CI$83,""),""),"")</f>
        <v/>
      </c>
      <c r="AX36" s="72" t="str">
        <f>IF($A36&lt;&gt;"",TEXT(_xlfn.XLOOKUP($B36,Patient!$A$13:$A$83,Patient!CJ$13:CJ$83,""),""),"")</f>
        <v/>
      </c>
      <c r="AY36" s="72" t="str">
        <f>IF($A36&lt;&gt;"",TEXT(_xlfn.XLOOKUP($B36,Patient!$A$13:$A$83,Patient!CK$13:CK$83,""),""),"")</f>
        <v/>
      </c>
      <c r="AZ36" s="72" t="str">
        <f>IF($A36&lt;&gt;"",TEXT(_xlfn.XLOOKUP($B36,Patient!$A$13:$A$83,Patient!CL$13:CL$83,""),""),"")</f>
        <v/>
      </c>
    </row>
    <row r="37" spans="1:52" x14ac:dyDescent="0.25">
      <c r="A37" s="65" t="str">
        <f>IF(D37 &lt;&gt; "",LOWER(_xlfn.CONCAT(_xlfn.XLOOKUP(DHAC_TestPatients_combined!E36, DHAC_TestPatients_combined!E$2:E$72,DHAC_TestPatients_combined!G$2:G$72,""), "-", _xlfn.XLOOKUP(DHAC_TestPatients_combined!E36, DHAC_TestPatients_combined!E$2:E$72,DHAC_TestPatients_combined!H$2:H$72,""),"-",DHAC_TestPatients_combined!F36)),"")</f>
        <v/>
      </c>
      <c r="B37" s="65" t="str">
        <f>IF(D37&lt;&gt;"",LOWER(_xlfn.CONCAT(_xlfn.XLOOKUP(C37,DHAC_TestPatients_combined!E$2:E$72,DHAC_TestPatients_combined!G$2:G$72,""),"-",_xlfn.XLOOKUP(C37,DHAC_TestPatients_combined!E$2:E$72,DHAC_TestPatients_combined!H$2:H$72,""),IF(_xlfn.XLOOKUP(C37,DHAC_TestPatients_combined!E$2:E$72,DHAC_TestPatients_combined!I$2:I$72,"")&lt;&gt;"",_xlfn.CONCAT("-",_xlfn.XLOOKUP(C37,DHAC_TestPatients_combined!E$2:E$72,DHAC_TestPatients_combined!I$2:I$72,"")),""))),"")</f>
        <v/>
      </c>
      <c r="C37" s="65" t="str">
        <f>IF(D37&lt;&gt;"",DHAC_TestPatients_combined!E36,"")</f>
        <v/>
      </c>
      <c r="D37" s="65" t="str">
        <f>IF(DHAC_TestPatients_combined!F36&gt;1,DHAC_TestPatients_combined!F36,"")</f>
        <v/>
      </c>
      <c r="E37" s="73" t="str">
        <f>IF(D37&lt;&gt;"", DHAC_TestPatients_combined!J36,"")</f>
        <v/>
      </c>
      <c r="F37" s="72" t="str">
        <f t="shared" si="12"/>
        <v/>
      </c>
      <c r="G37" s="65" t="str">
        <f>IF(A37&lt;&gt;"",LOWER(_xlfn.XLOOKUP(C37,DHAC_TestPatients_combined!E$2:E$72,DHAC_TestPatients_combined!C$2:C$72,"")),"")</f>
        <v/>
      </c>
      <c r="H37" s="65" t="str">
        <f>IF(A37&lt;&gt;"",LOWER(_xlfn.XLOOKUP(C37,DHAC_TestPatients_combined!E$2:E$72,DHAC_TestPatients_combined!D$2:D$72,"")),"")</f>
        <v/>
      </c>
      <c r="I37" s="66" t="str">
        <f t="shared" si="13"/>
        <v/>
      </c>
      <c r="J37" s="66" t="str">
        <f t="shared" si="14"/>
        <v/>
      </c>
      <c r="K37" s="66"/>
      <c r="L37" s="66" t="str">
        <f t="shared" si="15"/>
        <v/>
      </c>
      <c r="M37" s="66" t="str">
        <f t="shared" si="16"/>
        <v/>
      </c>
      <c r="N37" s="66" t="str">
        <f>IF(A37&lt;&gt;"",_xlfn.XLOOKUP(C37,DHAC_TestPatients_combined!E$2:E$72,DHAC_TestPatients_combined!B$2:B$72,""),"")</f>
        <v/>
      </c>
      <c r="O37" s="66" t="str">
        <f t="shared" si="17"/>
        <v/>
      </c>
      <c r="P37" s="66" t="str">
        <f t="shared" si="18"/>
        <v/>
      </c>
      <c r="Q37" s="66"/>
      <c r="R37" s="66" t="str">
        <f t="shared" si="19"/>
        <v/>
      </c>
      <c r="S37" s="66" t="str">
        <f t="shared" si="20"/>
        <v/>
      </c>
      <c r="T37" s="66" t="str">
        <f>IF(A37="","",_xlfn.CONCAT(C37,_xlfn.XLOOKUP(C37,DHAC_TestPatients_combined!E$2:E$72,DHAC_TestPatients_combined!F$2:F$72,"")))</f>
        <v/>
      </c>
      <c r="U37" s="120" t="str">
        <f>IF(D37&lt;&gt;"",LOWER(_xlfn.CONCAT(SUBSTITUTE(DHAC_TestPatients_combined!G36,"'",""),"-",DHAC_TestPatients_combined!H36,IF(DHAC_TestPatients_combined!I36&lt;&gt;"","-",""),IF(DHAC_TestPatients_combined!I36&lt;&gt;"",DHAC_TestPatients_combined!I36,""))),"")</f>
        <v/>
      </c>
      <c r="V37" s="120" t="str">
        <f t="shared" si="21"/>
        <v/>
      </c>
      <c r="W37" s="120" t="str">
        <f t="shared" si="22"/>
        <v/>
      </c>
      <c r="X37" s="65" t="str">
        <f t="shared" si="23"/>
        <v/>
      </c>
      <c r="Y37" s="65"/>
      <c r="Z37" s="120" t="str">
        <f>IF($A37&lt;&gt;"",_xlfn.XLOOKUP($C37,DHAC_TestPatients_combined!$E$2:$E$72,DHAC_TestPatients_combined!$G$2:$G$72,""),"")</f>
        <v/>
      </c>
      <c r="AA37" s="65" t="str">
        <f>IF($A37&lt;&gt;"",_xlfn.XLOOKUP($C37,DHAC_TestPatients_combined!$E$2:$E$72,DHAC_TestPatients_combined!$H$2:$H$72,""),"")</f>
        <v/>
      </c>
      <c r="AB37" s="65" t="str">
        <f>IF($A37&lt;&gt;"",_xlfn.XLOOKUP($C37,DHAC_TestPatients_combined!$E$2:$E$72,DHAC_TestPatients_combined!$I$2:$I$72,""),"")</f>
        <v/>
      </c>
      <c r="AC37" s="65" t="str">
        <f>IF($A37&lt;&gt;"",_xlfn.XLOOKUP($B37,Patient!$A$13:$A$83,Patient!$BF$13:$BF$83,""),"")</f>
        <v/>
      </c>
      <c r="AD37" s="155" t="str">
        <f>IF($A37&lt;&gt;"",_xlfn.XLOOKUP($B37,Patient!$A$13:$A$83,Patient!$BG$13:$BG$83,""),"")</f>
        <v/>
      </c>
      <c r="AE37" s="120" t="str">
        <f>IF($A37&lt;&gt;"",_xlfn.XLOOKUP($B37,Patient!$A$13:$A$83,Patient!AT$13:AT$83,""),"")</f>
        <v/>
      </c>
      <c r="AF37" s="65" t="str">
        <f>IF($A37&lt;&gt;"",_xlfn.XLOOKUP($B37,Patient!$A$13:$A$83,Patient!AU$13:AU$83,""),"")</f>
        <v/>
      </c>
      <c r="AG37" s="120" t="str">
        <f>IF($A37&lt;&gt;"",_xlfn.XLOOKUP($B37,Patient!$A$13:$A$83,Patient!AV$13:AV$83,""),"")</f>
        <v/>
      </c>
      <c r="AH37" s="65" t="str">
        <f>IF($A37&lt;&gt;"",_xlfn.XLOOKUP($B37,Patient!$A$13:$A$83,Patient!AW$13:AW$83,""),"")</f>
        <v/>
      </c>
      <c r="AI37" s="65" t="str">
        <f>IF($A37&lt;&gt;"",_xlfn.XLOOKUP($B37,Patient!$A$13:$A$83,Patient!AX$13:AX$83,""),"")</f>
        <v/>
      </c>
      <c r="AJ37" s="65" t="str">
        <f>IF($A37&lt;&gt;"",_xlfn.XLOOKUP($B37,Patient!$A$13:$A$83,Patient!AY$13:AY$83,""),"")</f>
        <v/>
      </c>
      <c r="AK37" s="65" t="str">
        <f>IF($A37&lt;&gt;"",_xlfn.XLOOKUP($B37,Patient!$A$13:$A$83,Patient!AZ$13:AZ$83,""),"")</f>
        <v/>
      </c>
      <c r="AL37" s="65" t="str">
        <f>IF($A37&lt;&gt;"",_xlfn.XLOOKUP($B37,Patient!$A$13:$A$83,Patient!BA$13:BA$83,""),"")</f>
        <v/>
      </c>
      <c r="AM37" s="65" t="str">
        <f>IF($A37&lt;&gt;"",_xlfn.XLOOKUP($B37,Patient!$A$13:$A$83,Patient!BB$13:BB$83,""),"")</f>
        <v/>
      </c>
      <c r="AN37" s="65" t="str">
        <f>IF($A37&lt;&gt;"",_xlfn.XLOOKUP($B37,Patient!$A$13:$A$83,Patient!$BL$13:$BL$83,""),"")</f>
        <v/>
      </c>
      <c r="AO37" s="120" t="str">
        <f>IF($A37&lt;&gt;"",_xlfn.XLOOKUP($B37,Patient!$A$13:$A$83,Patient!$BN$13:$BN$83,""),"")</f>
        <v/>
      </c>
      <c r="AP37" s="65" t="str">
        <f>IF($A37&lt;&gt;"",_xlfn.XLOOKUP($B37,Patient!$A$13:$A$83,Patient!$BO$13:$BO$83,""),"")</f>
        <v/>
      </c>
      <c r="AQ37" s="65" t="str">
        <f>IF($A37&lt;&gt;"",_xlfn.XLOOKUP($B37,Patient!$A$13:$A$83,Patient!$BP$13:$BP$83,""),"")</f>
        <v/>
      </c>
      <c r="AR37" s="65" t="str">
        <f>IF($A37&lt;&gt;"",_xlfn.XLOOKUP($B37,Patient!$A$13:$A$83,Patient!$BQ$13:$BQ$83,""),"")</f>
        <v/>
      </c>
      <c r="AS37" s="72" t="str">
        <f>IF($A37&lt;&gt;"",TEXT(_xlfn.XLOOKUP($B37,Patient!$A$13:$A$83,Patient!CC$13:CC$83,""),"#"),"")</f>
        <v/>
      </c>
      <c r="AT37" s="72" t="str">
        <f>IF($A37&lt;&gt;"",TEXT(_xlfn.XLOOKUP($B37,Patient!$A$13:$A$83,Patient!CD$13:CD$83,""),""),"")</f>
        <v/>
      </c>
      <c r="AU37" s="72" t="str">
        <f>IF($A37&lt;&gt;"",TEXT(_xlfn.XLOOKUP($B37,Patient!$A$13:$A$83,Patient!CF$13:CF$83,""),""),"")</f>
        <v/>
      </c>
      <c r="AV37" s="72" t="str">
        <f>IF($A37&lt;&gt;"",TEXT(_xlfn.XLOOKUP($B37,Patient!$A$13:$A$83,Patient!CG$13:CG$83,""),""),"")</f>
        <v/>
      </c>
      <c r="AW37" s="72" t="str">
        <f>IF($A37&lt;&gt;"",TEXT(_xlfn.XLOOKUP($B37,Patient!$A$13:$A$83,Patient!CI$13:CI$83,""),""),"")</f>
        <v/>
      </c>
      <c r="AX37" s="72" t="str">
        <f>IF($A37&lt;&gt;"",TEXT(_xlfn.XLOOKUP($B37,Patient!$A$13:$A$83,Patient!CJ$13:CJ$83,""),""),"")</f>
        <v/>
      </c>
      <c r="AY37" s="72" t="str">
        <f>IF($A37&lt;&gt;"",TEXT(_xlfn.XLOOKUP($B37,Patient!$A$13:$A$83,Patient!CK$13:CK$83,""),""),"")</f>
        <v/>
      </c>
      <c r="AZ37" s="72" t="str">
        <f>IF($A37&lt;&gt;"",TEXT(_xlfn.XLOOKUP($B37,Patient!$A$13:$A$83,Patient!CL$13:CL$83,""),""),"")</f>
        <v/>
      </c>
    </row>
    <row r="38" spans="1:52" x14ac:dyDescent="0.25">
      <c r="A38" s="65" t="str">
        <f>IF(D38 &lt;&gt; "",LOWER(_xlfn.CONCAT(_xlfn.XLOOKUP(DHAC_TestPatients_combined!E37, DHAC_TestPatients_combined!E$2:E$72,DHAC_TestPatients_combined!G$2:G$72,""), "-", _xlfn.XLOOKUP(DHAC_TestPatients_combined!E37, DHAC_TestPatients_combined!E$2:E$72,DHAC_TestPatients_combined!H$2:H$72,""),"-",DHAC_TestPatients_combined!F37)),"")</f>
        <v/>
      </c>
      <c r="B38" s="65" t="str">
        <f>IF(D38&lt;&gt;"",LOWER(_xlfn.CONCAT(_xlfn.XLOOKUP(C38,DHAC_TestPatients_combined!E$2:E$72,DHAC_TestPatients_combined!G$2:G$72,""),"-",_xlfn.XLOOKUP(C38,DHAC_TestPatients_combined!E$2:E$72,DHAC_TestPatients_combined!H$2:H$72,""),IF(_xlfn.XLOOKUP(C38,DHAC_TestPatients_combined!E$2:E$72,DHAC_TestPatients_combined!I$2:I$72,"")&lt;&gt;"",_xlfn.CONCAT("-",_xlfn.XLOOKUP(C38,DHAC_TestPatients_combined!E$2:E$72,DHAC_TestPatients_combined!I$2:I$72,"")),""))),"")</f>
        <v/>
      </c>
      <c r="C38" s="65" t="str">
        <f>IF(D38&lt;&gt;"",DHAC_TestPatients_combined!E37,"")</f>
        <v/>
      </c>
      <c r="D38" s="65" t="str">
        <f>IF(DHAC_TestPatients_combined!F37&gt;1,DHAC_TestPatients_combined!F37,"")</f>
        <v/>
      </c>
      <c r="E38" s="73" t="str">
        <f>IF(D38&lt;&gt;"", DHAC_TestPatients_combined!J37,"")</f>
        <v/>
      </c>
      <c r="F38" s="72" t="str">
        <f t="shared" si="12"/>
        <v/>
      </c>
      <c r="G38" s="65" t="str">
        <f>IF(A38&lt;&gt;"",LOWER(_xlfn.XLOOKUP(C38,DHAC_TestPatients_combined!E$2:E$72,DHAC_TestPatients_combined!C$2:C$72,"")),"")</f>
        <v/>
      </c>
      <c r="H38" s="65" t="str">
        <f>IF(A38&lt;&gt;"",LOWER(_xlfn.XLOOKUP(C38,DHAC_TestPatients_combined!E$2:E$72,DHAC_TestPatients_combined!D$2:D$72,"")),"")</f>
        <v/>
      </c>
      <c r="I38" s="66" t="str">
        <f t="shared" si="13"/>
        <v/>
      </c>
      <c r="J38" s="66" t="str">
        <f t="shared" si="14"/>
        <v/>
      </c>
      <c r="K38" s="66"/>
      <c r="L38" s="66" t="str">
        <f t="shared" si="15"/>
        <v/>
      </c>
      <c r="M38" s="66" t="str">
        <f t="shared" si="16"/>
        <v/>
      </c>
      <c r="N38" s="66" t="str">
        <f>IF(A38&lt;&gt;"",_xlfn.XLOOKUP(C38,DHAC_TestPatients_combined!E$2:E$72,DHAC_TestPatients_combined!B$2:B$72,""),"")</f>
        <v/>
      </c>
      <c r="O38" s="66" t="str">
        <f t="shared" si="17"/>
        <v/>
      </c>
      <c r="P38" s="66" t="str">
        <f t="shared" si="18"/>
        <v/>
      </c>
      <c r="Q38" s="66"/>
      <c r="R38" s="66" t="str">
        <f t="shared" si="19"/>
        <v/>
      </c>
      <c r="S38" s="66" t="str">
        <f t="shared" si="20"/>
        <v/>
      </c>
      <c r="T38" s="66" t="str">
        <f>IF(A38="","",_xlfn.CONCAT(C38,_xlfn.XLOOKUP(C38,DHAC_TestPatients_combined!E$2:E$72,DHAC_TestPatients_combined!F$2:F$72,"")))</f>
        <v/>
      </c>
      <c r="U38" s="120" t="str">
        <f>IF(D38&lt;&gt;"",LOWER(_xlfn.CONCAT(SUBSTITUTE(DHAC_TestPatients_combined!G37,"'",""),"-",DHAC_TestPatients_combined!H37,IF(DHAC_TestPatients_combined!I37&lt;&gt;"","-",""),IF(DHAC_TestPatients_combined!I37&lt;&gt;"",DHAC_TestPatients_combined!I37,""))),"")</f>
        <v/>
      </c>
      <c r="V38" s="120" t="str">
        <f t="shared" si="21"/>
        <v/>
      </c>
      <c r="W38" s="120" t="str">
        <f t="shared" si="22"/>
        <v/>
      </c>
      <c r="X38" s="65" t="str">
        <f t="shared" si="23"/>
        <v/>
      </c>
      <c r="Y38" s="65"/>
      <c r="Z38" s="120" t="str">
        <f>IF($A38&lt;&gt;"",_xlfn.XLOOKUP($C38,DHAC_TestPatients_combined!$E$2:$E$72,DHAC_TestPatients_combined!$G$2:$G$72,""),"")</f>
        <v/>
      </c>
      <c r="AA38" s="65" t="str">
        <f>IF($A38&lt;&gt;"",_xlfn.XLOOKUP($C38,DHAC_TestPatients_combined!$E$2:$E$72,DHAC_TestPatients_combined!$H$2:$H$72,""),"")</f>
        <v/>
      </c>
      <c r="AB38" s="65" t="str">
        <f>IF($A38&lt;&gt;"",_xlfn.XLOOKUP($C38,DHAC_TestPatients_combined!$E$2:$E$72,DHAC_TestPatients_combined!$I$2:$I$72,""),"")</f>
        <v/>
      </c>
      <c r="AC38" s="65" t="str">
        <f>IF($A38&lt;&gt;"",_xlfn.XLOOKUP($B38,Patient!$A$13:$A$83,Patient!$BF$13:$BF$83,""),"")</f>
        <v/>
      </c>
      <c r="AD38" s="155" t="str">
        <f>IF($A38&lt;&gt;"",_xlfn.XLOOKUP($B38,Patient!$A$13:$A$83,Patient!$BG$13:$BG$83,""),"")</f>
        <v/>
      </c>
      <c r="AE38" s="120" t="str">
        <f>IF($A38&lt;&gt;"",_xlfn.XLOOKUP($B38,Patient!$A$13:$A$83,Patient!AT$13:AT$83,""),"")</f>
        <v/>
      </c>
      <c r="AF38" s="65" t="str">
        <f>IF($A38&lt;&gt;"",_xlfn.XLOOKUP($B38,Patient!$A$13:$A$83,Patient!AU$13:AU$83,""),"")</f>
        <v/>
      </c>
      <c r="AG38" s="120" t="str">
        <f>IF($A38&lt;&gt;"",_xlfn.XLOOKUP($B38,Patient!$A$13:$A$83,Patient!AV$13:AV$83,""),"")</f>
        <v/>
      </c>
      <c r="AH38" s="65" t="str">
        <f>IF($A38&lt;&gt;"",_xlfn.XLOOKUP($B38,Patient!$A$13:$A$83,Patient!AW$13:AW$83,""),"")</f>
        <v/>
      </c>
      <c r="AI38" s="65" t="str">
        <f>IF($A38&lt;&gt;"",_xlfn.XLOOKUP($B38,Patient!$A$13:$A$83,Patient!AX$13:AX$83,""),"")</f>
        <v/>
      </c>
      <c r="AJ38" s="65" t="str">
        <f>IF($A38&lt;&gt;"",_xlfn.XLOOKUP($B38,Patient!$A$13:$A$83,Patient!AY$13:AY$83,""),"")</f>
        <v/>
      </c>
      <c r="AK38" s="65" t="str">
        <f>IF($A38&lt;&gt;"",_xlfn.XLOOKUP($B38,Patient!$A$13:$A$83,Patient!AZ$13:AZ$83,""),"")</f>
        <v/>
      </c>
      <c r="AL38" s="65" t="str">
        <f>IF($A38&lt;&gt;"",_xlfn.XLOOKUP($B38,Patient!$A$13:$A$83,Patient!BA$13:BA$83,""),"")</f>
        <v/>
      </c>
      <c r="AM38" s="65" t="str">
        <f>IF($A38&lt;&gt;"",_xlfn.XLOOKUP($B38,Patient!$A$13:$A$83,Patient!BB$13:BB$83,""),"")</f>
        <v/>
      </c>
      <c r="AN38" s="65" t="str">
        <f>IF($A38&lt;&gt;"",_xlfn.XLOOKUP($B38,Patient!$A$13:$A$83,Patient!$BL$13:$BL$83,""),"")</f>
        <v/>
      </c>
      <c r="AO38" s="120" t="str">
        <f>IF($A38&lt;&gt;"",_xlfn.XLOOKUP($B38,Patient!$A$13:$A$83,Patient!$BN$13:$BN$83,""),"")</f>
        <v/>
      </c>
      <c r="AP38" s="65" t="str">
        <f>IF($A38&lt;&gt;"",_xlfn.XLOOKUP($B38,Patient!$A$13:$A$83,Patient!$BO$13:$BO$83,""),"")</f>
        <v/>
      </c>
      <c r="AQ38" s="65" t="str">
        <f>IF($A38&lt;&gt;"",_xlfn.XLOOKUP($B38,Patient!$A$13:$A$83,Patient!$BP$13:$BP$83,""),"")</f>
        <v/>
      </c>
      <c r="AR38" s="65" t="str">
        <f>IF($A38&lt;&gt;"",_xlfn.XLOOKUP($B38,Patient!$A$13:$A$83,Patient!$BQ$13:$BQ$83,""),"")</f>
        <v/>
      </c>
      <c r="AS38" s="72" t="str">
        <f>IF($A38&lt;&gt;"",TEXT(_xlfn.XLOOKUP($B38,Patient!$A$13:$A$83,Patient!CC$13:CC$83,""),"#"),"")</f>
        <v/>
      </c>
      <c r="AT38" s="72" t="str">
        <f>IF($A38&lt;&gt;"",TEXT(_xlfn.XLOOKUP($B38,Patient!$A$13:$A$83,Patient!CD$13:CD$83,""),""),"")</f>
        <v/>
      </c>
      <c r="AU38" s="72" t="str">
        <f>IF($A38&lt;&gt;"",TEXT(_xlfn.XLOOKUP($B38,Patient!$A$13:$A$83,Patient!CF$13:CF$83,""),""),"")</f>
        <v/>
      </c>
      <c r="AV38" s="72" t="str">
        <f>IF($A38&lt;&gt;"",TEXT(_xlfn.XLOOKUP($B38,Patient!$A$13:$A$83,Patient!CG$13:CG$83,""),""),"")</f>
        <v/>
      </c>
      <c r="AW38" s="72" t="str">
        <f>IF($A38&lt;&gt;"",TEXT(_xlfn.XLOOKUP($B38,Patient!$A$13:$A$83,Patient!CI$13:CI$83,""),""),"")</f>
        <v/>
      </c>
      <c r="AX38" s="72" t="str">
        <f>IF($A38&lt;&gt;"",TEXT(_xlfn.XLOOKUP($B38,Patient!$A$13:$A$83,Patient!CJ$13:CJ$83,""),""),"")</f>
        <v/>
      </c>
      <c r="AY38" s="72" t="str">
        <f>IF($A38&lt;&gt;"",TEXT(_xlfn.XLOOKUP($B38,Patient!$A$13:$A$83,Patient!CK$13:CK$83,""),""),"")</f>
        <v/>
      </c>
      <c r="AZ38" s="72" t="str">
        <f>IF($A38&lt;&gt;"",TEXT(_xlfn.XLOOKUP($B38,Patient!$A$13:$A$83,Patient!CL$13:CL$83,""),""),"")</f>
        <v/>
      </c>
    </row>
    <row r="39" spans="1:52" x14ac:dyDescent="0.25">
      <c r="A39" s="65" t="str">
        <f>IF(D39 &lt;&gt; "",LOWER(_xlfn.CONCAT(_xlfn.XLOOKUP(DHAC_TestPatients_combined!E38, DHAC_TestPatients_combined!E$2:E$72,DHAC_TestPatients_combined!G$2:G$72,""), "-", _xlfn.XLOOKUP(DHAC_TestPatients_combined!E38, DHAC_TestPatients_combined!E$2:E$72,DHAC_TestPatients_combined!H$2:H$72,""),"-",DHAC_TestPatients_combined!F38)),"")</f>
        <v/>
      </c>
      <c r="B39" s="65" t="str">
        <f>IF(D39&lt;&gt;"",LOWER(_xlfn.CONCAT(_xlfn.XLOOKUP(C39,DHAC_TestPatients_combined!E$2:E$72,DHAC_TestPatients_combined!G$2:G$72,""),"-",_xlfn.XLOOKUP(C39,DHAC_TestPatients_combined!E$2:E$72,DHAC_TestPatients_combined!H$2:H$72,""),IF(_xlfn.XLOOKUP(C39,DHAC_TestPatients_combined!E$2:E$72,DHAC_TestPatients_combined!I$2:I$72,"")&lt;&gt;"",_xlfn.CONCAT("-",_xlfn.XLOOKUP(C39,DHAC_TestPatients_combined!E$2:E$72,DHAC_TestPatients_combined!I$2:I$72,"")),""))),"")</f>
        <v/>
      </c>
      <c r="C39" s="65" t="str">
        <f>IF(D39&lt;&gt;"",DHAC_TestPatients_combined!E38,"")</f>
        <v/>
      </c>
      <c r="D39" s="65" t="str">
        <f>IF(DHAC_TestPatients_combined!F38&gt;1,DHAC_TestPatients_combined!F38,"")</f>
        <v/>
      </c>
      <c r="E39" s="73" t="str">
        <f>IF(D39&lt;&gt;"", DHAC_TestPatients_combined!J38,"")</f>
        <v/>
      </c>
      <c r="F39" s="72" t="str">
        <f t="shared" si="12"/>
        <v/>
      </c>
      <c r="G39" s="65" t="str">
        <f>IF(A39&lt;&gt;"",LOWER(_xlfn.XLOOKUP(C39,DHAC_TestPatients_combined!E$2:E$72,DHAC_TestPatients_combined!C$2:C$72,"")),"")</f>
        <v/>
      </c>
      <c r="H39" s="65" t="str">
        <f>IF(A39&lt;&gt;"",LOWER(_xlfn.XLOOKUP(C39,DHAC_TestPatients_combined!E$2:E$72,DHAC_TestPatients_combined!D$2:D$72,"")),"")</f>
        <v/>
      </c>
      <c r="I39" s="66" t="str">
        <f t="shared" si="13"/>
        <v/>
      </c>
      <c r="J39" s="66" t="str">
        <f t="shared" si="14"/>
        <v/>
      </c>
      <c r="K39" s="66"/>
      <c r="L39" s="66" t="str">
        <f t="shared" si="15"/>
        <v/>
      </c>
      <c r="M39" s="66" t="str">
        <f t="shared" si="16"/>
        <v/>
      </c>
      <c r="N39" s="66" t="str">
        <f>IF(A39&lt;&gt;"",_xlfn.XLOOKUP(C39,DHAC_TestPatients_combined!E$2:E$72,DHAC_TestPatients_combined!B$2:B$72,""),"")</f>
        <v/>
      </c>
      <c r="O39" s="66" t="str">
        <f t="shared" si="17"/>
        <v/>
      </c>
      <c r="P39" s="66" t="str">
        <f t="shared" si="18"/>
        <v/>
      </c>
      <c r="Q39" s="66"/>
      <c r="R39" s="66" t="str">
        <f t="shared" si="19"/>
        <v/>
      </c>
      <c r="S39" s="66" t="str">
        <f t="shared" si="20"/>
        <v/>
      </c>
      <c r="T39" s="66" t="str">
        <f>IF(A39="","",_xlfn.CONCAT(C39,_xlfn.XLOOKUP(C39,DHAC_TestPatients_combined!E$2:E$72,DHAC_TestPatients_combined!F$2:F$72,"")))</f>
        <v/>
      </c>
      <c r="U39" s="120" t="str">
        <f>IF(D39&lt;&gt;"",LOWER(_xlfn.CONCAT(SUBSTITUTE(DHAC_TestPatients_combined!G38,"'",""),"-",DHAC_TestPatients_combined!H38,IF(DHAC_TestPatients_combined!I38&lt;&gt;"","-",""),IF(DHAC_TestPatients_combined!I38&lt;&gt;"",DHAC_TestPatients_combined!I38,""))),"")</f>
        <v/>
      </c>
      <c r="V39" s="120" t="str">
        <f t="shared" si="21"/>
        <v/>
      </c>
      <c r="W39" s="120" t="str">
        <f t="shared" si="22"/>
        <v/>
      </c>
      <c r="X39" s="65" t="str">
        <f t="shared" si="23"/>
        <v/>
      </c>
      <c r="Y39" s="65"/>
      <c r="Z39" s="120" t="str">
        <f>IF($A39&lt;&gt;"",_xlfn.XLOOKUP($C39,DHAC_TestPatients_combined!$E$2:$E$72,DHAC_TestPatients_combined!$G$2:$G$72,""),"")</f>
        <v/>
      </c>
      <c r="AA39" s="65" t="str">
        <f>IF($A39&lt;&gt;"",_xlfn.XLOOKUP($C39,DHAC_TestPatients_combined!$E$2:$E$72,DHAC_TestPatients_combined!$H$2:$H$72,""),"")</f>
        <v/>
      </c>
      <c r="AB39" s="65" t="str">
        <f>IF($A39&lt;&gt;"",_xlfn.XLOOKUP($C39,DHAC_TestPatients_combined!$E$2:$E$72,DHAC_TestPatients_combined!$I$2:$I$72,""),"")</f>
        <v/>
      </c>
      <c r="AC39" s="65" t="str">
        <f>IF($A39&lt;&gt;"",_xlfn.XLOOKUP($B39,Patient!$A$13:$A$83,Patient!$BF$13:$BF$83,""),"")</f>
        <v/>
      </c>
      <c r="AD39" s="155" t="str">
        <f>IF($A39&lt;&gt;"",_xlfn.XLOOKUP($B39,Patient!$A$13:$A$83,Patient!$BG$13:$BG$83,""),"")</f>
        <v/>
      </c>
      <c r="AE39" s="120" t="str">
        <f>IF($A39&lt;&gt;"",_xlfn.XLOOKUP($B39,Patient!$A$13:$A$83,Patient!AT$13:AT$83,""),"")</f>
        <v/>
      </c>
      <c r="AF39" s="65" t="str">
        <f>IF($A39&lt;&gt;"",_xlfn.XLOOKUP($B39,Patient!$A$13:$A$83,Patient!AU$13:AU$83,""),"")</f>
        <v/>
      </c>
      <c r="AG39" s="120" t="str">
        <f>IF($A39&lt;&gt;"",_xlfn.XLOOKUP($B39,Patient!$A$13:$A$83,Patient!AV$13:AV$83,""),"")</f>
        <v/>
      </c>
      <c r="AH39" s="65" t="str">
        <f>IF($A39&lt;&gt;"",_xlfn.XLOOKUP($B39,Patient!$A$13:$A$83,Patient!AW$13:AW$83,""),"")</f>
        <v/>
      </c>
      <c r="AI39" s="65" t="str">
        <f>IF($A39&lt;&gt;"",_xlfn.XLOOKUP($B39,Patient!$A$13:$A$83,Patient!AX$13:AX$83,""),"")</f>
        <v/>
      </c>
      <c r="AJ39" s="65" t="str">
        <f>IF($A39&lt;&gt;"",_xlfn.XLOOKUP($B39,Patient!$A$13:$A$83,Patient!AY$13:AY$83,""),"")</f>
        <v/>
      </c>
      <c r="AK39" s="65" t="str">
        <f>IF($A39&lt;&gt;"",_xlfn.XLOOKUP($B39,Patient!$A$13:$A$83,Patient!AZ$13:AZ$83,""),"")</f>
        <v/>
      </c>
      <c r="AL39" s="65" t="str">
        <f>IF($A39&lt;&gt;"",_xlfn.XLOOKUP($B39,Patient!$A$13:$A$83,Patient!BA$13:BA$83,""),"")</f>
        <v/>
      </c>
      <c r="AM39" s="65" t="str">
        <f>IF($A39&lt;&gt;"",_xlfn.XLOOKUP($B39,Patient!$A$13:$A$83,Patient!BB$13:BB$83,""),"")</f>
        <v/>
      </c>
      <c r="AN39" s="65" t="str">
        <f>IF($A39&lt;&gt;"",_xlfn.XLOOKUP($B39,Patient!$A$13:$A$83,Patient!$BL$13:$BL$83,""),"")</f>
        <v/>
      </c>
      <c r="AO39" s="120" t="str">
        <f>IF($A39&lt;&gt;"",_xlfn.XLOOKUP($B39,Patient!$A$13:$A$83,Patient!$BN$13:$BN$83,""),"")</f>
        <v/>
      </c>
      <c r="AP39" s="65" t="str">
        <f>IF($A39&lt;&gt;"",_xlfn.XLOOKUP($B39,Patient!$A$13:$A$83,Patient!$BO$13:$BO$83,""),"")</f>
        <v/>
      </c>
      <c r="AQ39" s="65" t="str">
        <f>IF($A39&lt;&gt;"",_xlfn.XLOOKUP($B39,Patient!$A$13:$A$83,Patient!$BP$13:$BP$83,""),"")</f>
        <v/>
      </c>
      <c r="AR39" s="65" t="str">
        <f>IF($A39&lt;&gt;"",_xlfn.XLOOKUP($B39,Patient!$A$13:$A$83,Patient!$BQ$13:$BQ$83,""),"")</f>
        <v/>
      </c>
      <c r="AS39" s="72" t="str">
        <f>IF($A39&lt;&gt;"",TEXT(_xlfn.XLOOKUP($B39,Patient!$A$13:$A$83,Patient!CC$13:CC$83,""),"#"),"")</f>
        <v/>
      </c>
      <c r="AT39" s="72" t="str">
        <f>IF($A39&lt;&gt;"",TEXT(_xlfn.XLOOKUP($B39,Patient!$A$13:$A$83,Patient!CD$13:CD$83,""),""),"")</f>
        <v/>
      </c>
      <c r="AU39" s="72" t="str">
        <f>IF($A39&lt;&gt;"",TEXT(_xlfn.XLOOKUP($B39,Patient!$A$13:$A$83,Patient!CF$13:CF$83,""),""),"")</f>
        <v/>
      </c>
      <c r="AV39" s="72" t="str">
        <f>IF($A39&lt;&gt;"",TEXT(_xlfn.XLOOKUP($B39,Patient!$A$13:$A$83,Patient!CG$13:CG$83,""),""),"")</f>
        <v/>
      </c>
      <c r="AW39" s="72" t="str">
        <f>IF($A39&lt;&gt;"",TEXT(_xlfn.XLOOKUP($B39,Patient!$A$13:$A$83,Patient!CI$13:CI$83,""),""),"")</f>
        <v/>
      </c>
      <c r="AX39" s="72" t="str">
        <f>IF($A39&lt;&gt;"",TEXT(_xlfn.XLOOKUP($B39,Patient!$A$13:$A$83,Patient!CJ$13:CJ$83,""),""),"")</f>
        <v/>
      </c>
      <c r="AY39" s="72" t="str">
        <f>IF($A39&lt;&gt;"",TEXT(_xlfn.XLOOKUP($B39,Patient!$A$13:$A$83,Patient!CK$13:CK$83,""),""),"")</f>
        <v/>
      </c>
      <c r="AZ39" s="72" t="str">
        <f>IF($A39&lt;&gt;"",TEXT(_xlfn.XLOOKUP($B39,Patient!$A$13:$A$83,Patient!CL$13:CL$83,""),""),"")</f>
        <v/>
      </c>
    </row>
    <row r="40" spans="1:52" x14ac:dyDescent="0.25">
      <c r="A40" s="65" t="str">
        <f>IF(D40 &lt;&gt; "",LOWER(_xlfn.CONCAT(_xlfn.XLOOKUP(DHAC_TestPatients_combined!E39, DHAC_TestPatients_combined!E$2:E$72,DHAC_TestPatients_combined!G$2:G$72,""), "-", _xlfn.XLOOKUP(DHAC_TestPatients_combined!E39, DHAC_TestPatients_combined!E$2:E$72,DHAC_TestPatients_combined!H$2:H$72,""),"-",DHAC_TestPatients_combined!F39)),"")</f>
        <v>ballantyne-flavia-2</v>
      </c>
      <c r="B40" s="65" t="str">
        <f>IF(D40&lt;&gt;"",LOWER(_xlfn.CONCAT(_xlfn.XLOOKUP(C40,DHAC_TestPatients_combined!E$2:E$72,DHAC_TestPatients_combined!G$2:G$72,""),"-",_xlfn.XLOOKUP(C40,DHAC_TestPatients_combined!E$2:E$72,DHAC_TestPatients_combined!H$2:H$72,""),IF(_xlfn.XLOOKUP(C40,DHAC_TestPatients_combined!E$2:E$72,DHAC_TestPatients_combined!I$2:I$72,"")&lt;&gt;"",_xlfn.CONCAT("-",_xlfn.XLOOKUP(C40,DHAC_TestPatients_combined!E$2:E$72,DHAC_TestPatients_combined!I$2:I$72,"")),""))),"")</f>
        <v>ballantyne-flavia-indira</v>
      </c>
      <c r="C40" s="65">
        <f>IF(D40&lt;&gt;"",DHAC_TestPatients_combined!E39,"")</f>
        <v>6951826031</v>
      </c>
      <c r="D40" s="65">
        <f>IF(DHAC_TestPatients_combined!F39&gt;1,DHAC_TestPatients_combined!F39,"")</f>
        <v>2</v>
      </c>
      <c r="E40" s="73">
        <f>IF(D40&lt;&gt;"", DHAC_TestPatients_combined!J39,"")</f>
        <v>28499</v>
      </c>
      <c r="F40" s="72">
        <f t="shared" si="12"/>
        <v>4</v>
      </c>
      <c r="G40" s="65" t="str">
        <f>IF(A40&lt;&gt;"",LOWER(_xlfn.XLOOKUP(C40,DHAC_TestPatients_combined!E$2:E$72,DHAC_TestPatients_combined!C$2:C$72,"")),"")</f>
        <v>active</v>
      </c>
      <c r="H40" s="65" t="str">
        <f>IF(A40&lt;&gt;"",LOWER(_xlfn.XLOOKUP(C40,DHAC_TestPatients_combined!E$2:E$72,DHAC_TestPatients_combined!D$2:D$72,"")),"")</f>
        <v>verified</v>
      </c>
      <c r="I40" s="66" t="str">
        <f t="shared" si="13"/>
        <v>NI</v>
      </c>
      <c r="J40" s="66" t="str">
        <f t="shared" si="14"/>
        <v>http://terminology.hl7.org/CodeSystem/v2-0203</v>
      </c>
      <c r="K40" s="66"/>
      <c r="L40" s="66" t="str">
        <f t="shared" si="15"/>
        <v>IHI</v>
      </c>
      <c r="M40" s="66" t="str">
        <f t="shared" si="16"/>
        <v>http://ns.electronichealth.net.au/id/hi/ihi/1.0</v>
      </c>
      <c r="N40" s="66" t="str">
        <f>IF(A40&lt;&gt;"",_xlfn.XLOOKUP(C40,DHAC_TestPatients_combined!E$2:E$72,DHAC_TestPatients_combined!B$2:B$72,""),"")</f>
        <v>8003608833648488</v>
      </c>
      <c r="O40" s="66" t="str">
        <f t="shared" si="17"/>
        <v>MC</v>
      </c>
      <c r="P40" s="66" t="str">
        <f t="shared" si="18"/>
        <v>http://terminology.hl7.org/CodeSystem/v2-0203</v>
      </c>
      <c r="Q40" s="66"/>
      <c r="R40" s="66" t="str">
        <f t="shared" si="19"/>
        <v>Medicare Number</v>
      </c>
      <c r="S40" s="66" t="str">
        <f t="shared" si="20"/>
        <v>http://ns.electronichealth.net.au/id/medicare-number</v>
      </c>
      <c r="T40" s="66" t="str">
        <f>IF(A40="","",_xlfn.CONCAT(C40,_xlfn.XLOOKUP(C40,DHAC_TestPatients_combined!E$2:E$72,DHAC_TestPatients_combined!F$2:F$72,"")))</f>
        <v>69518260311</v>
      </c>
      <c r="U40" s="120" t="str">
        <f>IF(D40&lt;&gt;"",LOWER(_xlfn.CONCAT(SUBSTITUTE(DHAC_TestPatients_combined!G39,"'",""),"-",DHAC_TestPatients_combined!H39,IF(DHAC_TestPatients_combined!I39&lt;&gt;"","-",""),IF(DHAC_TestPatients_combined!I39&lt;&gt;"",DHAC_TestPatients_combined!I39,""))),"")</f>
        <v>ballantyne-kelvin-hans</v>
      </c>
      <c r="V40" s="120" t="str">
        <f t="shared" si="21"/>
        <v>http://terminology.hl7.org/CodeSystem/v3-RoleCode</v>
      </c>
      <c r="W40" s="120" t="str">
        <f t="shared" ref="W40" si="24">IF($C40&lt;&gt;"",IF(F40&gt;20,IF($AC40="male","FTH","MTH"),IF($AC40="male","HUSB","WIFE")),"")</f>
        <v>WIFE</v>
      </c>
      <c r="X40" s="65" t="str">
        <f t="shared" ref="X40" si="25">IF($C40&lt;&gt;"",IF(W40="FTH", "father", IF(W40="MTH", "mother",IF(W40="HUSB", "husband", IF(W40="WIFE", "wife", "")))),"")</f>
        <v>wife</v>
      </c>
      <c r="Y40" s="65"/>
      <c r="Z40" s="120" t="str">
        <f>IF($A40&lt;&gt;"",_xlfn.XLOOKUP($C40,DHAC_TestPatients_combined!$E$2:$E$72,DHAC_TestPatients_combined!$G$2:$G$72,""),"")</f>
        <v>BALLANTYNE</v>
      </c>
      <c r="AA40" s="65" t="str">
        <f>IF($A40&lt;&gt;"",_xlfn.XLOOKUP($C40,DHAC_TestPatients_combined!$E$2:$E$72,DHAC_TestPatients_combined!$H$2:$H$72,""),"")</f>
        <v>Flavia</v>
      </c>
      <c r="AB40" s="65" t="str">
        <f>IF($A40&lt;&gt;"",_xlfn.XLOOKUP($C40,DHAC_TestPatients_combined!$E$2:$E$72,DHAC_TestPatients_combined!$I$2:$I$72,""),"")</f>
        <v>INDIRA</v>
      </c>
      <c r="AC40" s="65" t="str">
        <f>IF($A40&lt;&gt;"",_xlfn.XLOOKUP($B40,Patient!$A$13:$A$83,Patient!$BF$13:$BF$83,""),"")</f>
        <v>female</v>
      </c>
      <c r="AD40" s="155">
        <f>IF($A40&lt;&gt;"",_xlfn.XLOOKUP($B40,Patient!$A$13:$A$83,Patient!$BG$13:$BG$83,""),"")</f>
        <v>26832</v>
      </c>
      <c r="AE40" s="120" t="str">
        <f>IF($A40&lt;&gt;"",_xlfn.XLOOKUP($B40,Patient!$A$13:$A$83,Patient!AT$13:AT$83,""),"")</f>
        <v>phone</v>
      </c>
      <c r="AF40" s="65" t="str">
        <f>IF($A40&lt;&gt;"",_xlfn.XLOOKUP($B40,Patient!$A$13:$A$83,Patient!AU$13:AU$83,""),"")</f>
        <v>home</v>
      </c>
      <c r="AG40" s="120" t="str">
        <f>IF($A40&lt;&gt;"",_xlfn.XLOOKUP($B40,Patient!$A$13:$A$83,Patient!AV$13:AV$83,""),"")</f>
        <v>0870106296</v>
      </c>
      <c r="AH40" s="65" t="str">
        <f>IF($A40&lt;&gt;"",_xlfn.XLOOKUP($B40,Patient!$A$13:$A$83,Patient!AW$13:AW$83,""),"")</f>
        <v>phone</v>
      </c>
      <c r="AI40" s="65" t="str">
        <f>IF($A40&lt;&gt;"",_xlfn.XLOOKUP($B40,Patient!$A$13:$A$83,Patient!AX$13:AX$83,""),"")</f>
        <v>mobile</v>
      </c>
      <c r="AJ40" s="65" t="str">
        <f>IF($A40&lt;&gt;"",_xlfn.XLOOKUP($B40,Patient!$A$13:$A$83,Patient!AY$13:AY$83,""),"")</f>
        <v>0491570110</v>
      </c>
      <c r="AK40" s="65" t="str">
        <f>IF($A40&lt;&gt;"",_xlfn.XLOOKUP($B40,Patient!$A$13:$A$83,Patient!AZ$13:AZ$83,""),"")</f>
        <v>phone</v>
      </c>
      <c r="AL40" s="65" t="str">
        <f>IF($A40&lt;&gt;"",_xlfn.XLOOKUP($B40,Patient!$A$13:$A$83,Patient!BA$13:BA$83,""),"")</f>
        <v>work</v>
      </c>
      <c r="AM40" s="65" t="str">
        <f>IF($A40&lt;&gt;"",_xlfn.XLOOKUP($B40,Patient!$A$13:$A$83,Patient!BB$13:BB$83,""),"")</f>
        <v>0870101585</v>
      </c>
      <c r="AN40" s="65" t="str">
        <f>IF($A40&lt;&gt;"",_xlfn.XLOOKUP($B40,Patient!$A$13:$A$83,Patient!$BL$13:$BL$83,""),"")</f>
        <v>73 Abattoir Gdns</v>
      </c>
      <c r="AO40" s="120" t="str">
        <f>IF($A40&lt;&gt;"",_xlfn.XLOOKUP($B40,Patient!$A$13:$A$83,Patient!$BN$13:$BN$83,""),"")</f>
        <v>Wellington Forest</v>
      </c>
      <c r="AP40" s="65" t="str">
        <f>IF($A40&lt;&gt;"",_xlfn.XLOOKUP($B40,Patient!$A$13:$A$83,Patient!$BO$13:$BO$83,""),"")</f>
        <v>WA</v>
      </c>
      <c r="AQ40" s="65" t="str">
        <f>IF($A40&lt;&gt;"",_xlfn.XLOOKUP($B40,Patient!$A$13:$A$83,Patient!$BP$13:$BP$83,""),"")</f>
        <v>6236</v>
      </c>
      <c r="AR40" s="65" t="str">
        <f>IF($A40&lt;&gt;"",_xlfn.XLOOKUP($B40,Patient!$A$13:$A$83,Patient!$BQ$13:$BQ$83,""),"")</f>
        <v>AU</v>
      </c>
      <c r="AS40" s="72" t="str">
        <f>IF($A40&lt;&gt;"",TEXT(_xlfn.XLOOKUP($B40,Patient!$A$13:$A$83,Patient!CC$13:CC$83,""),"#"),"")</f>
        <v/>
      </c>
      <c r="AT40" s="72" t="str">
        <f>IF($A40&lt;&gt;"",TEXT(_xlfn.XLOOKUP($B40,Patient!$A$13:$A$83,Patient!CD$13:CD$83,""),""),"")</f>
        <v/>
      </c>
      <c r="AU40" s="72" t="str">
        <f>IF($A40&lt;&gt;"",TEXT(_xlfn.XLOOKUP($B40,Patient!$A$13:$A$83,Patient!CF$13:CF$83,""),""),"")</f>
        <v/>
      </c>
      <c r="AV40" s="72" t="str">
        <f>IF($A40&lt;&gt;"",TEXT(_xlfn.XLOOKUP($B40,Patient!$A$13:$A$83,Patient!CG$13:CG$83,""),""),"")</f>
        <v/>
      </c>
      <c r="AW40" s="72" t="str">
        <f>IF($A40&lt;&gt;"",TEXT(_xlfn.XLOOKUP($B40,Patient!$A$13:$A$83,Patient!CI$13:CI$83,""),""),"")</f>
        <v/>
      </c>
      <c r="AX40" s="72" t="str">
        <f>IF($A40&lt;&gt;"",TEXT(_xlfn.XLOOKUP($B40,Patient!$A$13:$A$83,Patient!CJ$13:CJ$83,""),""),"")</f>
        <v/>
      </c>
      <c r="AY40" s="72" t="str">
        <f>IF($A40&lt;&gt;"",TEXT(_xlfn.XLOOKUP($B40,Patient!$A$13:$A$83,Patient!CK$13:CK$83,""),""),"")</f>
        <v/>
      </c>
      <c r="AZ40" s="72" t="str">
        <f>IF($A40&lt;&gt;"",TEXT(_xlfn.XLOOKUP($B40,Patient!$A$13:$A$83,Patient!CL$13:CL$83,""),""),"")</f>
        <v/>
      </c>
    </row>
    <row r="41" spans="1:52" x14ac:dyDescent="0.25">
      <c r="A41" s="65" t="str">
        <f>IF(D41 &lt;&gt; "",LOWER(_xlfn.CONCAT(_xlfn.XLOOKUP(DHAC_TestPatients_combined!E40, DHAC_TestPatients_combined!E$2:E$72,DHAC_TestPatients_combined!G$2:G$72,""), "-", _xlfn.XLOOKUP(DHAC_TestPatients_combined!E40, DHAC_TestPatients_combined!E$2:E$72,DHAC_TestPatients_combined!H$2:H$72,""),"-",DHAC_TestPatients_combined!F40)),"")</f>
        <v>ballantyne-flavia-3</v>
      </c>
      <c r="B41" s="65" t="str">
        <f>IF(D41&lt;&gt;"",LOWER(_xlfn.CONCAT(_xlfn.XLOOKUP(C41,DHAC_TestPatients_combined!E$2:E$72,DHAC_TestPatients_combined!G$2:G$72,""),"-",_xlfn.XLOOKUP(C41,DHAC_TestPatients_combined!E$2:E$72,DHAC_TestPatients_combined!H$2:H$72,""),IF(_xlfn.XLOOKUP(C41,DHAC_TestPatients_combined!E$2:E$72,DHAC_TestPatients_combined!I$2:I$72,"")&lt;&gt;"",_xlfn.CONCAT("-",_xlfn.XLOOKUP(C41,DHAC_TestPatients_combined!E$2:E$72,DHAC_TestPatients_combined!I$2:I$72,"")),""))),"")</f>
        <v>ballantyne-flavia-indira</v>
      </c>
      <c r="C41" s="65">
        <f>IF(D41&lt;&gt;"",DHAC_TestPatients_combined!E40,"")</f>
        <v>6951826031</v>
      </c>
      <c r="D41" s="65">
        <f>IF(DHAC_TestPatients_combined!F40&gt;1,DHAC_TestPatients_combined!F40,"")</f>
        <v>3</v>
      </c>
      <c r="E41" s="73">
        <f>IF(D41&lt;&gt;"", DHAC_TestPatients_combined!J40,"")</f>
        <v>36893</v>
      </c>
      <c r="F41" s="72">
        <f t="shared" si="12"/>
        <v>27</v>
      </c>
      <c r="G41" s="65" t="str">
        <f>IF(A41&lt;&gt;"",LOWER(_xlfn.XLOOKUP(C41,DHAC_TestPatients_combined!E$2:E$72,DHAC_TestPatients_combined!C$2:C$72,"")),"")</f>
        <v>active</v>
      </c>
      <c r="H41" s="65" t="str">
        <f>IF(A41&lt;&gt;"",LOWER(_xlfn.XLOOKUP(C41,DHAC_TestPatients_combined!E$2:E$72,DHAC_TestPatients_combined!D$2:D$72,"")),"")</f>
        <v>verified</v>
      </c>
      <c r="I41" s="66" t="str">
        <f t="shared" si="13"/>
        <v>NI</v>
      </c>
      <c r="J41" s="66" t="str">
        <f t="shared" si="14"/>
        <v>http://terminology.hl7.org/CodeSystem/v2-0203</v>
      </c>
      <c r="K41" s="66"/>
      <c r="L41" s="66" t="str">
        <f t="shared" si="15"/>
        <v>IHI</v>
      </c>
      <c r="M41" s="66" t="str">
        <f t="shared" si="16"/>
        <v>http://ns.electronichealth.net.au/id/hi/ihi/1.0</v>
      </c>
      <c r="N41" s="66" t="str">
        <f>IF(A41&lt;&gt;"",_xlfn.XLOOKUP(C41,DHAC_TestPatients_combined!E$2:E$72,DHAC_TestPatients_combined!B$2:B$72,""),"")</f>
        <v>8003608833648488</v>
      </c>
      <c r="O41" s="66" t="str">
        <f t="shared" si="17"/>
        <v>MC</v>
      </c>
      <c r="P41" s="66" t="str">
        <f t="shared" si="18"/>
        <v>http://terminology.hl7.org/CodeSystem/v2-0203</v>
      </c>
      <c r="Q41" s="66"/>
      <c r="R41" s="66" t="str">
        <f t="shared" si="19"/>
        <v>Medicare Number</v>
      </c>
      <c r="S41" s="66" t="str">
        <f t="shared" si="20"/>
        <v>http://ns.electronichealth.net.au/id/medicare-number</v>
      </c>
      <c r="T41" s="66" t="str">
        <f>IF(A41="","",_xlfn.CONCAT(C41,_xlfn.XLOOKUP(C41,DHAC_TestPatients_combined!E$2:E$72,DHAC_TestPatients_combined!F$2:F$72,"")))</f>
        <v>69518260311</v>
      </c>
      <c r="U41" s="120" t="str">
        <f>IF(D41&lt;&gt;"",LOWER(_xlfn.CONCAT(SUBSTITUTE(DHAC_TestPatients_combined!G40,"'",""),"-",DHAC_TestPatients_combined!H40,IF(DHAC_TestPatients_combined!I40&lt;&gt;"","-",""),IF(DHAC_TestPatients_combined!I40&lt;&gt;"",DHAC_TestPatients_combined!I40,""))),"")</f>
        <v>ballantyne-sandy-choy</v>
      </c>
      <c r="V41" s="120" t="str">
        <f t="shared" si="21"/>
        <v>http://terminology.hl7.org/CodeSystem/v3-RoleCode</v>
      </c>
      <c r="W41" s="120" t="str">
        <f t="shared" si="22"/>
        <v>MTH</v>
      </c>
      <c r="X41" s="65" t="str">
        <f t="shared" si="23"/>
        <v>mother</v>
      </c>
      <c r="Y41" s="65"/>
      <c r="Z41" s="120" t="str">
        <f>IF($A41&lt;&gt;"",_xlfn.XLOOKUP($C41,DHAC_TestPatients_combined!$E$2:$E$72,DHAC_TestPatients_combined!$G$2:$G$72,""),"")</f>
        <v>BALLANTYNE</v>
      </c>
      <c r="AA41" s="65" t="str">
        <f>IF($A41&lt;&gt;"",_xlfn.XLOOKUP($C41,DHAC_TestPatients_combined!$E$2:$E$72,DHAC_TestPatients_combined!$H$2:$H$72,""),"")</f>
        <v>Flavia</v>
      </c>
      <c r="AB41" s="65" t="str">
        <f>IF($A41&lt;&gt;"",_xlfn.XLOOKUP($C41,DHAC_TestPatients_combined!$E$2:$E$72,DHAC_TestPatients_combined!$I$2:$I$72,""),"")</f>
        <v>INDIRA</v>
      </c>
      <c r="AC41" s="65" t="str">
        <f>IF($A41&lt;&gt;"",_xlfn.XLOOKUP($B41,Patient!$A$13:$A$83,Patient!$BF$13:$BF$83,""),"")</f>
        <v>female</v>
      </c>
      <c r="AD41" s="155">
        <f>IF($A41&lt;&gt;"",_xlfn.XLOOKUP($B41,Patient!$A$13:$A$83,Patient!$BG$13:$BG$83,""),"")</f>
        <v>26832</v>
      </c>
      <c r="AE41" s="120" t="str">
        <f>IF($A41&lt;&gt;"",_xlfn.XLOOKUP($B41,Patient!$A$13:$A$83,Patient!AT$13:AT$83,""),"")</f>
        <v>phone</v>
      </c>
      <c r="AF41" s="65" t="str">
        <f>IF($A41&lt;&gt;"",_xlfn.XLOOKUP($B41,Patient!$A$13:$A$83,Patient!AU$13:AU$83,""),"")</f>
        <v>home</v>
      </c>
      <c r="AG41" s="120" t="str">
        <f>IF($A41&lt;&gt;"",_xlfn.XLOOKUP($B41,Patient!$A$13:$A$83,Patient!AV$13:AV$83,""),"")</f>
        <v>0870106296</v>
      </c>
      <c r="AH41" s="65" t="str">
        <f>IF($A41&lt;&gt;"",_xlfn.XLOOKUP($B41,Patient!$A$13:$A$83,Patient!AW$13:AW$83,""),"")</f>
        <v>phone</v>
      </c>
      <c r="AI41" s="65" t="str">
        <f>IF($A41&lt;&gt;"",_xlfn.XLOOKUP($B41,Patient!$A$13:$A$83,Patient!AX$13:AX$83,""),"")</f>
        <v>mobile</v>
      </c>
      <c r="AJ41" s="65" t="str">
        <f>IF($A41&lt;&gt;"",_xlfn.XLOOKUP($B41,Patient!$A$13:$A$83,Patient!AY$13:AY$83,""),"")</f>
        <v>0491570110</v>
      </c>
      <c r="AK41" s="65" t="str">
        <f>IF($A41&lt;&gt;"",_xlfn.XLOOKUP($B41,Patient!$A$13:$A$83,Patient!AZ$13:AZ$83,""),"")</f>
        <v>phone</v>
      </c>
      <c r="AL41" s="65" t="str">
        <f>IF($A41&lt;&gt;"",_xlfn.XLOOKUP($B41,Patient!$A$13:$A$83,Patient!BA$13:BA$83,""),"")</f>
        <v>work</v>
      </c>
      <c r="AM41" s="65" t="str">
        <f>IF($A41&lt;&gt;"",_xlfn.XLOOKUP($B41,Patient!$A$13:$A$83,Patient!BB$13:BB$83,""),"")</f>
        <v>0870101585</v>
      </c>
      <c r="AN41" s="65" t="str">
        <f>IF($A41&lt;&gt;"",_xlfn.XLOOKUP($B41,Patient!$A$13:$A$83,Patient!$BL$13:$BL$83,""),"")</f>
        <v>73 Abattoir Gdns</v>
      </c>
      <c r="AO41" s="120" t="str">
        <f>IF($A41&lt;&gt;"",_xlfn.XLOOKUP($B41,Patient!$A$13:$A$83,Patient!$BN$13:$BN$83,""),"")</f>
        <v>Wellington Forest</v>
      </c>
      <c r="AP41" s="65" t="str">
        <f>IF($A41&lt;&gt;"",_xlfn.XLOOKUP($B41,Patient!$A$13:$A$83,Patient!$BO$13:$BO$83,""),"")</f>
        <v>WA</v>
      </c>
      <c r="AQ41" s="65" t="str">
        <f>IF($A41&lt;&gt;"",_xlfn.XLOOKUP($B41,Patient!$A$13:$A$83,Patient!$BP$13:$BP$83,""),"")</f>
        <v>6236</v>
      </c>
      <c r="AR41" s="65" t="str">
        <f>IF($A41&lt;&gt;"",_xlfn.XLOOKUP($B41,Patient!$A$13:$A$83,Patient!$BQ$13:$BQ$83,""),"")</f>
        <v>AU</v>
      </c>
      <c r="AS41" s="72" t="str">
        <f>IF($A41&lt;&gt;"",TEXT(_xlfn.XLOOKUP($B41,Patient!$A$13:$A$83,Patient!CC$13:CC$83,""),"#"),"")</f>
        <v/>
      </c>
      <c r="AT41" s="72" t="str">
        <f>IF($A41&lt;&gt;"",TEXT(_xlfn.XLOOKUP($B41,Patient!$A$13:$A$83,Patient!CD$13:CD$83,""),""),"")</f>
        <v/>
      </c>
      <c r="AU41" s="72" t="str">
        <f>IF($A41&lt;&gt;"",TEXT(_xlfn.XLOOKUP($B41,Patient!$A$13:$A$83,Patient!CF$13:CF$83,""),""),"")</f>
        <v/>
      </c>
      <c r="AV41" s="72" t="str">
        <f>IF($A41&lt;&gt;"",TEXT(_xlfn.XLOOKUP($B41,Patient!$A$13:$A$83,Patient!CG$13:CG$83,""),""),"")</f>
        <v/>
      </c>
      <c r="AW41" s="72" t="str">
        <f>IF($A41&lt;&gt;"",TEXT(_xlfn.XLOOKUP($B41,Patient!$A$13:$A$83,Patient!CI$13:CI$83,""),""),"")</f>
        <v/>
      </c>
      <c r="AX41" s="72" t="str">
        <f>IF($A41&lt;&gt;"",TEXT(_xlfn.XLOOKUP($B41,Patient!$A$13:$A$83,Patient!CJ$13:CJ$83,""),""),"")</f>
        <v/>
      </c>
      <c r="AY41" s="72" t="str">
        <f>IF($A41&lt;&gt;"",TEXT(_xlfn.XLOOKUP($B41,Patient!$A$13:$A$83,Patient!CK$13:CK$83,""),""),"")</f>
        <v/>
      </c>
      <c r="AZ41" s="72" t="str">
        <f>IF($A41&lt;&gt;"",TEXT(_xlfn.XLOOKUP($B41,Patient!$A$13:$A$83,Patient!CL$13:CL$83,""),""),"")</f>
        <v/>
      </c>
    </row>
    <row r="42" spans="1:52" x14ac:dyDescent="0.25">
      <c r="A42" s="65" t="str">
        <f>IF(D42 &lt;&gt; "",LOWER(_xlfn.CONCAT(_xlfn.XLOOKUP(DHAC_TestPatients_combined!E41, DHAC_TestPatients_combined!E$2:E$72,DHAC_TestPatients_combined!G$2:G$72,""), "-", _xlfn.XLOOKUP(DHAC_TestPatients_combined!E41, DHAC_TestPatients_combined!E$2:E$72,DHAC_TestPatients_combined!H$2:H$72,""),"-",DHAC_TestPatients_combined!F41)),"")</f>
        <v>ballantyne-flavia-4</v>
      </c>
      <c r="B42" s="65" t="str">
        <f>IF(D42&lt;&gt;"",LOWER(_xlfn.CONCAT(_xlfn.XLOOKUP(C42,DHAC_TestPatients_combined!E$2:E$72,DHAC_TestPatients_combined!G$2:G$72,""),"-",_xlfn.XLOOKUP(C42,DHAC_TestPatients_combined!E$2:E$72,DHAC_TestPatients_combined!H$2:H$72,""),IF(_xlfn.XLOOKUP(C42,DHAC_TestPatients_combined!E$2:E$72,DHAC_TestPatients_combined!I$2:I$72,"")&lt;&gt;"",_xlfn.CONCAT("-",_xlfn.XLOOKUP(C42,DHAC_TestPatients_combined!E$2:E$72,DHAC_TestPatients_combined!I$2:I$72,"")),""))),"")</f>
        <v>ballantyne-flavia-indira</v>
      </c>
      <c r="C42" s="65">
        <f>IF(D42&lt;&gt;"",DHAC_TestPatients_combined!E41,"")</f>
        <v>6951826031</v>
      </c>
      <c r="D42" s="65">
        <f>IF(DHAC_TestPatients_combined!F41&gt;1,DHAC_TestPatients_combined!F41,"")</f>
        <v>4</v>
      </c>
      <c r="E42" s="73">
        <f>IF(D42&lt;&gt;"", DHAC_TestPatients_combined!J41,"")</f>
        <v>38206</v>
      </c>
      <c r="F42" s="72">
        <f t="shared" si="12"/>
        <v>31</v>
      </c>
      <c r="G42" s="65" t="str">
        <f>IF(A42&lt;&gt;"",LOWER(_xlfn.XLOOKUP(C42,DHAC_TestPatients_combined!E$2:E$72,DHAC_TestPatients_combined!C$2:C$72,"")),"")</f>
        <v>active</v>
      </c>
      <c r="H42" s="65" t="str">
        <f>IF(A42&lt;&gt;"",LOWER(_xlfn.XLOOKUP(C42,DHAC_TestPatients_combined!E$2:E$72,DHAC_TestPatients_combined!D$2:D$72,"")),"")</f>
        <v>verified</v>
      </c>
      <c r="I42" s="66" t="str">
        <f t="shared" si="13"/>
        <v>NI</v>
      </c>
      <c r="J42" s="66" t="str">
        <f t="shared" si="14"/>
        <v>http://terminology.hl7.org/CodeSystem/v2-0203</v>
      </c>
      <c r="K42" s="66"/>
      <c r="L42" s="66" t="str">
        <f t="shared" si="15"/>
        <v>IHI</v>
      </c>
      <c r="M42" s="66" t="str">
        <f t="shared" si="16"/>
        <v>http://ns.electronichealth.net.au/id/hi/ihi/1.0</v>
      </c>
      <c r="N42" s="66" t="str">
        <f>IF(A42&lt;&gt;"",_xlfn.XLOOKUP(C42,DHAC_TestPatients_combined!E$2:E$72,DHAC_TestPatients_combined!B$2:B$72,""),"")</f>
        <v>8003608833648488</v>
      </c>
      <c r="O42" s="66" t="str">
        <f t="shared" si="17"/>
        <v>MC</v>
      </c>
      <c r="P42" s="66" t="str">
        <f t="shared" si="18"/>
        <v>http://terminology.hl7.org/CodeSystem/v2-0203</v>
      </c>
      <c r="Q42" s="66"/>
      <c r="R42" s="66" t="str">
        <f t="shared" si="19"/>
        <v>Medicare Number</v>
      </c>
      <c r="S42" s="66" t="str">
        <f t="shared" si="20"/>
        <v>http://ns.electronichealth.net.au/id/medicare-number</v>
      </c>
      <c r="T42" s="66" t="str">
        <f>IF(A42="","",_xlfn.CONCAT(C42,_xlfn.XLOOKUP(C42,DHAC_TestPatients_combined!E$2:E$72,DHAC_TestPatients_combined!F$2:F$72,"")))</f>
        <v>69518260311</v>
      </c>
      <c r="U42" s="120" t="str">
        <f>IF(D42&lt;&gt;"",LOWER(_xlfn.CONCAT(SUBSTITUTE(DHAC_TestPatients_combined!G41,"'",""),"-",DHAC_TestPatients_combined!H41,IF(DHAC_TestPatients_combined!I41&lt;&gt;"","-",""),IF(DHAC_TestPatients_combined!I41&lt;&gt;"",DHAC_TestPatients_combined!I41,""))),"")</f>
        <v>ballantyne-terry-bob</v>
      </c>
      <c r="V42" s="120" t="str">
        <f t="shared" si="21"/>
        <v>http://terminology.hl7.org/CodeSystem/v3-RoleCode</v>
      </c>
      <c r="W42" s="120" t="str">
        <f t="shared" si="22"/>
        <v>MTH</v>
      </c>
      <c r="X42" s="65" t="str">
        <f t="shared" si="23"/>
        <v>mother</v>
      </c>
      <c r="Y42" s="65"/>
      <c r="Z42" s="120" t="str">
        <f>IF($A42&lt;&gt;"",_xlfn.XLOOKUP($C42,DHAC_TestPatients_combined!$E$2:$E$72,DHAC_TestPatients_combined!$G$2:$G$72,""),"")</f>
        <v>BALLANTYNE</v>
      </c>
      <c r="AA42" s="65" t="str">
        <f>IF($A42&lt;&gt;"",_xlfn.XLOOKUP($C42,DHAC_TestPatients_combined!$E$2:$E$72,DHAC_TestPatients_combined!$H$2:$H$72,""),"")</f>
        <v>Flavia</v>
      </c>
      <c r="AB42" s="65" t="str">
        <f>IF($A42&lt;&gt;"",_xlfn.XLOOKUP($C42,DHAC_TestPatients_combined!$E$2:$E$72,DHAC_TestPatients_combined!$I$2:$I$72,""),"")</f>
        <v>INDIRA</v>
      </c>
      <c r="AC42" s="65" t="str">
        <f>IF($A42&lt;&gt;"",_xlfn.XLOOKUP($B42,Patient!$A$13:$A$83,Patient!$BF$13:$BF$83,""),"")</f>
        <v>female</v>
      </c>
      <c r="AD42" s="155">
        <f>IF($A42&lt;&gt;"",_xlfn.XLOOKUP($B42,Patient!$A$13:$A$83,Patient!$BG$13:$BG$83,""),"")</f>
        <v>26832</v>
      </c>
      <c r="AE42" s="120" t="str">
        <f>IF($A42&lt;&gt;"",_xlfn.XLOOKUP($B42,Patient!$A$13:$A$83,Patient!AT$13:AT$83,""),"")</f>
        <v>phone</v>
      </c>
      <c r="AF42" s="65" t="str">
        <f>IF($A42&lt;&gt;"",_xlfn.XLOOKUP($B42,Patient!$A$13:$A$83,Patient!AU$13:AU$83,""),"")</f>
        <v>home</v>
      </c>
      <c r="AG42" s="120" t="str">
        <f>IF($A42&lt;&gt;"",_xlfn.XLOOKUP($B42,Patient!$A$13:$A$83,Patient!AV$13:AV$83,""),"")</f>
        <v>0870106296</v>
      </c>
      <c r="AH42" s="65" t="str">
        <f>IF($A42&lt;&gt;"",_xlfn.XLOOKUP($B42,Patient!$A$13:$A$83,Patient!AW$13:AW$83,""),"")</f>
        <v>phone</v>
      </c>
      <c r="AI42" s="65" t="str">
        <f>IF($A42&lt;&gt;"",_xlfn.XLOOKUP($B42,Patient!$A$13:$A$83,Patient!AX$13:AX$83,""),"")</f>
        <v>mobile</v>
      </c>
      <c r="AJ42" s="65" t="str">
        <f>IF($A42&lt;&gt;"",_xlfn.XLOOKUP($B42,Patient!$A$13:$A$83,Patient!AY$13:AY$83,""),"")</f>
        <v>0491570110</v>
      </c>
      <c r="AK42" s="65" t="str">
        <f>IF($A42&lt;&gt;"",_xlfn.XLOOKUP($B42,Patient!$A$13:$A$83,Patient!AZ$13:AZ$83,""),"")</f>
        <v>phone</v>
      </c>
      <c r="AL42" s="65" t="str">
        <f>IF($A42&lt;&gt;"",_xlfn.XLOOKUP($B42,Patient!$A$13:$A$83,Patient!BA$13:BA$83,""),"")</f>
        <v>work</v>
      </c>
      <c r="AM42" s="65" t="str">
        <f>IF($A42&lt;&gt;"",_xlfn.XLOOKUP($B42,Patient!$A$13:$A$83,Patient!BB$13:BB$83,""),"")</f>
        <v>0870101585</v>
      </c>
      <c r="AN42" s="65" t="str">
        <f>IF($A42&lt;&gt;"",_xlfn.XLOOKUP($B42,Patient!$A$13:$A$83,Patient!$BL$13:$BL$83,""),"")</f>
        <v>73 Abattoir Gdns</v>
      </c>
      <c r="AO42" s="120" t="str">
        <f>IF($A42&lt;&gt;"",_xlfn.XLOOKUP($B42,Patient!$A$13:$A$83,Patient!$BN$13:$BN$83,""),"")</f>
        <v>Wellington Forest</v>
      </c>
      <c r="AP42" s="65" t="str">
        <f>IF($A42&lt;&gt;"",_xlfn.XLOOKUP($B42,Patient!$A$13:$A$83,Patient!$BO$13:$BO$83,""),"")</f>
        <v>WA</v>
      </c>
      <c r="AQ42" s="65" t="str">
        <f>IF($A42&lt;&gt;"",_xlfn.XLOOKUP($B42,Patient!$A$13:$A$83,Patient!$BP$13:$BP$83,""),"")</f>
        <v>6236</v>
      </c>
      <c r="AR42" s="65" t="str">
        <f>IF($A42&lt;&gt;"",_xlfn.XLOOKUP($B42,Patient!$A$13:$A$83,Patient!$BQ$13:$BQ$83,""),"")</f>
        <v>AU</v>
      </c>
      <c r="AS42" s="72" t="str">
        <f>IF($A42&lt;&gt;"",TEXT(_xlfn.XLOOKUP($B42,Patient!$A$13:$A$83,Patient!CC$13:CC$83,""),"#"),"")</f>
        <v/>
      </c>
      <c r="AT42" s="72" t="str">
        <f>IF($A42&lt;&gt;"",TEXT(_xlfn.XLOOKUP($B42,Patient!$A$13:$A$83,Patient!CD$13:CD$83,""),""),"")</f>
        <v/>
      </c>
      <c r="AU42" s="72" t="str">
        <f>IF($A42&lt;&gt;"",TEXT(_xlfn.XLOOKUP($B42,Patient!$A$13:$A$83,Patient!CF$13:CF$83,""),""),"")</f>
        <v/>
      </c>
      <c r="AV42" s="72" t="str">
        <f>IF($A42&lt;&gt;"",TEXT(_xlfn.XLOOKUP($B42,Patient!$A$13:$A$83,Patient!CG$13:CG$83,""),""),"")</f>
        <v/>
      </c>
      <c r="AW42" s="72" t="str">
        <f>IF($A42&lt;&gt;"",TEXT(_xlfn.XLOOKUP($B42,Patient!$A$13:$A$83,Patient!CI$13:CI$83,""),""),"")</f>
        <v/>
      </c>
      <c r="AX42" s="72" t="str">
        <f>IF($A42&lt;&gt;"",TEXT(_xlfn.XLOOKUP($B42,Patient!$A$13:$A$83,Patient!CJ$13:CJ$83,""),""),"")</f>
        <v/>
      </c>
      <c r="AY42" s="72" t="str">
        <f>IF($A42&lt;&gt;"",TEXT(_xlfn.XLOOKUP($B42,Patient!$A$13:$A$83,Patient!CK$13:CK$83,""),""),"")</f>
        <v/>
      </c>
      <c r="AZ42" s="72" t="str">
        <f>IF($A42&lt;&gt;"",TEXT(_xlfn.XLOOKUP($B42,Patient!$A$13:$A$83,Patient!CL$13:CL$83,""),""),"")</f>
        <v/>
      </c>
    </row>
    <row r="43" spans="1:52" x14ac:dyDescent="0.25">
      <c r="A43" s="65" t="str">
        <f>IF(D43 &lt;&gt; "",LOWER(_xlfn.CONCAT(_xlfn.XLOOKUP(DHAC_TestPatients_combined!E42, DHAC_TestPatients_combined!E$2:E$72,DHAC_TestPatients_combined!G$2:G$72,""), "-", _xlfn.XLOOKUP(DHAC_TestPatients_combined!E42, DHAC_TestPatients_combined!E$2:E$72,DHAC_TestPatients_combined!H$2:H$72,""),"-",DHAC_TestPatients_combined!F42)),"")</f>
        <v/>
      </c>
      <c r="B43" s="65" t="str">
        <f>IF(D43&lt;&gt;"",LOWER(_xlfn.CONCAT(_xlfn.XLOOKUP(C43,DHAC_TestPatients_combined!E$2:E$72,DHAC_TestPatients_combined!G$2:G$72,""),"-",_xlfn.XLOOKUP(C43,DHAC_TestPatients_combined!E$2:E$72,DHAC_TestPatients_combined!H$2:H$72,""),IF(_xlfn.XLOOKUP(C43,DHAC_TestPatients_combined!E$2:E$72,DHAC_TestPatients_combined!I$2:I$72,"")&lt;&gt;"",_xlfn.CONCAT("-",_xlfn.XLOOKUP(C43,DHAC_TestPatients_combined!E$2:E$72,DHAC_TestPatients_combined!I$2:I$72,"")),""))),"")</f>
        <v/>
      </c>
      <c r="C43" s="65" t="str">
        <f>IF(D43&lt;&gt;"",DHAC_TestPatients_combined!E42,"")</f>
        <v/>
      </c>
      <c r="D43" s="65" t="str">
        <f>IF(DHAC_TestPatients_combined!F42&gt;1,DHAC_TestPatients_combined!F42,"")</f>
        <v/>
      </c>
      <c r="E43" s="73" t="str">
        <f>IF(D43&lt;&gt;"", DHAC_TestPatients_combined!J42,"")</f>
        <v/>
      </c>
      <c r="F43" s="72" t="str">
        <f t="shared" si="12"/>
        <v/>
      </c>
      <c r="G43" s="65" t="str">
        <f>IF(A43&lt;&gt;"",LOWER(_xlfn.XLOOKUP(C43,DHAC_TestPatients_combined!E$2:E$72,DHAC_TestPatients_combined!C$2:C$72,"")),"")</f>
        <v/>
      </c>
      <c r="H43" s="65" t="str">
        <f>IF(A43&lt;&gt;"",LOWER(_xlfn.XLOOKUP(C43,DHAC_TestPatients_combined!E$2:E$72,DHAC_TestPatients_combined!D$2:D$72,"")),"")</f>
        <v/>
      </c>
      <c r="I43" s="66" t="str">
        <f t="shared" si="13"/>
        <v/>
      </c>
      <c r="J43" s="66" t="str">
        <f t="shared" si="14"/>
        <v/>
      </c>
      <c r="K43" s="66"/>
      <c r="L43" s="66" t="str">
        <f t="shared" si="15"/>
        <v/>
      </c>
      <c r="M43" s="66" t="str">
        <f t="shared" si="16"/>
        <v/>
      </c>
      <c r="N43" s="66" t="str">
        <f>IF(A43&lt;&gt;"",_xlfn.XLOOKUP(C43,DHAC_TestPatients_combined!E$2:E$72,DHAC_TestPatients_combined!B$2:B$72,""),"")</f>
        <v/>
      </c>
      <c r="O43" s="66" t="str">
        <f t="shared" si="17"/>
        <v/>
      </c>
      <c r="P43" s="66" t="str">
        <f t="shared" si="18"/>
        <v/>
      </c>
      <c r="Q43" s="66"/>
      <c r="R43" s="66" t="str">
        <f t="shared" si="19"/>
        <v/>
      </c>
      <c r="S43" s="66" t="str">
        <f t="shared" si="20"/>
        <v/>
      </c>
      <c r="T43" s="66" t="str">
        <f>IF(A43="","",_xlfn.CONCAT(C43,_xlfn.XLOOKUP(C43,DHAC_TestPatients_combined!E$2:E$72,DHAC_TestPatients_combined!F$2:F$72,"")))</f>
        <v/>
      </c>
      <c r="U43" s="120" t="str">
        <f>IF(D43&lt;&gt;"",LOWER(_xlfn.CONCAT(SUBSTITUTE(DHAC_TestPatients_combined!G42,"'",""),"-",DHAC_TestPatients_combined!H42,IF(DHAC_TestPatients_combined!I42&lt;&gt;"","-",""),IF(DHAC_TestPatients_combined!I42&lt;&gt;"",DHAC_TestPatients_combined!I42,""))),"")</f>
        <v/>
      </c>
      <c r="V43" s="120" t="str">
        <f t="shared" si="21"/>
        <v/>
      </c>
      <c r="W43" s="120" t="str">
        <f t="shared" si="22"/>
        <v/>
      </c>
      <c r="X43" s="65" t="str">
        <f t="shared" si="23"/>
        <v/>
      </c>
      <c r="Y43" s="65"/>
      <c r="Z43" s="120" t="str">
        <f>IF($A43&lt;&gt;"",_xlfn.XLOOKUP($C43,DHAC_TestPatients_combined!$E$2:$E$72,DHAC_TestPatients_combined!$G$2:$G$72,""),"")</f>
        <v/>
      </c>
      <c r="AA43" s="65" t="str">
        <f>IF($A43&lt;&gt;"",_xlfn.XLOOKUP($C43,DHAC_TestPatients_combined!$E$2:$E$72,DHAC_TestPatients_combined!$H$2:$H$72,""),"")</f>
        <v/>
      </c>
      <c r="AB43" s="65" t="str">
        <f>IF($A43&lt;&gt;"",_xlfn.XLOOKUP($C43,DHAC_TestPatients_combined!$E$2:$E$72,DHAC_TestPatients_combined!$I$2:$I$72,""),"")</f>
        <v/>
      </c>
      <c r="AC43" s="65" t="str">
        <f>IF($A43&lt;&gt;"",_xlfn.XLOOKUP($B43,Patient!$A$13:$A$83,Patient!$BF$13:$BF$83,""),"")</f>
        <v/>
      </c>
      <c r="AD43" s="155" t="str">
        <f>IF($A43&lt;&gt;"",_xlfn.XLOOKUP($B43,Patient!$A$13:$A$83,Patient!$BG$13:$BG$83,""),"")</f>
        <v/>
      </c>
      <c r="AE43" s="120" t="str">
        <f>IF($A43&lt;&gt;"",_xlfn.XLOOKUP($B43,Patient!$A$13:$A$83,Patient!AT$13:AT$83,""),"")</f>
        <v/>
      </c>
      <c r="AF43" s="65" t="str">
        <f>IF($A43&lt;&gt;"",_xlfn.XLOOKUP($B43,Patient!$A$13:$A$83,Patient!AU$13:AU$83,""),"")</f>
        <v/>
      </c>
      <c r="AG43" s="120" t="str">
        <f>IF($A43&lt;&gt;"",_xlfn.XLOOKUP($B43,Patient!$A$13:$A$83,Patient!AV$13:AV$83,""),"")</f>
        <v/>
      </c>
      <c r="AH43" s="65" t="str">
        <f>IF($A43&lt;&gt;"",_xlfn.XLOOKUP($B43,Patient!$A$13:$A$83,Patient!AW$13:AW$83,""),"")</f>
        <v/>
      </c>
      <c r="AI43" s="65" t="str">
        <f>IF($A43&lt;&gt;"",_xlfn.XLOOKUP($B43,Patient!$A$13:$A$83,Patient!AX$13:AX$83,""),"")</f>
        <v/>
      </c>
      <c r="AJ43" s="65" t="str">
        <f>IF($A43&lt;&gt;"",_xlfn.XLOOKUP($B43,Patient!$A$13:$A$83,Patient!AY$13:AY$83,""),"")</f>
        <v/>
      </c>
      <c r="AK43" s="65" t="str">
        <f>IF($A43&lt;&gt;"",_xlfn.XLOOKUP($B43,Patient!$A$13:$A$83,Patient!AZ$13:AZ$83,""),"")</f>
        <v/>
      </c>
      <c r="AL43" s="65" t="str">
        <f>IF($A43&lt;&gt;"",_xlfn.XLOOKUP($B43,Patient!$A$13:$A$83,Patient!BA$13:BA$83,""),"")</f>
        <v/>
      </c>
      <c r="AM43" s="65" t="str">
        <f>IF($A43&lt;&gt;"",_xlfn.XLOOKUP($B43,Patient!$A$13:$A$83,Patient!BB$13:BB$83,""),"")</f>
        <v/>
      </c>
      <c r="AN43" s="65" t="str">
        <f>IF($A43&lt;&gt;"",_xlfn.XLOOKUP($B43,Patient!$A$13:$A$83,Patient!$BL$13:$BL$83,""),"")</f>
        <v/>
      </c>
      <c r="AO43" s="120" t="str">
        <f>IF($A43&lt;&gt;"",_xlfn.XLOOKUP($B43,Patient!$A$13:$A$83,Patient!$BN$13:$BN$83,""),"")</f>
        <v/>
      </c>
      <c r="AP43" s="65" t="str">
        <f>IF($A43&lt;&gt;"",_xlfn.XLOOKUP($B43,Patient!$A$13:$A$83,Patient!$BO$13:$BO$83,""),"")</f>
        <v/>
      </c>
      <c r="AQ43" s="65" t="str">
        <f>IF($A43&lt;&gt;"",_xlfn.XLOOKUP($B43,Patient!$A$13:$A$83,Patient!$BP$13:$BP$83,""),"")</f>
        <v/>
      </c>
      <c r="AR43" s="65" t="str">
        <f>IF($A43&lt;&gt;"",_xlfn.XLOOKUP($B43,Patient!$A$13:$A$83,Patient!$BQ$13:$BQ$83,""),"")</f>
        <v/>
      </c>
      <c r="AS43" s="72" t="str">
        <f>IF($A43&lt;&gt;"",TEXT(_xlfn.XLOOKUP($B43,Patient!$A$13:$A$83,Patient!CC$13:CC$83,""),"#"),"")</f>
        <v/>
      </c>
      <c r="AT43" s="72" t="str">
        <f>IF($A43&lt;&gt;"",TEXT(_xlfn.XLOOKUP($B43,Patient!$A$13:$A$83,Patient!CD$13:CD$83,""),""),"")</f>
        <v/>
      </c>
      <c r="AU43" s="72" t="str">
        <f>IF($A43&lt;&gt;"",TEXT(_xlfn.XLOOKUP($B43,Patient!$A$13:$A$83,Patient!CF$13:CF$83,""),""),"")</f>
        <v/>
      </c>
      <c r="AV43" s="72" t="str">
        <f>IF($A43&lt;&gt;"",TEXT(_xlfn.XLOOKUP($B43,Patient!$A$13:$A$83,Patient!CG$13:CG$83,""),""),"")</f>
        <v/>
      </c>
      <c r="AW43" s="72" t="str">
        <f>IF($A43&lt;&gt;"",TEXT(_xlfn.XLOOKUP($B43,Patient!$A$13:$A$83,Patient!CI$13:CI$83,""),""),"")</f>
        <v/>
      </c>
      <c r="AX43" s="72" t="str">
        <f>IF($A43&lt;&gt;"",TEXT(_xlfn.XLOOKUP($B43,Patient!$A$13:$A$83,Patient!CJ$13:CJ$83,""),""),"")</f>
        <v/>
      </c>
      <c r="AY43" s="72" t="str">
        <f>IF($A43&lt;&gt;"",TEXT(_xlfn.XLOOKUP($B43,Patient!$A$13:$A$83,Patient!CK$13:CK$83,""),""),"")</f>
        <v/>
      </c>
      <c r="AZ43" s="72" t="str">
        <f>IF($A43&lt;&gt;"",TEXT(_xlfn.XLOOKUP($B43,Patient!$A$13:$A$83,Patient!CL$13:CL$83,""),""),"")</f>
        <v/>
      </c>
    </row>
    <row r="44" spans="1:52" x14ac:dyDescent="0.25">
      <c r="A44" s="65" t="str">
        <f>IF(D44 &lt;&gt; "",LOWER(_xlfn.CONCAT(_xlfn.XLOOKUP(DHAC_TestPatients_combined!E43, DHAC_TestPatients_combined!E$2:E$72,DHAC_TestPatients_combined!G$2:G$72,""), "-", _xlfn.XLOOKUP(DHAC_TestPatients_combined!E43, DHAC_TestPatients_combined!E$2:E$72,DHAC_TestPatients_combined!H$2:H$72,""),"-",DHAC_TestPatients_combined!F43)),"")</f>
        <v/>
      </c>
      <c r="B44" s="65" t="str">
        <f>IF(D44&lt;&gt;"",LOWER(_xlfn.CONCAT(_xlfn.XLOOKUP(C44,DHAC_TestPatients_combined!E$2:E$72,DHAC_TestPatients_combined!G$2:G$72,""),"-",_xlfn.XLOOKUP(C44,DHAC_TestPatients_combined!E$2:E$72,DHAC_TestPatients_combined!H$2:H$72,""),IF(_xlfn.XLOOKUP(C44,DHAC_TestPatients_combined!E$2:E$72,DHAC_TestPatients_combined!I$2:I$72,"")&lt;&gt;"",_xlfn.CONCAT("-",_xlfn.XLOOKUP(C44,DHAC_TestPatients_combined!E$2:E$72,DHAC_TestPatients_combined!I$2:I$72,"")),""))),"")</f>
        <v/>
      </c>
      <c r="C44" s="65" t="str">
        <f>IF(D44&lt;&gt;"",DHAC_TestPatients_combined!E43,"")</f>
        <v/>
      </c>
      <c r="D44" s="65" t="str">
        <f>IF(DHAC_TestPatients_combined!F43&gt;1,DHAC_TestPatients_combined!F43,"")</f>
        <v/>
      </c>
      <c r="E44" s="73" t="str">
        <f>IF(D44&lt;&gt;"", DHAC_TestPatients_combined!J43,"")</f>
        <v/>
      </c>
      <c r="F44" s="72" t="str">
        <f t="shared" si="12"/>
        <v/>
      </c>
      <c r="G44" s="65" t="str">
        <f>IF(A44&lt;&gt;"",LOWER(_xlfn.XLOOKUP(C44,DHAC_TestPatients_combined!E$2:E$72,DHAC_TestPatients_combined!C$2:C$72,"")),"")</f>
        <v/>
      </c>
      <c r="H44" s="65" t="str">
        <f>IF(A44&lt;&gt;"",LOWER(_xlfn.XLOOKUP(C44,DHAC_TestPatients_combined!E$2:E$72,DHAC_TestPatients_combined!D$2:D$72,"")),"")</f>
        <v/>
      </c>
      <c r="I44" s="66" t="str">
        <f t="shared" si="13"/>
        <v/>
      </c>
      <c r="J44" s="66" t="str">
        <f t="shared" si="14"/>
        <v/>
      </c>
      <c r="K44" s="66"/>
      <c r="L44" s="66" t="str">
        <f t="shared" si="15"/>
        <v/>
      </c>
      <c r="M44" s="66" t="str">
        <f t="shared" si="16"/>
        <v/>
      </c>
      <c r="N44" s="66" t="str">
        <f>IF(A44&lt;&gt;"",_xlfn.XLOOKUP(C44,DHAC_TestPatients_combined!E$2:E$72,DHAC_TestPatients_combined!B$2:B$72,""),"")</f>
        <v/>
      </c>
      <c r="O44" s="66" t="str">
        <f t="shared" si="17"/>
        <v/>
      </c>
      <c r="P44" s="66" t="str">
        <f t="shared" si="18"/>
        <v/>
      </c>
      <c r="Q44" s="66"/>
      <c r="R44" s="66" t="str">
        <f t="shared" si="19"/>
        <v/>
      </c>
      <c r="S44" s="66" t="str">
        <f t="shared" si="20"/>
        <v/>
      </c>
      <c r="T44" s="66" t="str">
        <f>IF(A44="","",_xlfn.CONCAT(C44,_xlfn.XLOOKUP(C44,DHAC_TestPatients_combined!E$2:E$72,DHAC_TestPatients_combined!F$2:F$72,"")))</f>
        <v/>
      </c>
      <c r="U44" s="120" t="str">
        <f>IF(D44&lt;&gt;"",LOWER(_xlfn.CONCAT(SUBSTITUTE(DHAC_TestPatients_combined!G43,"'",""),"-",DHAC_TestPatients_combined!H43,IF(DHAC_TestPatients_combined!I43&lt;&gt;"","-",""),IF(DHAC_TestPatients_combined!I43&lt;&gt;"",DHAC_TestPatients_combined!I43,""))),"")</f>
        <v/>
      </c>
      <c r="V44" s="120" t="str">
        <f t="shared" si="21"/>
        <v/>
      </c>
      <c r="W44" s="120" t="str">
        <f t="shared" si="22"/>
        <v/>
      </c>
      <c r="X44" s="65" t="str">
        <f t="shared" si="23"/>
        <v/>
      </c>
      <c r="Y44" s="65"/>
      <c r="Z44" s="120" t="str">
        <f>IF($A44&lt;&gt;"",_xlfn.XLOOKUP($C44,DHAC_TestPatients_combined!$E$2:$E$72,DHAC_TestPatients_combined!$G$2:$G$72,""),"")</f>
        <v/>
      </c>
      <c r="AA44" s="65" t="str">
        <f>IF($A44&lt;&gt;"",_xlfn.XLOOKUP($C44,DHAC_TestPatients_combined!$E$2:$E$72,DHAC_TestPatients_combined!$H$2:$H$72,""),"")</f>
        <v/>
      </c>
      <c r="AB44" s="65" t="str">
        <f>IF($A44&lt;&gt;"",_xlfn.XLOOKUP($C44,DHAC_TestPatients_combined!$E$2:$E$72,DHAC_TestPatients_combined!$I$2:$I$72,""),"")</f>
        <v/>
      </c>
      <c r="AC44" s="65" t="str">
        <f>IF($A44&lt;&gt;"",_xlfn.XLOOKUP($B44,Patient!$A$13:$A$83,Patient!$BF$13:$BF$83,""),"")</f>
        <v/>
      </c>
      <c r="AD44" s="155" t="str">
        <f>IF($A44&lt;&gt;"",_xlfn.XLOOKUP($B44,Patient!$A$13:$A$83,Patient!$BG$13:$BG$83,""),"")</f>
        <v/>
      </c>
      <c r="AE44" s="120" t="str">
        <f>IF($A44&lt;&gt;"",_xlfn.XLOOKUP($B44,Patient!$A$13:$A$83,Patient!AT$13:AT$83,""),"")</f>
        <v/>
      </c>
      <c r="AF44" s="65" t="str">
        <f>IF($A44&lt;&gt;"",_xlfn.XLOOKUP($B44,Patient!$A$13:$A$83,Patient!AU$13:AU$83,""),"")</f>
        <v/>
      </c>
      <c r="AG44" s="120" t="str">
        <f>IF($A44&lt;&gt;"",_xlfn.XLOOKUP($B44,Patient!$A$13:$A$83,Patient!AV$13:AV$83,""),"")</f>
        <v/>
      </c>
      <c r="AH44" s="65" t="str">
        <f>IF($A44&lt;&gt;"",_xlfn.XLOOKUP($B44,Patient!$A$13:$A$83,Patient!AW$13:AW$83,""),"")</f>
        <v/>
      </c>
      <c r="AI44" s="65" t="str">
        <f>IF($A44&lt;&gt;"",_xlfn.XLOOKUP($B44,Patient!$A$13:$A$83,Patient!AX$13:AX$83,""),"")</f>
        <v/>
      </c>
      <c r="AJ44" s="65" t="str">
        <f>IF($A44&lt;&gt;"",_xlfn.XLOOKUP($B44,Patient!$A$13:$A$83,Patient!AY$13:AY$83,""),"")</f>
        <v/>
      </c>
      <c r="AK44" s="65" t="str">
        <f>IF($A44&lt;&gt;"",_xlfn.XLOOKUP($B44,Patient!$A$13:$A$83,Patient!AZ$13:AZ$83,""),"")</f>
        <v/>
      </c>
      <c r="AL44" s="65" t="str">
        <f>IF($A44&lt;&gt;"",_xlfn.XLOOKUP($B44,Patient!$A$13:$A$83,Patient!BA$13:BA$83,""),"")</f>
        <v/>
      </c>
      <c r="AM44" s="65" t="str">
        <f>IF($A44&lt;&gt;"",_xlfn.XLOOKUP($B44,Patient!$A$13:$A$83,Patient!BB$13:BB$83,""),"")</f>
        <v/>
      </c>
      <c r="AN44" s="65" t="str">
        <f>IF($A44&lt;&gt;"",_xlfn.XLOOKUP($B44,Patient!$A$13:$A$83,Patient!$BL$13:$BL$83,""),"")</f>
        <v/>
      </c>
      <c r="AO44" s="120" t="str">
        <f>IF($A44&lt;&gt;"",_xlfn.XLOOKUP($B44,Patient!$A$13:$A$83,Patient!$BN$13:$BN$83,""),"")</f>
        <v/>
      </c>
      <c r="AP44" s="65" t="str">
        <f>IF($A44&lt;&gt;"",_xlfn.XLOOKUP($B44,Patient!$A$13:$A$83,Patient!$BO$13:$BO$83,""),"")</f>
        <v/>
      </c>
      <c r="AQ44" s="65" t="str">
        <f>IF($A44&lt;&gt;"",_xlfn.XLOOKUP($B44,Patient!$A$13:$A$83,Patient!$BP$13:$BP$83,""),"")</f>
        <v/>
      </c>
      <c r="AR44" s="65" t="str">
        <f>IF($A44&lt;&gt;"",_xlfn.XLOOKUP($B44,Patient!$A$13:$A$83,Patient!$BQ$13:$BQ$83,""),"")</f>
        <v/>
      </c>
      <c r="AS44" s="72" t="str">
        <f>IF($A44&lt;&gt;"",TEXT(_xlfn.XLOOKUP($B44,Patient!$A$13:$A$83,Patient!CC$13:CC$83,""),"#"),"")</f>
        <v/>
      </c>
      <c r="AT44" s="72" t="str">
        <f>IF($A44&lt;&gt;"",TEXT(_xlfn.XLOOKUP($B44,Patient!$A$13:$A$83,Patient!CD$13:CD$83,""),""),"")</f>
        <v/>
      </c>
      <c r="AU44" s="72" t="str">
        <f>IF($A44&lt;&gt;"",TEXT(_xlfn.XLOOKUP($B44,Patient!$A$13:$A$83,Patient!CF$13:CF$83,""),""),"")</f>
        <v/>
      </c>
      <c r="AV44" s="72" t="str">
        <f>IF($A44&lt;&gt;"",TEXT(_xlfn.XLOOKUP($B44,Patient!$A$13:$A$83,Patient!CG$13:CG$83,""),""),"")</f>
        <v/>
      </c>
      <c r="AW44" s="72" t="str">
        <f>IF($A44&lt;&gt;"",TEXT(_xlfn.XLOOKUP($B44,Patient!$A$13:$A$83,Patient!CI$13:CI$83,""),""),"")</f>
        <v/>
      </c>
      <c r="AX44" s="72" t="str">
        <f>IF($A44&lt;&gt;"",TEXT(_xlfn.XLOOKUP($B44,Patient!$A$13:$A$83,Patient!CJ$13:CJ$83,""),""),"")</f>
        <v/>
      </c>
      <c r="AY44" s="72" t="str">
        <f>IF($A44&lt;&gt;"",TEXT(_xlfn.XLOOKUP($B44,Patient!$A$13:$A$83,Patient!CK$13:CK$83,""),""),"")</f>
        <v/>
      </c>
      <c r="AZ44" s="72" t="str">
        <f>IF($A44&lt;&gt;"",TEXT(_xlfn.XLOOKUP($B44,Patient!$A$13:$A$83,Patient!CL$13:CL$83,""),""),"")</f>
        <v/>
      </c>
    </row>
    <row r="45" spans="1:52" x14ac:dyDescent="0.25">
      <c r="A45" s="65" t="str">
        <f>IF(D45 &lt;&gt; "",LOWER(_xlfn.CONCAT(_xlfn.XLOOKUP(DHAC_TestPatients_combined!E44, DHAC_TestPatients_combined!E$2:E$72,DHAC_TestPatients_combined!G$2:G$72,""), "-", _xlfn.XLOOKUP(DHAC_TestPatients_combined!E44, DHAC_TestPatients_combined!E$2:E$72,DHAC_TestPatients_combined!H$2:H$72,""),"-",DHAC_TestPatients_combined!F44)),"")</f>
        <v/>
      </c>
      <c r="B45" s="65" t="str">
        <f>IF(D45&lt;&gt;"",LOWER(_xlfn.CONCAT(_xlfn.XLOOKUP(C45,DHAC_TestPatients_combined!E$2:E$72,DHAC_TestPatients_combined!G$2:G$72,""),"-",_xlfn.XLOOKUP(C45,DHAC_TestPatients_combined!E$2:E$72,DHAC_TestPatients_combined!H$2:H$72,""),IF(_xlfn.XLOOKUP(C45,DHAC_TestPatients_combined!E$2:E$72,DHAC_TestPatients_combined!I$2:I$72,"")&lt;&gt;"",_xlfn.CONCAT("-",_xlfn.XLOOKUP(C45,DHAC_TestPatients_combined!E$2:E$72,DHAC_TestPatients_combined!I$2:I$72,"")),""))),"")</f>
        <v/>
      </c>
      <c r="C45" s="65" t="str">
        <f>IF(D45&lt;&gt;"",DHAC_TestPatients_combined!E44,"")</f>
        <v/>
      </c>
      <c r="D45" s="65" t="str">
        <f>IF(DHAC_TestPatients_combined!F44&gt;1,DHAC_TestPatients_combined!F44,"")</f>
        <v/>
      </c>
      <c r="E45" s="73" t="str">
        <f>IF(D45&lt;&gt;"", DHAC_TestPatients_combined!J44,"")</f>
        <v/>
      </c>
      <c r="F45" s="72" t="str">
        <f t="shared" si="12"/>
        <v/>
      </c>
      <c r="G45" s="65" t="str">
        <f>IF(A45&lt;&gt;"",LOWER(_xlfn.XLOOKUP(C45,DHAC_TestPatients_combined!E$2:E$72,DHAC_TestPatients_combined!C$2:C$72,"")),"")</f>
        <v/>
      </c>
      <c r="H45" s="65" t="str">
        <f>IF(A45&lt;&gt;"",LOWER(_xlfn.XLOOKUP(C45,DHAC_TestPatients_combined!E$2:E$72,DHAC_TestPatients_combined!D$2:D$72,"")),"")</f>
        <v/>
      </c>
      <c r="I45" s="66" t="str">
        <f t="shared" si="13"/>
        <v/>
      </c>
      <c r="J45" s="66" t="str">
        <f t="shared" si="14"/>
        <v/>
      </c>
      <c r="K45" s="66"/>
      <c r="L45" s="66" t="str">
        <f t="shared" si="15"/>
        <v/>
      </c>
      <c r="M45" s="66" t="str">
        <f t="shared" si="16"/>
        <v/>
      </c>
      <c r="N45" s="66" t="str">
        <f>IF(A45&lt;&gt;"",_xlfn.XLOOKUP(C45,DHAC_TestPatients_combined!E$2:E$72,DHAC_TestPatients_combined!B$2:B$72,""),"")</f>
        <v/>
      </c>
      <c r="O45" s="66" t="str">
        <f t="shared" si="17"/>
        <v/>
      </c>
      <c r="P45" s="66" t="str">
        <f t="shared" si="18"/>
        <v/>
      </c>
      <c r="Q45" s="66"/>
      <c r="R45" s="66" t="str">
        <f t="shared" si="19"/>
        <v/>
      </c>
      <c r="S45" s="66" t="str">
        <f t="shared" si="20"/>
        <v/>
      </c>
      <c r="T45" s="66" t="str">
        <f>IF(A45="","",_xlfn.CONCAT(C45,_xlfn.XLOOKUP(C45,DHAC_TestPatients_combined!E$2:E$72,DHAC_TestPatients_combined!F$2:F$72,"")))</f>
        <v/>
      </c>
      <c r="U45" s="120" t="str">
        <f>IF(D45&lt;&gt;"",LOWER(_xlfn.CONCAT(SUBSTITUTE(DHAC_TestPatients_combined!G44,"'",""),"-",DHAC_TestPatients_combined!H44,IF(DHAC_TestPatients_combined!I44&lt;&gt;"","-",""),IF(DHAC_TestPatients_combined!I44&lt;&gt;"",DHAC_TestPatients_combined!I44,""))),"")</f>
        <v/>
      </c>
      <c r="V45" s="120" t="str">
        <f t="shared" si="21"/>
        <v/>
      </c>
      <c r="W45" s="120" t="str">
        <f t="shared" si="22"/>
        <v/>
      </c>
      <c r="X45" s="65" t="str">
        <f t="shared" si="23"/>
        <v/>
      </c>
      <c r="Y45" s="65"/>
      <c r="Z45" s="120" t="str">
        <f>IF($A45&lt;&gt;"",_xlfn.XLOOKUP($C45,DHAC_TestPatients_combined!$E$2:$E$72,DHAC_TestPatients_combined!$G$2:$G$72,""),"")</f>
        <v/>
      </c>
      <c r="AA45" s="65" t="str">
        <f>IF($A45&lt;&gt;"",_xlfn.XLOOKUP($C45,DHAC_TestPatients_combined!$E$2:$E$72,DHAC_TestPatients_combined!$H$2:$H$72,""),"")</f>
        <v/>
      </c>
      <c r="AB45" s="65" t="str">
        <f>IF($A45&lt;&gt;"",_xlfn.XLOOKUP($C45,DHAC_TestPatients_combined!$E$2:$E$72,DHAC_TestPatients_combined!$I$2:$I$72,""),"")</f>
        <v/>
      </c>
      <c r="AC45" s="65" t="str">
        <f>IF($A45&lt;&gt;"",_xlfn.XLOOKUP($B45,Patient!$A$13:$A$83,Patient!$BF$13:$BF$83,""),"")</f>
        <v/>
      </c>
      <c r="AD45" s="155" t="str">
        <f>IF($A45&lt;&gt;"",_xlfn.XLOOKUP($B45,Patient!$A$13:$A$83,Patient!$BG$13:$BG$83,""),"")</f>
        <v/>
      </c>
      <c r="AE45" s="120" t="str">
        <f>IF($A45&lt;&gt;"",_xlfn.XLOOKUP($B45,Patient!$A$13:$A$83,Patient!AT$13:AT$83,""),"")</f>
        <v/>
      </c>
      <c r="AF45" s="65" t="str">
        <f>IF($A45&lt;&gt;"",_xlfn.XLOOKUP($B45,Patient!$A$13:$A$83,Patient!AU$13:AU$83,""),"")</f>
        <v/>
      </c>
      <c r="AG45" s="120" t="str">
        <f>IF($A45&lt;&gt;"",_xlfn.XLOOKUP($B45,Patient!$A$13:$A$83,Patient!AV$13:AV$83,""),"")</f>
        <v/>
      </c>
      <c r="AH45" s="65" t="str">
        <f>IF($A45&lt;&gt;"",_xlfn.XLOOKUP($B45,Patient!$A$13:$A$83,Patient!AW$13:AW$83,""),"")</f>
        <v/>
      </c>
      <c r="AI45" s="65" t="str">
        <f>IF($A45&lt;&gt;"",_xlfn.XLOOKUP($B45,Patient!$A$13:$A$83,Patient!AX$13:AX$83,""),"")</f>
        <v/>
      </c>
      <c r="AJ45" s="65" t="str">
        <f>IF($A45&lt;&gt;"",_xlfn.XLOOKUP($B45,Patient!$A$13:$A$83,Patient!AY$13:AY$83,""),"")</f>
        <v/>
      </c>
      <c r="AK45" s="65" t="str">
        <f>IF($A45&lt;&gt;"",_xlfn.XLOOKUP($B45,Patient!$A$13:$A$83,Patient!AZ$13:AZ$83,""),"")</f>
        <v/>
      </c>
      <c r="AL45" s="65" t="str">
        <f>IF($A45&lt;&gt;"",_xlfn.XLOOKUP($B45,Patient!$A$13:$A$83,Patient!BA$13:BA$83,""),"")</f>
        <v/>
      </c>
      <c r="AM45" s="65" t="str">
        <f>IF($A45&lt;&gt;"",_xlfn.XLOOKUP($B45,Patient!$A$13:$A$83,Patient!BB$13:BB$83,""),"")</f>
        <v/>
      </c>
      <c r="AN45" s="65" t="str">
        <f>IF($A45&lt;&gt;"",_xlfn.XLOOKUP($B45,Patient!$A$13:$A$83,Patient!$BL$13:$BL$83,""),"")</f>
        <v/>
      </c>
      <c r="AO45" s="120" t="str">
        <f>IF($A45&lt;&gt;"",_xlfn.XLOOKUP($B45,Patient!$A$13:$A$83,Patient!$BN$13:$BN$83,""),"")</f>
        <v/>
      </c>
      <c r="AP45" s="65" t="str">
        <f>IF($A45&lt;&gt;"",_xlfn.XLOOKUP($B45,Patient!$A$13:$A$83,Patient!$BO$13:$BO$83,""),"")</f>
        <v/>
      </c>
      <c r="AQ45" s="65" t="str">
        <f>IF($A45&lt;&gt;"",_xlfn.XLOOKUP($B45,Patient!$A$13:$A$83,Patient!$BP$13:$BP$83,""),"")</f>
        <v/>
      </c>
      <c r="AR45" s="65" t="str">
        <f>IF($A45&lt;&gt;"",_xlfn.XLOOKUP($B45,Patient!$A$13:$A$83,Patient!$BQ$13:$BQ$83,""),"")</f>
        <v/>
      </c>
      <c r="AS45" s="72" t="str">
        <f>IF($A45&lt;&gt;"",TEXT(_xlfn.XLOOKUP($B45,Patient!$A$13:$A$83,Patient!CC$13:CC$83,""),"#"),"")</f>
        <v/>
      </c>
      <c r="AT45" s="72" t="str">
        <f>IF($A45&lt;&gt;"",TEXT(_xlfn.XLOOKUP($B45,Patient!$A$13:$A$83,Patient!CD$13:CD$83,""),""),"")</f>
        <v/>
      </c>
      <c r="AU45" s="72" t="str">
        <f>IF($A45&lt;&gt;"",TEXT(_xlfn.XLOOKUP($B45,Patient!$A$13:$A$83,Patient!CF$13:CF$83,""),""),"")</f>
        <v/>
      </c>
      <c r="AV45" s="72" t="str">
        <f>IF($A45&lt;&gt;"",TEXT(_xlfn.XLOOKUP($B45,Patient!$A$13:$A$83,Patient!CG$13:CG$83,""),""),"")</f>
        <v/>
      </c>
      <c r="AW45" s="72" t="str">
        <f>IF($A45&lt;&gt;"",TEXT(_xlfn.XLOOKUP($B45,Patient!$A$13:$A$83,Patient!CI$13:CI$83,""),""),"")</f>
        <v/>
      </c>
      <c r="AX45" s="72" t="str">
        <f>IF($A45&lt;&gt;"",TEXT(_xlfn.XLOOKUP($B45,Patient!$A$13:$A$83,Patient!CJ$13:CJ$83,""),""),"")</f>
        <v/>
      </c>
      <c r="AY45" s="72" t="str">
        <f>IF($A45&lt;&gt;"",TEXT(_xlfn.XLOOKUP($B45,Patient!$A$13:$A$83,Patient!CK$13:CK$83,""),""),"")</f>
        <v/>
      </c>
      <c r="AZ45" s="72" t="str">
        <f>IF($A45&lt;&gt;"",TEXT(_xlfn.XLOOKUP($B45,Patient!$A$13:$A$83,Patient!CL$13:CL$83,""),""),"")</f>
        <v/>
      </c>
    </row>
    <row r="46" spans="1:52" x14ac:dyDescent="0.25">
      <c r="A46" s="65" t="str">
        <f>IF(D46 &lt;&gt; "",LOWER(_xlfn.CONCAT(_xlfn.XLOOKUP(DHAC_TestPatients_combined!E45, DHAC_TestPatients_combined!E$2:E$72,DHAC_TestPatients_combined!G$2:G$72,""), "-", _xlfn.XLOOKUP(DHAC_TestPatients_combined!E45, DHAC_TestPatients_combined!E$2:E$72,DHAC_TestPatients_combined!H$2:H$72,""),"-",DHAC_TestPatients_combined!F45)),"")</f>
        <v/>
      </c>
      <c r="B46" s="65" t="str">
        <f>IF(D46&lt;&gt;"",LOWER(_xlfn.CONCAT(_xlfn.XLOOKUP(C46,DHAC_TestPatients_combined!E$2:E$72,DHAC_TestPatients_combined!G$2:G$72,""),"-",_xlfn.XLOOKUP(C46,DHAC_TestPatients_combined!E$2:E$72,DHAC_TestPatients_combined!H$2:H$72,""),IF(_xlfn.XLOOKUP(C46,DHAC_TestPatients_combined!E$2:E$72,DHAC_TestPatients_combined!I$2:I$72,"")&lt;&gt;"",_xlfn.CONCAT("-",_xlfn.XLOOKUP(C46,DHAC_TestPatients_combined!E$2:E$72,DHAC_TestPatients_combined!I$2:I$72,"")),""))),"")</f>
        <v/>
      </c>
      <c r="C46" s="65" t="str">
        <f>IF(D46&lt;&gt;"",DHAC_TestPatients_combined!E45,"")</f>
        <v/>
      </c>
      <c r="D46" s="65" t="str">
        <f>IF(DHAC_TestPatients_combined!F45&gt;1,DHAC_TestPatients_combined!F45,"")</f>
        <v/>
      </c>
      <c r="E46" s="73" t="str">
        <f>IF(D46&lt;&gt;"", DHAC_TestPatients_combined!J45,"")</f>
        <v/>
      </c>
      <c r="F46" s="72" t="str">
        <f t="shared" si="12"/>
        <v/>
      </c>
      <c r="G46" s="65" t="str">
        <f>IF(A46&lt;&gt;"",LOWER(_xlfn.XLOOKUP(C46,DHAC_TestPatients_combined!E$2:E$72,DHAC_TestPatients_combined!C$2:C$72,"")),"")</f>
        <v/>
      </c>
      <c r="H46" s="65" t="str">
        <f>IF(A46&lt;&gt;"",LOWER(_xlfn.XLOOKUP(C46,DHAC_TestPatients_combined!E$2:E$72,DHAC_TestPatients_combined!D$2:D$72,"")),"")</f>
        <v/>
      </c>
      <c r="I46" s="66" t="str">
        <f t="shared" si="13"/>
        <v/>
      </c>
      <c r="J46" s="66" t="str">
        <f t="shared" si="14"/>
        <v/>
      </c>
      <c r="K46" s="66"/>
      <c r="L46" s="66" t="str">
        <f t="shared" si="15"/>
        <v/>
      </c>
      <c r="M46" s="66" t="str">
        <f t="shared" si="16"/>
        <v/>
      </c>
      <c r="N46" s="66" t="str">
        <f>IF(A46&lt;&gt;"",_xlfn.XLOOKUP(C46,DHAC_TestPatients_combined!E$2:E$72,DHAC_TestPatients_combined!B$2:B$72,""),"")</f>
        <v/>
      </c>
      <c r="O46" s="66" t="str">
        <f t="shared" si="17"/>
        <v/>
      </c>
      <c r="P46" s="66" t="str">
        <f t="shared" si="18"/>
        <v/>
      </c>
      <c r="Q46" s="66"/>
      <c r="R46" s="66" t="str">
        <f t="shared" si="19"/>
        <v/>
      </c>
      <c r="S46" s="66" t="str">
        <f t="shared" si="20"/>
        <v/>
      </c>
      <c r="T46" s="66" t="str">
        <f>IF(A46="","",_xlfn.CONCAT(C46,_xlfn.XLOOKUP(C46,DHAC_TestPatients_combined!E$2:E$72,DHAC_TestPatients_combined!F$2:F$72,"")))</f>
        <v/>
      </c>
      <c r="U46" s="120" t="str">
        <f>IF(D46&lt;&gt;"",LOWER(_xlfn.CONCAT(SUBSTITUTE(DHAC_TestPatients_combined!G45,"'",""),"-",DHAC_TestPatients_combined!H45,IF(DHAC_TestPatients_combined!I45&lt;&gt;"","-",""),IF(DHAC_TestPatients_combined!I45&lt;&gt;"",DHAC_TestPatients_combined!I45,""))),"")</f>
        <v/>
      </c>
      <c r="V46" s="120" t="str">
        <f t="shared" si="21"/>
        <v/>
      </c>
      <c r="W46" s="120" t="str">
        <f t="shared" si="22"/>
        <v/>
      </c>
      <c r="X46" s="65" t="str">
        <f t="shared" si="23"/>
        <v/>
      </c>
      <c r="Y46" s="65"/>
      <c r="Z46" s="120" t="str">
        <f>IF($A46&lt;&gt;"",_xlfn.XLOOKUP($C46,DHAC_TestPatients_combined!$E$2:$E$72,DHAC_TestPatients_combined!$G$2:$G$72,""),"")</f>
        <v/>
      </c>
      <c r="AA46" s="65" t="str">
        <f>IF($A46&lt;&gt;"",_xlfn.XLOOKUP($C46,DHAC_TestPatients_combined!$E$2:$E$72,DHAC_TestPatients_combined!$H$2:$H$72,""),"")</f>
        <v/>
      </c>
      <c r="AB46" s="65" t="str">
        <f>IF($A46&lt;&gt;"",_xlfn.XLOOKUP($C46,DHAC_TestPatients_combined!$E$2:$E$72,DHAC_TestPatients_combined!$I$2:$I$72,""),"")</f>
        <v/>
      </c>
      <c r="AC46" s="65" t="str">
        <f>IF($A46&lt;&gt;"",_xlfn.XLOOKUP($B46,Patient!$A$13:$A$83,Patient!$BF$13:$BF$83,""),"")</f>
        <v/>
      </c>
      <c r="AD46" s="155" t="str">
        <f>IF($A46&lt;&gt;"",_xlfn.XLOOKUP($B46,Patient!$A$13:$A$83,Patient!$BG$13:$BG$83,""),"")</f>
        <v/>
      </c>
      <c r="AE46" s="120" t="str">
        <f>IF($A46&lt;&gt;"",_xlfn.XLOOKUP($B46,Patient!$A$13:$A$83,Patient!AT$13:AT$83,""),"")</f>
        <v/>
      </c>
      <c r="AF46" s="65" t="str">
        <f>IF($A46&lt;&gt;"",_xlfn.XLOOKUP($B46,Patient!$A$13:$A$83,Patient!AU$13:AU$83,""),"")</f>
        <v/>
      </c>
      <c r="AG46" s="120" t="str">
        <f>IF($A46&lt;&gt;"",_xlfn.XLOOKUP($B46,Patient!$A$13:$A$83,Patient!AV$13:AV$83,""),"")</f>
        <v/>
      </c>
      <c r="AH46" s="65" t="str">
        <f>IF($A46&lt;&gt;"",_xlfn.XLOOKUP($B46,Patient!$A$13:$A$83,Patient!AW$13:AW$83,""),"")</f>
        <v/>
      </c>
      <c r="AI46" s="65" t="str">
        <f>IF($A46&lt;&gt;"",_xlfn.XLOOKUP($B46,Patient!$A$13:$A$83,Patient!AX$13:AX$83,""),"")</f>
        <v/>
      </c>
      <c r="AJ46" s="65" t="str">
        <f>IF($A46&lt;&gt;"",_xlfn.XLOOKUP($B46,Patient!$A$13:$A$83,Patient!AY$13:AY$83,""),"")</f>
        <v/>
      </c>
      <c r="AK46" s="65" t="str">
        <f>IF($A46&lt;&gt;"",_xlfn.XLOOKUP($B46,Patient!$A$13:$A$83,Patient!AZ$13:AZ$83,""),"")</f>
        <v/>
      </c>
      <c r="AL46" s="65" t="str">
        <f>IF($A46&lt;&gt;"",_xlfn.XLOOKUP($B46,Patient!$A$13:$A$83,Patient!BA$13:BA$83,""),"")</f>
        <v/>
      </c>
      <c r="AM46" s="65" t="str">
        <f>IF($A46&lt;&gt;"",_xlfn.XLOOKUP($B46,Patient!$A$13:$A$83,Patient!BB$13:BB$83,""),"")</f>
        <v/>
      </c>
      <c r="AN46" s="65" t="str">
        <f>IF($A46&lt;&gt;"",_xlfn.XLOOKUP($B46,Patient!$A$13:$A$83,Patient!$BL$13:$BL$83,""),"")</f>
        <v/>
      </c>
      <c r="AO46" s="120" t="str">
        <f>IF($A46&lt;&gt;"",_xlfn.XLOOKUP($B46,Patient!$A$13:$A$83,Patient!$BN$13:$BN$83,""),"")</f>
        <v/>
      </c>
      <c r="AP46" s="65" t="str">
        <f>IF($A46&lt;&gt;"",_xlfn.XLOOKUP($B46,Patient!$A$13:$A$83,Patient!$BO$13:$BO$83,""),"")</f>
        <v/>
      </c>
      <c r="AQ46" s="65" t="str">
        <f>IF($A46&lt;&gt;"",_xlfn.XLOOKUP($B46,Patient!$A$13:$A$83,Patient!$BP$13:$BP$83,""),"")</f>
        <v/>
      </c>
      <c r="AR46" s="65" t="str">
        <f>IF($A46&lt;&gt;"",_xlfn.XLOOKUP($B46,Patient!$A$13:$A$83,Patient!$BQ$13:$BQ$83,""),"")</f>
        <v/>
      </c>
      <c r="AS46" s="72" t="str">
        <f>IF($A46&lt;&gt;"",TEXT(_xlfn.XLOOKUP($B46,Patient!$A$13:$A$83,Patient!CC$13:CC$83,""),"#"),"")</f>
        <v/>
      </c>
      <c r="AT46" s="72" t="str">
        <f>IF($A46&lt;&gt;"",TEXT(_xlfn.XLOOKUP($B46,Patient!$A$13:$A$83,Patient!CD$13:CD$83,""),""),"")</f>
        <v/>
      </c>
      <c r="AU46" s="72" t="str">
        <f>IF($A46&lt;&gt;"",TEXT(_xlfn.XLOOKUP($B46,Patient!$A$13:$A$83,Patient!CF$13:CF$83,""),""),"")</f>
        <v/>
      </c>
      <c r="AV46" s="72" t="str">
        <f>IF($A46&lt;&gt;"",TEXT(_xlfn.XLOOKUP($B46,Patient!$A$13:$A$83,Patient!CG$13:CG$83,""),""),"")</f>
        <v/>
      </c>
      <c r="AW46" s="72" t="str">
        <f>IF($A46&lt;&gt;"",TEXT(_xlfn.XLOOKUP($B46,Patient!$A$13:$A$83,Patient!CI$13:CI$83,""),""),"")</f>
        <v/>
      </c>
      <c r="AX46" s="72" t="str">
        <f>IF($A46&lt;&gt;"",TEXT(_xlfn.XLOOKUP($B46,Patient!$A$13:$A$83,Patient!CJ$13:CJ$83,""),""),"")</f>
        <v/>
      </c>
      <c r="AY46" s="72" t="str">
        <f>IF($A46&lt;&gt;"",TEXT(_xlfn.XLOOKUP($B46,Patient!$A$13:$A$83,Patient!CK$13:CK$83,""),""),"")</f>
        <v/>
      </c>
      <c r="AZ46" s="72" t="str">
        <f>IF($A46&lt;&gt;"",TEXT(_xlfn.XLOOKUP($B46,Patient!$A$13:$A$83,Patient!CL$13:CL$83,""),""),"")</f>
        <v/>
      </c>
    </row>
    <row r="47" spans="1:52" x14ac:dyDescent="0.25">
      <c r="A47" s="65" t="str">
        <f>IF(D47 &lt;&gt; "",LOWER(_xlfn.CONCAT(_xlfn.XLOOKUP(DHAC_TestPatients_combined!E46, DHAC_TestPatients_combined!E$2:E$72,DHAC_TestPatients_combined!G$2:G$72,""), "-", _xlfn.XLOOKUP(DHAC_TestPatients_combined!E46, DHAC_TestPatients_combined!E$2:E$72,DHAC_TestPatients_combined!H$2:H$72,""),"-",DHAC_TestPatients_combined!F46)),"")</f>
        <v/>
      </c>
      <c r="B47" s="65" t="str">
        <f>IF(D47&lt;&gt;"",LOWER(_xlfn.CONCAT(_xlfn.XLOOKUP(C47,DHAC_TestPatients_combined!E$2:E$72,DHAC_TestPatients_combined!G$2:G$72,""),"-",_xlfn.XLOOKUP(C47,DHAC_TestPatients_combined!E$2:E$72,DHAC_TestPatients_combined!H$2:H$72,""),IF(_xlfn.XLOOKUP(C47,DHAC_TestPatients_combined!E$2:E$72,DHAC_TestPatients_combined!I$2:I$72,"")&lt;&gt;"",_xlfn.CONCAT("-",_xlfn.XLOOKUP(C47,DHAC_TestPatients_combined!E$2:E$72,DHAC_TestPatients_combined!I$2:I$72,"")),""))),"")</f>
        <v/>
      </c>
      <c r="C47" s="65" t="str">
        <f>IF(D47&lt;&gt;"",DHAC_TestPatients_combined!E46,"")</f>
        <v/>
      </c>
      <c r="D47" s="65" t="str">
        <f>IF(DHAC_TestPatients_combined!F46&gt;1,DHAC_TestPatients_combined!F46,"")</f>
        <v/>
      </c>
      <c r="E47" s="73" t="str">
        <f>IF(D47&lt;&gt;"", DHAC_TestPatients_combined!J46,"")</f>
        <v/>
      </c>
      <c r="F47" s="72" t="str">
        <f t="shared" si="12"/>
        <v/>
      </c>
      <c r="G47" s="65" t="str">
        <f>IF(A47&lt;&gt;"",LOWER(_xlfn.XLOOKUP(C47,DHAC_TestPatients_combined!E$2:E$72,DHAC_TestPatients_combined!C$2:C$72,"")),"")</f>
        <v/>
      </c>
      <c r="H47" s="65" t="str">
        <f>IF(A47&lt;&gt;"",LOWER(_xlfn.XLOOKUP(C47,DHAC_TestPatients_combined!E$2:E$72,DHAC_TestPatients_combined!D$2:D$72,"")),"")</f>
        <v/>
      </c>
      <c r="I47" s="66" t="str">
        <f t="shared" si="13"/>
        <v/>
      </c>
      <c r="J47" s="66" t="str">
        <f t="shared" si="14"/>
        <v/>
      </c>
      <c r="K47" s="66"/>
      <c r="L47" s="66" t="str">
        <f t="shared" si="15"/>
        <v/>
      </c>
      <c r="M47" s="66" t="str">
        <f t="shared" si="16"/>
        <v/>
      </c>
      <c r="N47" s="66" t="str">
        <f>IF(A47&lt;&gt;"",_xlfn.XLOOKUP(C47,DHAC_TestPatients_combined!E$2:E$72,DHAC_TestPatients_combined!B$2:B$72,""),"")</f>
        <v/>
      </c>
      <c r="O47" s="66" t="str">
        <f t="shared" si="17"/>
        <v/>
      </c>
      <c r="P47" s="66" t="str">
        <f t="shared" si="18"/>
        <v/>
      </c>
      <c r="Q47" s="66"/>
      <c r="R47" s="66" t="str">
        <f t="shared" si="19"/>
        <v/>
      </c>
      <c r="S47" s="66" t="str">
        <f t="shared" si="20"/>
        <v/>
      </c>
      <c r="T47" s="66" t="str">
        <f>IF(A47="","",_xlfn.CONCAT(C47,_xlfn.XLOOKUP(C47,DHAC_TestPatients_combined!E$2:E$72,DHAC_TestPatients_combined!F$2:F$72,"")))</f>
        <v/>
      </c>
      <c r="U47" s="120" t="str">
        <f>IF(D47&lt;&gt;"",LOWER(_xlfn.CONCAT(SUBSTITUTE(DHAC_TestPatients_combined!G46,"'",""),"-",DHAC_TestPatients_combined!H46,IF(DHAC_TestPatients_combined!I46&lt;&gt;"","-",""),IF(DHAC_TestPatients_combined!I46&lt;&gt;"",DHAC_TestPatients_combined!I46,""))),"")</f>
        <v/>
      </c>
      <c r="V47" s="120" t="str">
        <f t="shared" si="21"/>
        <v/>
      </c>
      <c r="W47" s="120" t="str">
        <f t="shared" si="22"/>
        <v/>
      </c>
      <c r="X47" s="65" t="str">
        <f t="shared" si="23"/>
        <v/>
      </c>
      <c r="Y47" s="65"/>
      <c r="Z47" s="120" t="str">
        <f>IF($A47&lt;&gt;"",_xlfn.XLOOKUP($C47,DHAC_TestPatients_combined!$E$2:$E$72,DHAC_TestPatients_combined!$G$2:$G$72,""),"")</f>
        <v/>
      </c>
      <c r="AA47" s="65" t="str">
        <f>IF($A47&lt;&gt;"",_xlfn.XLOOKUP($C47,DHAC_TestPatients_combined!$E$2:$E$72,DHAC_TestPatients_combined!$H$2:$H$72,""),"")</f>
        <v/>
      </c>
      <c r="AB47" s="65" t="str">
        <f>IF($A47&lt;&gt;"",_xlfn.XLOOKUP($C47,DHAC_TestPatients_combined!$E$2:$E$72,DHAC_TestPatients_combined!$I$2:$I$72,""),"")</f>
        <v/>
      </c>
      <c r="AC47" s="65" t="str">
        <f>IF($A47&lt;&gt;"",_xlfn.XLOOKUP($B47,Patient!$A$13:$A$83,Patient!$BF$13:$BF$83,""),"")</f>
        <v/>
      </c>
      <c r="AD47" s="155" t="str">
        <f>IF($A47&lt;&gt;"",_xlfn.XLOOKUP($B47,Patient!$A$13:$A$83,Patient!$BG$13:$BG$83,""),"")</f>
        <v/>
      </c>
      <c r="AE47" s="120" t="str">
        <f>IF($A47&lt;&gt;"",_xlfn.XLOOKUP($B47,Patient!$A$13:$A$83,Patient!AT$13:AT$83,""),"")</f>
        <v/>
      </c>
      <c r="AF47" s="65" t="str">
        <f>IF($A47&lt;&gt;"",_xlfn.XLOOKUP($B47,Patient!$A$13:$A$83,Patient!AU$13:AU$83,""),"")</f>
        <v/>
      </c>
      <c r="AG47" s="120" t="str">
        <f>IF($A47&lt;&gt;"",_xlfn.XLOOKUP($B47,Patient!$A$13:$A$83,Patient!AV$13:AV$83,""),"")</f>
        <v/>
      </c>
      <c r="AH47" s="65" t="str">
        <f>IF($A47&lt;&gt;"",_xlfn.XLOOKUP($B47,Patient!$A$13:$A$83,Patient!AW$13:AW$83,""),"")</f>
        <v/>
      </c>
      <c r="AI47" s="65" t="str">
        <f>IF($A47&lt;&gt;"",_xlfn.XLOOKUP($B47,Patient!$A$13:$A$83,Patient!AX$13:AX$83,""),"")</f>
        <v/>
      </c>
      <c r="AJ47" s="65" t="str">
        <f>IF($A47&lt;&gt;"",_xlfn.XLOOKUP($B47,Patient!$A$13:$A$83,Patient!AY$13:AY$83,""),"")</f>
        <v/>
      </c>
      <c r="AK47" s="65" t="str">
        <f>IF($A47&lt;&gt;"",_xlfn.XLOOKUP($B47,Patient!$A$13:$A$83,Patient!AZ$13:AZ$83,""),"")</f>
        <v/>
      </c>
      <c r="AL47" s="65" t="str">
        <f>IF($A47&lt;&gt;"",_xlfn.XLOOKUP($B47,Patient!$A$13:$A$83,Patient!BA$13:BA$83,""),"")</f>
        <v/>
      </c>
      <c r="AM47" s="65" t="str">
        <f>IF($A47&lt;&gt;"",_xlfn.XLOOKUP($B47,Patient!$A$13:$A$83,Patient!BB$13:BB$83,""),"")</f>
        <v/>
      </c>
      <c r="AN47" s="65" t="str">
        <f>IF($A47&lt;&gt;"",_xlfn.XLOOKUP($B47,Patient!$A$13:$A$83,Patient!$BL$13:$BL$83,""),"")</f>
        <v/>
      </c>
      <c r="AO47" s="120" t="str">
        <f>IF($A47&lt;&gt;"",_xlfn.XLOOKUP($B47,Patient!$A$13:$A$83,Patient!$BN$13:$BN$83,""),"")</f>
        <v/>
      </c>
      <c r="AP47" s="65" t="str">
        <f>IF($A47&lt;&gt;"",_xlfn.XLOOKUP($B47,Patient!$A$13:$A$83,Patient!$BO$13:$BO$83,""),"")</f>
        <v/>
      </c>
      <c r="AQ47" s="65" t="str">
        <f>IF($A47&lt;&gt;"",_xlfn.XLOOKUP($B47,Patient!$A$13:$A$83,Patient!$BP$13:$BP$83,""),"")</f>
        <v/>
      </c>
      <c r="AR47" s="65" t="str">
        <f>IF($A47&lt;&gt;"",_xlfn.XLOOKUP($B47,Patient!$A$13:$A$83,Patient!$BQ$13:$BQ$83,""),"")</f>
        <v/>
      </c>
      <c r="AS47" s="72" t="str">
        <f>IF($A47&lt;&gt;"",TEXT(_xlfn.XLOOKUP($B47,Patient!$A$13:$A$83,Patient!CC$13:CC$83,""),"#"),"")</f>
        <v/>
      </c>
      <c r="AT47" s="72" t="str">
        <f>IF($A47&lt;&gt;"",TEXT(_xlfn.XLOOKUP($B47,Patient!$A$13:$A$83,Patient!CD$13:CD$83,""),""),"")</f>
        <v/>
      </c>
      <c r="AU47" s="72" t="str">
        <f>IF($A47&lt;&gt;"",TEXT(_xlfn.XLOOKUP($B47,Patient!$A$13:$A$83,Patient!CF$13:CF$83,""),""),"")</f>
        <v/>
      </c>
      <c r="AV47" s="72" t="str">
        <f>IF($A47&lt;&gt;"",TEXT(_xlfn.XLOOKUP($B47,Patient!$A$13:$A$83,Patient!CG$13:CG$83,""),""),"")</f>
        <v/>
      </c>
      <c r="AW47" s="72" t="str">
        <f>IF($A47&lt;&gt;"",TEXT(_xlfn.XLOOKUP($B47,Patient!$A$13:$A$83,Patient!CI$13:CI$83,""),""),"")</f>
        <v/>
      </c>
      <c r="AX47" s="72" t="str">
        <f>IF($A47&lt;&gt;"",TEXT(_xlfn.XLOOKUP($B47,Patient!$A$13:$A$83,Patient!CJ$13:CJ$83,""),""),"")</f>
        <v/>
      </c>
      <c r="AY47" s="72" t="str">
        <f>IF($A47&lt;&gt;"",TEXT(_xlfn.XLOOKUP($B47,Patient!$A$13:$A$83,Patient!CK$13:CK$83,""),""),"")</f>
        <v/>
      </c>
      <c r="AZ47" s="72" t="str">
        <f>IF($A47&lt;&gt;"",TEXT(_xlfn.XLOOKUP($B47,Patient!$A$13:$A$83,Patient!CL$13:CL$83,""),""),"")</f>
        <v/>
      </c>
    </row>
    <row r="48" spans="1:52" x14ac:dyDescent="0.25">
      <c r="A48" s="65" t="str">
        <f>IF(D48 &lt;&gt; "",LOWER(_xlfn.CONCAT(_xlfn.XLOOKUP(DHAC_TestPatients_combined!E47, DHAC_TestPatients_combined!E$2:E$72,DHAC_TestPatients_combined!G$2:G$72,""), "-", _xlfn.XLOOKUP(DHAC_TestPatients_combined!E47, DHAC_TestPatients_combined!E$2:E$72,DHAC_TestPatients_combined!H$2:H$72,""),"-",DHAC_TestPatients_combined!F47)),"")</f>
        <v/>
      </c>
      <c r="B48" s="65" t="str">
        <f>IF(D48&lt;&gt;"",LOWER(_xlfn.CONCAT(_xlfn.XLOOKUP(C48,DHAC_TestPatients_combined!E$2:E$72,DHAC_TestPatients_combined!G$2:G$72,""),"-",_xlfn.XLOOKUP(C48,DHAC_TestPatients_combined!E$2:E$72,DHAC_TestPatients_combined!H$2:H$72,""),IF(_xlfn.XLOOKUP(C48,DHAC_TestPatients_combined!E$2:E$72,DHAC_TestPatients_combined!I$2:I$72,"")&lt;&gt;"",_xlfn.CONCAT("-",_xlfn.XLOOKUP(C48,DHAC_TestPatients_combined!E$2:E$72,DHAC_TestPatients_combined!I$2:I$72,"")),""))),"")</f>
        <v/>
      </c>
      <c r="C48" s="65" t="str">
        <f>IF(D48&lt;&gt;"",DHAC_TestPatients_combined!E47,"")</f>
        <v/>
      </c>
      <c r="D48" s="65" t="str">
        <f>IF(DHAC_TestPatients_combined!F47&gt;1,DHAC_TestPatients_combined!F47,"")</f>
        <v/>
      </c>
      <c r="E48" s="73" t="str">
        <f>IF(D48&lt;&gt;"", DHAC_TestPatients_combined!J47,"")</f>
        <v/>
      </c>
      <c r="F48" s="72" t="str">
        <f t="shared" si="12"/>
        <v/>
      </c>
      <c r="G48" s="65" t="str">
        <f>IF(A48&lt;&gt;"",LOWER(_xlfn.XLOOKUP(C48,DHAC_TestPatients_combined!E$2:E$72,DHAC_TestPatients_combined!C$2:C$72,"")),"")</f>
        <v/>
      </c>
      <c r="H48" s="65" t="str">
        <f>IF(A48&lt;&gt;"",LOWER(_xlfn.XLOOKUP(C48,DHAC_TestPatients_combined!E$2:E$72,DHAC_TestPatients_combined!D$2:D$72,"")),"")</f>
        <v/>
      </c>
      <c r="I48" s="66" t="str">
        <f t="shared" si="13"/>
        <v/>
      </c>
      <c r="J48" s="66" t="str">
        <f t="shared" si="14"/>
        <v/>
      </c>
      <c r="K48" s="66"/>
      <c r="L48" s="66" t="str">
        <f t="shared" si="15"/>
        <v/>
      </c>
      <c r="M48" s="66" t="str">
        <f t="shared" si="16"/>
        <v/>
      </c>
      <c r="N48" s="66" t="str">
        <f>IF(A48&lt;&gt;"",_xlfn.XLOOKUP(C48,DHAC_TestPatients_combined!E$2:E$72,DHAC_TestPatients_combined!B$2:B$72,""),"")</f>
        <v/>
      </c>
      <c r="O48" s="66" t="str">
        <f t="shared" si="17"/>
        <v/>
      </c>
      <c r="P48" s="66" t="str">
        <f t="shared" si="18"/>
        <v/>
      </c>
      <c r="Q48" s="66"/>
      <c r="R48" s="66" t="str">
        <f t="shared" si="19"/>
        <v/>
      </c>
      <c r="S48" s="66" t="str">
        <f t="shared" si="20"/>
        <v/>
      </c>
      <c r="T48" s="66" t="str">
        <f>IF(A48="","",_xlfn.CONCAT(C48,_xlfn.XLOOKUP(C48,DHAC_TestPatients_combined!E$2:E$72,DHAC_TestPatients_combined!F$2:F$72,"")))</f>
        <v/>
      </c>
      <c r="U48" s="120" t="str">
        <f>IF(D48&lt;&gt;"",LOWER(_xlfn.CONCAT(SUBSTITUTE(DHAC_TestPatients_combined!G47,"'",""),"-",DHAC_TestPatients_combined!H47,IF(DHAC_TestPatients_combined!I47&lt;&gt;"","-",""),IF(DHAC_TestPatients_combined!I47&lt;&gt;"",DHAC_TestPatients_combined!I47,""))),"")</f>
        <v/>
      </c>
      <c r="V48" s="120" t="str">
        <f t="shared" si="21"/>
        <v/>
      </c>
      <c r="W48" s="120" t="str">
        <f t="shared" si="22"/>
        <v/>
      </c>
      <c r="X48" s="65" t="str">
        <f t="shared" si="23"/>
        <v/>
      </c>
      <c r="Y48" s="65"/>
      <c r="Z48" s="120" t="str">
        <f>IF($A48&lt;&gt;"",_xlfn.XLOOKUP($C48,DHAC_TestPatients_combined!$E$2:$E$72,DHAC_TestPatients_combined!$G$2:$G$72,""),"")</f>
        <v/>
      </c>
      <c r="AA48" s="65" t="str">
        <f>IF($A48&lt;&gt;"",_xlfn.XLOOKUP($C48,DHAC_TestPatients_combined!$E$2:$E$72,DHAC_TestPatients_combined!$H$2:$H$72,""),"")</f>
        <v/>
      </c>
      <c r="AB48" s="65" t="str">
        <f>IF($A48&lt;&gt;"",_xlfn.XLOOKUP($C48,DHAC_TestPatients_combined!$E$2:$E$72,DHAC_TestPatients_combined!$I$2:$I$72,""),"")</f>
        <v/>
      </c>
      <c r="AC48" s="65" t="str">
        <f>IF($A48&lt;&gt;"",_xlfn.XLOOKUP($B48,Patient!$A$13:$A$83,Patient!$BF$13:$BF$83,""),"")</f>
        <v/>
      </c>
      <c r="AD48" s="155" t="str">
        <f>IF($A48&lt;&gt;"",_xlfn.XLOOKUP($B48,Patient!$A$13:$A$83,Patient!$BG$13:$BG$83,""),"")</f>
        <v/>
      </c>
      <c r="AE48" s="120" t="str">
        <f>IF($A48&lt;&gt;"",_xlfn.XLOOKUP($B48,Patient!$A$13:$A$83,Patient!AT$13:AT$83,""),"")</f>
        <v/>
      </c>
      <c r="AF48" s="65" t="str">
        <f>IF($A48&lt;&gt;"",_xlfn.XLOOKUP($B48,Patient!$A$13:$A$83,Patient!AU$13:AU$83,""),"")</f>
        <v/>
      </c>
      <c r="AG48" s="120" t="str">
        <f>IF($A48&lt;&gt;"",_xlfn.XLOOKUP($B48,Patient!$A$13:$A$83,Patient!AV$13:AV$83,""),"")</f>
        <v/>
      </c>
      <c r="AH48" s="65" t="str">
        <f>IF($A48&lt;&gt;"",_xlfn.XLOOKUP($B48,Patient!$A$13:$A$83,Patient!AW$13:AW$83,""),"")</f>
        <v/>
      </c>
      <c r="AI48" s="65" t="str">
        <f>IF($A48&lt;&gt;"",_xlfn.XLOOKUP($B48,Patient!$A$13:$A$83,Patient!AX$13:AX$83,""),"")</f>
        <v/>
      </c>
      <c r="AJ48" s="65" t="str">
        <f>IF($A48&lt;&gt;"",_xlfn.XLOOKUP($B48,Patient!$A$13:$A$83,Patient!AY$13:AY$83,""),"")</f>
        <v/>
      </c>
      <c r="AK48" s="65" t="str">
        <f>IF($A48&lt;&gt;"",_xlfn.XLOOKUP($B48,Patient!$A$13:$A$83,Patient!AZ$13:AZ$83,""),"")</f>
        <v/>
      </c>
      <c r="AL48" s="65" t="str">
        <f>IF($A48&lt;&gt;"",_xlfn.XLOOKUP($B48,Patient!$A$13:$A$83,Patient!BA$13:BA$83,""),"")</f>
        <v/>
      </c>
      <c r="AM48" s="65" t="str">
        <f>IF($A48&lt;&gt;"",_xlfn.XLOOKUP($B48,Patient!$A$13:$A$83,Patient!BB$13:BB$83,""),"")</f>
        <v/>
      </c>
      <c r="AN48" s="65" t="str">
        <f>IF($A48&lt;&gt;"",_xlfn.XLOOKUP($B48,Patient!$A$13:$A$83,Patient!$BL$13:$BL$83,""),"")</f>
        <v/>
      </c>
      <c r="AO48" s="120" t="str">
        <f>IF($A48&lt;&gt;"",_xlfn.XLOOKUP($B48,Patient!$A$13:$A$83,Patient!$BN$13:$BN$83,""),"")</f>
        <v/>
      </c>
      <c r="AP48" s="65" t="str">
        <f>IF($A48&lt;&gt;"",_xlfn.XLOOKUP($B48,Patient!$A$13:$A$83,Patient!$BO$13:$BO$83,""),"")</f>
        <v/>
      </c>
      <c r="AQ48" s="65" t="str">
        <f>IF($A48&lt;&gt;"",_xlfn.XLOOKUP($B48,Patient!$A$13:$A$83,Patient!$BP$13:$BP$83,""),"")</f>
        <v/>
      </c>
      <c r="AR48" s="65" t="str">
        <f>IF($A48&lt;&gt;"",_xlfn.XLOOKUP($B48,Patient!$A$13:$A$83,Patient!$BQ$13:$BQ$83,""),"")</f>
        <v/>
      </c>
      <c r="AS48" s="72" t="str">
        <f>IF($A48&lt;&gt;"",TEXT(_xlfn.XLOOKUP($B48,Patient!$A$13:$A$83,Patient!CC$13:CC$83,""),"#"),"")</f>
        <v/>
      </c>
      <c r="AT48" s="72" t="str">
        <f>IF($A48&lt;&gt;"",TEXT(_xlfn.XLOOKUP($B48,Patient!$A$13:$A$83,Patient!CD$13:CD$83,""),""),"")</f>
        <v/>
      </c>
      <c r="AU48" s="72" t="str">
        <f>IF($A48&lt;&gt;"",TEXT(_xlfn.XLOOKUP($B48,Patient!$A$13:$A$83,Patient!CF$13:CF$83,""),""),"")</f>
        <v/>
      </c>
      <c r="AV48" s="72" t="str">
        <f>IF($A48&lt;&gt;"",TEXT(_xlfn.XLOOKUP($B48,Patient!$A$13:$A$83,Patient!CG$13:CG$83,""),""),"")</f>
        <v/>
      </c>
      <c r="AW48" s="72" t="str">
        <f>IF($A48&lt;&gt;"",TEXT(_xlfn.XLOOKUP($B48,Patient!$A$13:$A$83,Patient!CI$13:CI$83,""),""),"")</f>
        <v/>
      </c>
      <c r="AX48" s="72" t="str">
        <f>IF($A48&lt;&gt;"",TEXT(_xlfn.XLOOKUP($B48,Patient!$A$13:$A$83,Patient!CJ$13:CJ$83,""),""),"")</f>
        <v/>
      </c>
      <c r="AY48" s="72" t="str">
        <f>IF($A48&lt;&gt;"",TEXT(_xlfn.XLOOKUP($B48,Patient!$A$13:$A$83,Patient!CK$13:CK$83,""),""),"")</f>
        <v/>
      </c>
      <c r="AZ48" s="72" t="str">
        <f>IF($A48&lt;&gt;"",TEXT(_xlfn.XLOOKUP($B48,Patient!$A$13:$A$83,Patient!CL$13:CL$83,""),""),"")</f>
        <v/>
      </c>
    </row>
    <row r="49" spans="1:52" x14ac:dyDescent="0.25">
      <c r="A49" s="65" t="str">
        <f>IF(D49 &lt;&gt; "",LOWER(_xlfn.CONCAT(_xlfn.XLOOKUP(DHAC_TestPatients_combined!E48, DHAC_TestPatients_combined!E$2:E$72,DHAC_TestPatients_combined!G$2:G$72,""), "-", _xlfn.XLOOKUP(DHAC_TestPatients_combined!E48, DHAC_TestPatients_combined!E$2:E$72,DHAC_TestPatients_combined!H$2:H$72,""),"-",DHAC_TestPatients_combined!F48)),"")</f>
        <v>veitch-miles-2</v>
      </c>
      <c r="B49" s="65" t="str">
        <f>IF(D49&lt;&gt;"",LOWER(_xlfn.CONCAT(_xlfn.XLOOKUP(C49,DHAC_TestPatients_combined!E$2:E$72,DHAC_TestPatients_combined!G$2:G$72,""),"-",_xlfn.XLOOKUP(C49,DHAC_TestPatients_combined!E$2:E$72,DHAC_TestPatients_combined!H$2:H$72,""),IF(_xlfn.XLOOKUP(C49,DHAC_TestPatients_combined!E$2:E$72,DHAC_TestPatients_combined!I$2:I$72,"")&lt;&gt;"",_xlfn.CONCAT("-",_xlfn.XLOOKUP(C49,DHAC_TestPatients_combined!E$2:E$72,DHAC_TestPatients_combined!I$2:I$72,"")),""))),"")</f>
        <v>veitch-miles-dudley</v>
      </c>
      <c r="C49" s="65">
        <f>IF(D49&lt;&gt;"",DHAC_TestPatients_combined!E48,"")</f>
        <v>4951652281</v>
      </c>
      <c r="D49" s="65">
        <f>IF(DHAC_TestPatients_combined!F48&gt;1,DHAC_TestPatients_combined!F48,"")</f>
        <v>2</v>
      </c>
      <c r="E49" s="73">
        <f>IF(D49&lt;&gt;"", DHAC_TestPatients_combined!J48,"")</f>
        <v>43445</v>
      </c>
      <c r="F49" s="72">
        <f t="shared" si="12"/>
        <v>24</v>
      </c>
      <c r="G49" s="65" t="str">
        <f>IF(A49&lt;&gt;"",LOWER(_xlfn.XLOOKUP(C49,DHAC_TestPatients_combined!E$2:E$72,DHAC_TestPatients_combined!C$2:C$72,"")),"")</f>
        <v>active</v>
      </c>
      <c r="H49" s="65" t="str">
        <f>IF(A49&lt;&gt;"",LOWER(_xlfn.XLOOKUP(C49,DHAC_TestPatients_combined!E$2:E$72,DHAC_TestPatients_combined!D$2:D$72,"")),"")</f>
        <v>verified</v>
      </c>
      <c r="I49" s="66" t="str">
        <f t="shared" si="13"/>
        <v>NI</v>
      </c>
      <c r="J49" s="66" t="str">
        <f t="shared" si="14"/>
        <v>http://terminology.hl7.org/CodeSystem/v2-0203</v>
      </c>
      <c r="K49" s="66"/>
      <c r="L49" s="66" t="str">
        <f t="shared" si="15"/>
        <v>IHI</v>
      </c>
      <c r="M49" s="66" t="str">
        <f t="shared" si="16"/>
        <v>http://ns.electronichealth.net.au/id/hi/ihi/1.0</v>
      </c>
      <c r="N49" s="66" t="str">
        <f>IF(A49&lt;&gt;"",_xlfn.XLOOKUP(C49,DHAC_TestPatients_combined!E$2:E$72,DHAC_TestPatients_combined!B$2:B$72,""),"")</f>
        <v>8003608000311795</v>
      </c>
      <c r="O49" s="66" t="str">
        <f t="shared" si="17"/>
        <v>MC</v>
      </c>
      <c r="P49" s="66" t="str">
        <f t="shared" si="18"/>
        <v>http://terminology.hl7.org/CodeSystem/v2-0203</v>
      </c>
      <c r="Q49" s="66"/>
      <c r="R49" s="66" t="str">
        <f t="shared" si="19"/>
        <v>Medicare Number</v>
      </c>
      <c r="S49" s="66" t="str">
        <f t="shared" si="20"/>
        <v>http://ns.electronichealth.net.au/id/medicare-number</v>
      </c>
      <c r="T49" s="66" t="str">
        <f>IF(A49="","",_xlfn.CONCAT(C49,_xlfn.XLOOKUP(C49,DHAC_TestPatients_combined!E$2:E$72,DHAC_TestPatients_combined!F$2:F$72,"")))</f>
        <v>49516522811</v>
      </c>
      <c r="U49" s="120" t="str">
        <f>IF(D49&lt;&gt;"",LOWER(_xlfn.CONCAT(SUBSTITUTE(DHAC_TestPatients_combined!G48,"'",""),"-",DHAC_TestPatients_combined!H48,IF(DHAC_TestPatients_combined!I48&lt;&gt;"","-",""),IF(DHAC_TestPatients_combined!I48&lt;&gt;"",DHAC_TestPatients_combined!I48,""))),"")</f>
        <v>veitch-savannah-sheena</v>
      </c>
      <c r="V49" s="120" t="str">
        <f t="shared" si="21"/>
        <v>http://terminology.hl7.org/CodeSystem/v3-RoleCode</v>
      </c>
      <c r="W49" s="120" t="str">
        <f t="shared" si="22"/>
        <v>FTH</v>
      </c>
      <c r="X49" s="65" t="str">
        <f t="shared" si="23"/>
        <v>father</v>
      </c>
      <c r="Y49" s="65"/>
      <c r="Z49" s="120" t="str">
        <f>IF($A49&lt;&gt;"",_xlfn.XLOOKUP($C49,DHAC_TestPatients_combined!$E$2:$E$72,DHAC_TestPatients_combined!$G$2:$G$72,""),"")</f>
        <v>VEITCH</v>
      </c>
      <c r="AA49" s="65" t="str">
        <f>IF($A49&lt;&gt;"",_xlfn.XLOOKUP($C49,DHAC_TestPatients_combined!$E$2:$E$72,DHAC_TestPatients_combined!$H$2:$H$72,""),"")</f>
        <v>Miles</v>
      </c>
      <c r="AB49" s="65" t="str">
        <f>IF($A49&lt;&gt;"",_xlfn.XLOOKUP($C49,DHAC_TestPatients_combined!$E$2:$E$72,DHAC_TestPatients_combined!$I$2:$I$72,""),"")</f>
        <v>DUDLEY</v>
      </c>
      <c r="AC49" s="65" t="str">
        <f>IF($A49&lt;&gt;"",_xlfn.XLOOKUP($B49,Patient!$A$13:$A$83,Patient!$BF$13:$BF$83,""),"")</f>
        <v>male</v>
      </c>
      <c r="AD49" s="155">
        <f>IF($A49&lt;&gt;"",_xlfn.XLOOKUP($B49,Patient!$A$13:$A$83,Patient!$BG$13:$BG$83,""),"")</f>
        <v>34434</v>
      </c>
      <c r="AE49" s="120" t="str">
        <f>IF($A49&lt;&gt;"",_xlfn.XLOOKUP($B49,Patient!$A$13:$A$83,Patient!AT$13:AT$83,""),"")</f>
        <v>phone</v>
      </c>
      <c r="AF49" s="65" t="str">
        <f>IF($A49&lt;&gt;"",_xlfn.XLOOKUP($B49,Patient!$A$13:$A$83,Patient!AU$13:AU$83,""),"")</f>
        <v>home</v>
      </c>
      <c r="AG49" s="120" t="str">
        <f>IF($A49&lt;&gt;"",_xlfn.XLOOKUP($B49,Patient!$A$13:$A$83,Patient!AV$13:AV$83,""),"")</f>
        <v>0870106485</v>
      </c>
      <c r="AH49" s="65" t="str">
        <f>IF($A49&lt;&gt;"",_xlfn.XLOOKUP($B49,Patient!$A$13:$A$83,Patient!AW$13:AW$83,""),"")</f>
        <v>phone</v>
      </c>
      <c r="AI49" s="65" t="str">
        <f>IF($A49&lt;&gt;"",_xlfn.XLOOKUP($B49,Patient!$A$13:$A$83,Patient!AX$13:AX$83,""),"")</f>
        <v>mobile</v>
      </c>
      <c r="AJ49" s="65" t="str">
        <f>IF($A49&lt;&gt;"",_xlfn.XLOOKUP($B49,Patient!$A$13:$A$83,Patient!AY$13:AY$83,""),"")</f>
        <v>0491573770</v>
      </c>
      <c r="AK49" s="65" t="str">
        <f>IF($A49&lt;&gt;"",_xlfn.XLOOKUP($B49,Patient!$A$13:$A$83,Patient!AZ$13:AZ$83,""),"")</f>
        <v>phone</v>
      </c>
      <c r="AL49" s="65" t="str">
        <f>IF($A49&lt;&gt;"",_xlfn.XLOOKUP($B49,Patient!$A$13:$A$83,Patient!BA$13:BA$83,""),"")</f>
        <v>work</v>
      </c>
      <c r="AM49" s="65" t="str">
        <f>IF($A49&lt;&gt;"",_xlfn.XLOOKUP($B49,Patient!$A$13:$A$83,Patient!BB$13:BB$83,""),"")</f>
        <v>0870105678</v>
      </c>
      <c r="AN49" s="65" t="str">
        <f>IF($A49&lt;&gt;"",_xlfn.XLOOKUP($B49,Patient!$A$13:$A$83,Patient!$BL$13:$BL$83,""),"")</f>
        <v>78 Innovation Cct</v>
      </c>
      <c r="AO49" s="120" t="str">
        <f>IF($A49&lt;&gt;"",_xlfn.XLOOKUP($B49,Patient!$A$13:$A$83,Patient!$BN$13:$BN$83,""),"")</f>
        <v>Newcastle Waters</v>
      </c>
      <c r="AP49" s="65" t="str">
        <f>IF($A49&lt;&gt;"",_xlfn.XLOOKUP($B49,Patient!$A$13:$A$83,Patient!$BO$13:$BO$83,""),"")</f>
        <v>NT</v>
      </c>
      <c r="AQ49" s="65" t="str">
        <f>IF($A49&lt;&gt;"",_xlfn.XLOOKUP($B49,Patient!$A$13:$A$83,Patient!$BP$13:$BP$83,""),"")</f>
        <v>0862</v>
      </c>
      <c r="AR49" s="65" t="str">
        <f>IF($A49&lt;&gt;"",_xlfn.XLOOKUP($B49,Patient!$A$13:$A$83,Patient!$BQ$13:$BQ$83,""),"")</f>
        <v>AU</v>
      </c>
      <c r="AS49" s="72" t="str">
        <f>IF($A49&lt;&gt;"",TEXT(_xlfn.XLOOKUP($B49,Patient!$A$13:$A$83,Patient!CC$13:CC$83,""),"#"),"")</f>
        <v/>
      </c>
      <c r="AT49" s="72" t="str">
        <f>IF($A49&lt;&gt;"",TEXT(_xlfn.XLOOKUP($B49,Patient!$A$13:$A$83,Patient!CD$13:CD$83,""),""),"")</f>
        <v/>
      </c>
      <c r="AU49" s="72" t="str">
        <f>IF($A49&lt;&gt;"",TEXT(_xlfn.XLOOKUP($B49,Patient!$A$13:$A$83,Patient!CF$13:CF$83,""),""),"")</f>
        <v/>
      </c>
      <c r="AV49" s="72" t="str">
        <f>IF($A49&lt;&gt;"",TEXT(_xlfn.XLOOKUP($B49,Patient!$A$13:$A$83,Patient!CG$13:CG$83,""),""),"")</f>
        <v/>
      </c>
      <c r="AW49" s="72" t="str">
        <f>IF($A49&lt;&gt;"",TEXT(_xlfn.XLOOKUP($B49,Patient!$A$13:$A$83,Patient!CI$13:CI$83,""),""),"")</f>
        <v/>
      </c>
      <c r="AX49" s="72" t="str">
        <f>IF($A49&lt;&gt;"",TEXT(_xlfn.XLOOKUP($B49,Patient!$A$13:$A$83,Patient!CJ$13:CJ$83,""),""),"")</f>
        <v/>
      </c>
      <c r="AY49" s="72" t="str">
        <f>IF($A49&lt;&gt;"",TEXT(_xlfn.XLOOKUP($B49,Patient!$A$13:$A$83,Patient!CK$13:CK$83,""),""),"")</f>
        <v/>
      </c>
      <c r="AZ49" s="72" t="str">
        <f>IF($A49&lt;&gt;"",TEXT(_xlfn.XLOOKUP($B49,Patient!$A$13:$A$83,Patient!CL$13:CL$83,""),""),"")</f>
        <v/>
      </c>
    </row>
    <row r="50" spans="1:52" x14ac:dyDescent="0.25">
      <c r="A50" s="65" t="str">
        <f>IF(D50 &lt;&gt; "",LOWER(_xlfn.CONCAT(_xlfn.XLOOKUP(DHAC_TestPatients_combined!E49, DHAC_TestPatients_combined!E$2:E$72,DHAC_TestPatients_combined!G$2:G$72,""), "-", _xlfn.XLOOKUP(DHAC_TestPatients_combined!E49, DHAC_TestPatients_combined!E$2:E$72,DHAC_TestPatients_combined!H$2:H$72,""),"-",DHAC_TestPatients_combined!F49)),"")</f>
        <v>veitch-miles-3</v>
      </c>
      <c r="B50" s="65" t="str">
        <f>IF(D50&lt;&gt;"",LOWER(_xlfn.CONCAT(_xlfn.XLOOKUP(C50,DHAC_TestPatients_combined!E$2:E$72,DHAC_TestPatients_combined!G$2:G$72,""),"-",_xlfn.XLOOKUP(C50,DHAC_TestPatients_combined!E$2:E$72,DHAC_TestPatients_combined!H$2:H$72,""),IF(_xlfn.XLOOKUP(C50,DHAC_TestPatients_combined!E$2:E$72,DHAC_TestPatients_combined!I$2:I$72,"")&lt;&gt;"",_xlfn.CONCAT("-",_xlfn.XLOOKUP(C50,DHAC_TestPatients_combined!E$2:E$72,DHAC_TestPatients_combined!I$2:I$72,"")),""))),"")</f>
        <v>veitch-miles-dudley</v>
      </c>
      <c r="C50" s="65">
        <f>IF(D50&lt;&gt;"",DHAC_TestPatients_combined!E49,"")</f>
        <v>4951652281</v>
      </c>
      <c r="D50" s="65">
        <f>IF(DHAC_TestPatients_combined!F49&gt;1,DHAC_TestPatients_combined!F49,"")</f>
        <v>3</v>
      </c>
      <c r="E50" s="73">
        <f>IF(D50&lt;&gt;"", DHAC_TestPatients_combined!J49,"")</f>
        <v>43814</v>
      </c>
      <c r="F50" s="72">
        <f t="shared" si="12"/>
        <v>25</v>
      </c>
      <c r="G50" s="65" t="str">
        <f>IF(A50&lt;&gt;"",LOWER(_xlfn.XLOOKUP(C50,DHAC_TestPatients_combined!E$2:E$72,DHAC_TestPatients_combined!C$2:C$72,"")),"")</f>
        <v>active</v>
      </c>
      <c r="H50" s="65" t="str">
        <f>IF(A50&lt;&gt;"",LOWER(_xlfn.XLOOKUP(C50,DHAC_TestPatients_combined!E$2:E$72,DHAC_TestPatients_combined!D$2:D$72,"")),"")</f>
        <v>verified</v>
      </c>
      <c r="I50" s="66" t="str">
        <f t="shared" si="13"/>
        <v>NI</v>
      </c>
      <c r="J50" s="66" t="str">
        <f t="shared" si="14"/>
        <v>http://terminology.hl7.org/CodeSystem/v2-0203</v>
      </c>
      <c r="K50" s="66"/>
      <c r="L50" s="66" t="str">
        <f t="shared" si="15"/>
        <v>IHI</v>
      </c>
      <c r="M50" s="66" t="str">
        <f t="shared" si="16"/>
        <v>http://ns.electronichealth.net.au/id/hi/ihi/1.0</v>
      </c>
      <c r="N50" s="66" t="str">
        <f>IF(A50&lt;&gt;"",_xlfn.XLOOKUP(C50,DHAC_TestPatients_combined!E$2:E$72,DHAC_TestPatients_combined!B$2:B$72,""),"")</f>
        <v>8003608000311795</v>
      </c>
      <c r="O50" s="66" t="str">
        <f t="shared" si="17"/>
        <v>MC</v>
      </c>
      <c r="P50" s="66" t="str">
        <f t="shared" si="18"/>
        <v>http://terminology.hl7.org/CodeSystem/v2-0203</v>
      </c>
      <c r="Q50" s="66"/>
      <c r="R50" s="66" t="str">
        <f t="shared" si="19"/>
        <v>Medicare Number</v>
      </c>
      <c r="S50" s="66" t="str">
        <f t="shared" si="20"/>
        <v>http://ns.electronichealth.net.au/id/medicare-number</v>
      </c>
      <c r="T50" s="66" t="str">
        <f>IF(A50="","",_xlfn.CONCAT(C50,_xlfn.XLOOKUP(C50,DHAC_TestPatients_combined!E$2:E$72,DHAC_TestPatients_combined!F$2:F$72,"")))</f>
        <v>49516522811</v>
      </c>
      <c r="U50" s="120" t="str">
        <f>IF(D50&lt;&gt;"",LOWER(_xlfn.CONCAT(SUBSTITUTE(DHAC_TestPatients_combined!G49,"'",""),"-",DHAC_TestPatients_combined!H49,IF(DHAC_TestPatients_combined!I49&lt;&gt;"","-",""),IF(DHAC_TestPatients_combined!I49&lt;&gt;"",DHAC_TestPatients_combined!I49,""))),"")</f>
        <v>veitch-mitchell-carl</v>
      </c>
      <c r="V50" s="120" t="str">
        <f t="shared" si="21"/>
        <v>http://terminology.hl7.org/CodeSystem/v3-RoleCode</v>
      </c>
      <c r="W50" s="120" t="str">
        <f t="shared" si="22"/>
        <v>FTH</v>
      </c>
      <c r="X50" s="65" t="str">
        <f t="shared" si="23"/>
        <v>father</v>
      </c>
      <c r="Y50" s="65"/>
      <c r="Z50" s="120" t="str">
        <f>IF($A50&lt;&gt;"",_xlfn.XLOOKUP($C50,DHAC_TestPatients_combined!$E$2:$E$72,DHAC_TestPatients_combined!$G$2:$G$72,""),"")</f>
        <v>VEITCH</v>
      </c>
      <c r="AA50" s="65" t="str">
        <f>IF($A50&lt;&gt;"",_xlfn.XLOOKUP($C50,DHAC_TestPatients_combined!$E$2:$E$72,DHAC_TestPatients_combined!$H$2:$H$72,""),"")</f>
        <v>Miles</v>
      </c>
      <c r="AB50" s="65" t="str">
        <f>IF($A50&lt;&gt;"",_xlfn.XLOOKUP($C50,DHAC_TestPatients_combined!$E$2:$E$72,DHAC_TestPatients_combined!$I$2:$I$72,""),"")</f>
        <v>DUDLEY</v>
      </c>
      <c r="AC50" s="65" t="str">
        <f>IF($A50&lt;&gt;"",_xlfn.XLOOKUP($B50,Patient!$A$13:$A$83,Patient!$BF$13:$BF$83,""),"")</f>
        <v>male</v>
      </c>
      <c r="AD50" s="155">
        <f>IF($A50&lt;&gt;"",_xlfn.XLOOKUP($B50,Patient!$A$13:$A$83,Patient!$BG$13:$BG$83,""),"")</f>
        <v>34434</v>
      </c>
      <c r="AE50" s="120" t="str">
        <f>IF($A50&lt;&gt;"",_xlfn.XLOOKUP($B50,Patient!$A$13:$A$83,Patient!AT$13:AT$83,""),"")</f>
        <v>phone</v>
      </c>
      <c r="AF50" s="65" t="str">
        <f>IF($A50&lt;&gt;"",_xlfn.XLOOKUP($B50,Patient!$A$13:$A$83,Patient!AU$13:AU$83,""),"")</f>
        <v>home</v>
      </c>
      <c r="AG50" s="120" t="str">
        <f>IF($A50&lt;&gt;"",_xlfn.XLOOKUP($B50,Patient!$A$13:$A$83,Patient!AV$13:AV$83,""),"")</f>
        <v>0870106485</v>
      </c>
      <c r="AH50" s="65" t="str">
        <f>IF($A50&lt;&gt;"",_xlfn.XLOOKUP($B50,Patient!$A$13:$A$83,Patient!AW$13:AW$83,""),"")</f>
        <v>phone</v>
      </c>
      <c r="AI50" s="65" t="str">
        <f>IF($A50&lt;&gt;"",_xlfn.XLOOKUP($B50,Patient!$A$13:$A$83,Patient!AX$13:AX$83,""),"")</f>
        <v>mobile</v>
      </c>
      <c r="AJ50" s="65" t="str">
        <f>IF($A50&lt;&gt;"",_xlfn.XLOOKUP($B50,Patient!$A$13:$A$83,Patient!AY$13:AY$83,""),"")</f>
        <v>0491573770</v>
      </c>
      <c r="AK50" s="65" t="str">
        <f>IF($A50&lt;&gt;"",_xlfn.XLOOKUP($B50,Patient!$A$13:$A$83,Patient!AZ$13:AZ$83,""),"")</f>
        <v>phone</v>
      </c>
      <c r="AL50" s="65" t="str">
        <f>IF($A50&lt;&gt;"",_xlfn.XLOOKUP($B50,Patient!$A$13:$A$83,Patient!BA$13:BA$83,""),"")</f>
        <v>work</v>
      </c>
      <c r="AM50" s="65" t="str">
        <f>IF($A50&lt;&gt;"",_xlfn.XLOOKUP($B50,Patient!$A$13:$A$83,Patient!BB$13:BB$83,""),"")</f>
        <v>0870105678</v>
      </c>
      <c r="AN50" s="65" t="str">
        <f>IF($A50&lt;&gt;"",_xlfn.XLOOKUP($B50,Patient!$A$13:$A$83,Patient!$BL$13:$BL$83,""),"")</f>
        <v>78 Innovation Cct</v>
      </c>
      <c r="AO50" s="120" t="str">
        <f>IF($A50&lt;&gt;"",_xlfn.XLOOKUP($B50,Patient!$A$13:$A$83,Patient!$BN$13:$BN$83,""),"")</f>
        <v>Newcastle Waters</v>
      </c>
      <c r="AP50" s="65" t="str">
        <f>IF($A50&lt;&gt;"",_xlfn.XLOOKUP($B50,Patient!$A$13:$A$83,Patient!$BO$13:$BO$83,""),"")</f>
        <v>NT</v>
      </c>
      <c r="AQ50" s="65" t="str">
        <f>IF($A50&lt;&gt;"",_xlfn.XLOOKUP($B50,Patient!$A$13:$A$83,Patient!$BP$13:$BP$83,""),"")</f>
        <v>0862</v>
      </c>
      <c r="AR50" s="65" t="str">
        <f>IF($A50&lt;&gt;"",_xlfn.XLOOKUP($B50,Patient!$A$13:$A$83,Patient!$BQ$13:$BQ$83,""),"")</f>
        <v>AU</v>
      </c>
      <c r="AS50" s="72" t="str">
        <f>IF($A50&lt;&gt;"",TEXT(_xlfn.XLOOKUP($B50,Patient!$A$13:$A$83,Patient!CC$13:CC$83,""),"#"),"")</f>
        <v/>
      </c>
      <c r="AT50" s="72" t="str">
        <f>IF($A50&lt;&gt;"",TEXT(_xlfn.XLOOKUP($B50,Patient!$A$13:$A$83,Patient!CD$13:CD$83,""),""),"")</f>
        <v/>
      </c>
      <c r="AU50" s="72" t="str">
        <f>IF($A50&lt;&gt;"",TEXT(_xlfn.XLOOKUP($B50,Patient!$A$13:$A$83,Patient!CF$13:CF$83,""),""),"")</f>
        <v/>
      </c>
      <c r="AV50" s="72" t="str">
        <f>IF($A50&lt;&gt;"",TEXT(_xlfn.XLOOKUP($B50,Patient!$A$13:$A$83,Patient!CG$13:CG$83,""),""),"")</f>
        <v/>
      </c>
      <c r="AW50" s="72" t="str">
        <f>IF($A50&lt;&gt;"",TEXT(_xlfn.XLOOKUP($B50,Patient!$A$13:$A$83,Patient!CI$13:CI$83,""),""),"")</f>
        <v/>
      </c>
      <c r="AX50" s="72" t="str">
        <f>IF($A50&lt;&gt;"",TEXT(_xlfn.XLOOKUP($B50,Patient!$A$13:$A$83,Patient!CJ$13:CJ$83,""),""),"")</f>
        <v/>
      </c>
      <c r="AY50" s="72" t="str">
        <f>IF($A50&lt;&gt;"",TEXT(_xlfn.XLOOKUP($B50,Patient!$A$13:$A$83,Patient!CK$13:CK$83,""),""),"")</f>
        <v/>
      </c>
      <c r="AZ50" s="72" t="str">
        <f>IF($A50&lt;&gt;"",TEXT(_xlfn.XLOOKUP($B50,Patient!$A$13:$A$83,Patient!CL$13:CL$83,""),""),"")</f>
        <v/>
      </c>
    </row>
    <row r="51" spans="1:52" x14ac:dyDescent="0.25">
      <c r="A51" s="65" t="str">
        <f>IF(D51 &lt;&gt; "",LOWER(_xlfn.CONCAT(_xlfn.XLOOKUP(DHAC_TestPatients_combined!E50, DHAC_TestPatients_combined!E$2:E$72,DHAC_TestPatients_combined!G$2:G$72,""), "-", _xlfn.XLOOKUP(DHAC_TestPatients_combined!E50, DHAC_TestPatients_combined!E$2:E$72,DHAC_TestPatients_combined!H$2:H$72,""),"-",DHAC_TestPatients_combined!F50)),"")</f>
        <v>veitch-miles-4</v>
      </c>
      <c r="B51" s="65" t="str">
        <f>IF(D51&lt;&gt;"",LOWER(_xlfn.CONCAT(_xlfn.XLOOKUP(C51,DHAC_TestPatients_combined!E$2:E$72,DHAC_TestPatients_combined!G$2:G$72,""),"-",_xlfn.XLOOKUP(C51,DHAC_TestPatients_combined!E$2:E$72,DHAC_TestPatients_combined!H$2:H$72,""),IF(_xlfn.XLOOKUP(C51,DHAC_TestPatients_combined!E$2:E$72,DHAC_TestPatients_combined!I$2:I$72,"")&lt;&gt;"",_xlfn.CONCAT("-",_xlfn.XLOOKUP(C51,DHAC_TestPatients_combined!E$2:E$72,DHAC_TestPatients_combined!I$2:I$72,"")),""))),"")</f>
        <v>veitch-miles-dudley</v>
      </c>
      <c r="C51" s="65">
        <f>IF(D51&lt;&gt;"",DHAC_TestPatients_combined!E50,"")</f>
        <v>4951652281</v>
      </c>
      <c r="D51" s="65">
        <f>IF(DHAC_TestPatients_combined!F50&gt;1,DHAC_TestPatients_combined!F50,"")</f>
        <v>4</v>
      </c>
      <c r="E51" s="73">
        <f>IF(D51&lt;&gt;"", DHAC_TestPatients_combined!J50,"")</f>
        <v>44113</v>
      </c>
      <c r="F51" s="72">
        <f t="shared" si="12"/>
        <v>26</v>
      </c>
      <c r="G51" s="65" t="str">
        <f>IF(A51&lt;&gt;"",LOWER(_xlfn.XLOOKUP(C51,DHAC_TestPatients_combined!E$2:E$72,DHAC_TestPatients_combined!C$2:C$72,"")),"")</f>
        <v>active</v>
      </c>
      <c r="H51" s="65" t="str">
        <f>IF(A51&lt;&gt;"",LOWER(_xlfn.XLOOKUP(C51,DHAC_TestPatients_combined!E$2:E$72,DHAC_TestPatients_combined!D$2:D$72,"")),"")</f>
        <v>verified</v>
      </c>
      <c r="I51" s="66" t="str">
        <f t="shared" si="13"/>
        <v>NI</v>
      </c>
      <c r="J51" s="66" t="str">
        <f t="shared" si="14"/>
        <v>http://terminology.hl7.org/CodeSystem/v2-0203</v>
      </c>
      <c r="K51" s="66"/>
      <c r="L51" s="66" t="str">
        <f t="shared" si="15"/>
        <v>IHI</v>
      </c>
      <c r="M51" s="66" t="str">
        <f t="shared" si="16"/>
        <v>http://ns.electronichealth.net.au/id/hi/ihi/1.0</v>
      </c>
      <c r="N51" s="66" t="str">
        <f>IF(A51&lt;&gt;"",_xlfn.XLOOKUP(C51,DHAC_TestPatients_combined!E$2:E$72,DHAC_TestPatients_combined!B$2:B$72,""),"")</f>
        <v>8003608000311795</v>
      </c>
      <c r="O51" s="66" t="str">
        <f t="shared" si="17"/>
        <v>MC</v>
      </c>
      <c r="P51" s="66" t="str">
        <f t="shared" si="18"/>
        <v>http://terminology.hl7.org/CodeSystem/v2-0203</v>
      </c>
      <c r="Q51" s="66"/>
      <c r="R51" s="66" t="str">
        <f t="shared" si="19"/>
        <v>Medicare Number</v>
      </c>
      <c r="S51" s="66" t="str">
        <f t="shared" si="20"/>
        <v>http://ns.electronichealth.net.au/id/medicare-number</v>
      </c>
      <c r="T51" s="66" t="str">
        <f>IF(A51="","",_xlfn.CONCAT(C51,_xlfn.XLOOKUP(C51,DHAC_TestPatients_combined!E$2:E$72,DHAC_TestPatients_combined!F$2:F$72,"")))</f>
        <v>49516522811</v>
      </c>
      <c r="U51" s="120" t="str">
        <f>IF(D51&lt;&gt;"",LOWER(_xlfn.CONCAT(SUBSTITUTE(DHAC_TestPatients_combined!G50,"'",""),"-",DHAC_TestPatients_combined!H50,IF(DHAC_TestPatients_combined!I50&lt;&gt;"","-",""),IF(DHAC_TestPatients_combined!I50&lt;&gt;"",DHAC_TestPatients_combined!I50,""))),"")</f>
        <v>veitch-beau-bradley</v>
      </c>
      <c r="V51" s="120" t="str">
        <f t="shared" si="21"/>
        <v>http://terminology.hl7.org/CodeSystem/v3-RoleCode</v>
      </c>
      <c r="W51" s="120" t="str">
        <f t="shared" si="22"/>
        <v>FTH</v>
      </c>
      <c r="X51" s="65" t="str">
        <f t="shared" si="23"/>
        <v>father</v>
      </c>
      <c r="Y51" s="65"/>
      <c r="Z51" s="120" t="str">
        <f>IF($A51&lt;&gt;"",_xlfn.XLOOKUP($C51,DHAC_TestPatients_combined!$E$2:$E$72,DHAC_TestPatients_combined!$G$2:$G$72,""),"")</f>
        <v>VEITCH</v>
      </c>
      <c r="AA51" s="65" t="str">
        <f>IF($A51&lt;&gt;"",_xlfn.XLOOKUP($C51,DHAC_TestPatients_combined!$E$2:$E$72,DHAC_TestPatients_combined!$H$2:$H$72,""),"")</f>
        <v>Miles</v>
      </c>
      <c r="AB51" s="65" t="str">
        <f>IF($A51&lt;&gt;"",_xlfn.XLOOKUP($C51,DHAC_TestPatients_combined!$E$2:$E$72,DHAC_TestPatients_combined!$I$2:$I$72,""),"")</f>
        <v>DUDLEY</v>
      </c>
      <c r="AC51" s="65" t="str">
        <f>IF($A51&lt;&gt;"",_xlfn.XLOOKUP($B51,Patient!$A$13:$A$83,Patient!$BF$13:$BF$83,""),"")</f>
        <v>male</v>
      </c>
      <c r="AD51" s="155">
        <f>IF($A51&lt;&gt;"",_xlfn.XLOOKUP($B51,Patient!$A$13:$A$83,Patient!$BG$13:$BG$83,""),"")</f>
        <v>34434</v>
      </c>
      <c r="AE51" s="120" t="str">
        <f>IF($A51&lt;&gt;"",_xlfn.XLOOKUP($B51,Patient!$A$13:$A$83,Patient!AT$13:AT$83,""),"")</f>
        <v>phone</v>
      </c>
      <c r="AF51" s="65" t="str">
        <f>IF($A51&lt;&gt;"",_xlfn.XLOOKUP($B51,Patient!$A$13:$A$83,Patient!AU$13:AU$83,""),"")</f>
        <v>home</v>
      </c>
      <c r="AG51" s="120" t="str">
        <f>IF($A51&lt;&gt;"",_xlfn.XLOOKUP($B51,Patient!$A$13:$A$83,Patient!AV$13:AV$83,""),"")</f>
        <v>0870106485</v>
      </c>
      <c r="AH51" s="65" t="str">
        <f>IF($A51&lt;&gt;"",_xlfn.XLOOKUP($B51,Patient!$A$13:$A$83,Patient!AW$13:AW$83,""),"")</f>
        <v>phone</v>
      </c>
      <c r="AI51" s="65" t="str">
        <f>IF($A51&lt;&gt;"",_xlfn.XLOOKUP($B51,Patient!$A$13:$A$83,Patient!AX$13:AX$83,""),"")</f>
        <v>mobile</v>
      </c>
      <c r="AJ51" s="65" t="str">
        <f>IF($A51&lt;&gt;"",_xlfn.XLOOKUP($B51,Patient!$A$13:$A$83,Patient!AY$13:AY$83,""),"")</f>
        <v>0491573770</v>
      </c>
      <c r="AK51" s="65" t="str">
        <f>IF($A51&lt;&gt;"",_xlfn.XLOOKUP($B51,Patient!$A$13:$A$83,Patient!AZ$13:AZ$83,""),"")</f>
        <v>phone</v>
      </c>
      <c r="AL51" s="65" t="str">
        <f>IF($A51&lt;&gt;"",_xlfn.XLOOKUP($B51,Patient!$A$13:$A$83,Patient!BA$13:BA$83,""),"")</f>
        <v>work</v>
      </c>
      <c r="AM51" s="65" t="str">
        <f>IF($A51&lt;&gt;"",_xlfn.XLOOKUP($B51,Patient!$A$13:$A$83,Patient!BB$13:BB$83,""),"")</f>
        <v>0870105678</v>
      </c>
      <c r="AN51" s="65" t="str">
        <f>IF($A51&lt;&gt;"",_xlfn.XLOOKUP($B51,Patient!$A$13:$A$83,Patient!$BL$13:$BL$83,""),"")</f>
        <v>78 Innovation Cct</v>
      </c>
      <c r="AO51" s="120" t="str">
        <f>IF($A51&lt;&gt;"",_xlfn.XLOOKUP($B51,Patient!$A$13:$A$83,Patient!$BN$13:$BN$83,""),"")</f>
        <v>Newcastle Waters</v>
      </c>
      <c r="AP51" s="65" t="str">
        <f>IF($A51&lt;&gt;"",_xlfn.XLOOKUP($B51,Patient!$A$13:$A$83,Patient!$BO$13:$BO$83,""),"")</f>
        <v>NT</v>
      </c>
      <c r="AQ51" s="65" t="str">
        <f>IF($A51&lt;&gt;"",_xlfn.XLOOKUP($B51,Patient!$A$13:$A$83,Patient!$BP$13:$BP$83,""),"")</f>
        <v>0862</v>
      </c>
      <c r="AR51" s="65" t="str">
        <f>IF($A51&lt;&gt;"",_xlfn.XLOOKUP($B51,Patient!$A$13:$A$83,Patient!$BQ$13:$BQ$83,""),"")</f>
        <v>AU</v>
      </c>
      <c r="AS51" s="72" t="str">
        <f>IF($A51&lt;&gt;"",TEXT(_xlfn.XLOOKUP($B51,Patient!$A$13:$A$83,Patient!CC$13:CC$83,""),"#"),"")</f>
        <v/>
      </c>
      <c r="AT51" s="72" t="str">
        <f>IF($A51&lt;&gt;"",TEXT(_xlfn.XLOOKUP($B51,Patient!$A$13:$A$83,Patient!CD$13:CD$83,""),""),"")</f>
        <v/>
      </c>
      <c r="AU51" s="72" t="str">
        <f>IF($A51&lt;&gt;"",TEXT(_xlfn.XLOOKUP($B51,Patient!$A$13:$A$83,Patient!CF$13:CF$83,""),""),"")</f>
        <v/>
      </c>
      <c r="AV51" s="72" t="str">
        <f>IF($A51&lt;&gt;"",TEXT(_xlfn.XLOOKUP($B51,Patient!$A$13:$A$83,Patient!CG$13:CG$83,""),""),"")</f>
        <v/>
      </c>
      <c r="AW51" s="72" t="str">
        <f>IF($A51&lt;&gt;"",TEXT(_xlfn.XLOOKUP($B51,Patient!$A$13:$A$83,Patient!CI$13:CI$83,""),""),"")</f>
        <v/>
      </c>
      <c r="AX51" s="72" t="str">
        <f>IF($A51&lt;&gt;"",TEXT(_xlfn.XLOOKUP($B51,Patient!$A$13:$A$83,Patient!CJ$13:CJ$83,""),""),"")</f>
        <v/>
      </c>
      <c r="AY51" s="72" t="str">
        <f>IF($A51&lt;&gt;"",TEXT(_xlfn.XLOOKUP($B51,Patient!$A$13:$A$83,Patient!CK$13:CK$83,""),""),"")</f>
        <v/>
      </c>
      <c r="AZ51" s="72" t="str">
        <f>IF($A51&lt;&gt;"",TEXT(_xlfn.XLOOKUP($B51,Patient!$A$13:$A$83,Patient!CL$13:CL$83,""),""),"")</f>
        <v/>
      </c>
    </row>
    <row r="52" spans="1:52" x14ac:dyDescent="0.25">
      <c r="A52" s="65" t="str">
        <f>IF(D52 &lt;&gt; "",LOWER(_xlfn.CONCAT(_xlfn.XLOOKUP(DHAC_TestPatients_combined!E51, DHAC_TestPatients_combined!E$2:E$72,DHAC_TestPatients_combined!G$2:G$72,""), "-", _xlfn.XLOOKUP(DHAC_TestPatients_combined!E51, DHAC_TestPatients_combined!E$2:E$72,DHAC_TestPatients_combined!H$2:H$72,""),"-",DHAC_TestPatients_combined!F51)),"")</f>
        <v>veitch-miles-5</v>
      </c>
      <c r="B52" s="65" t="str">
        <f>IF(D52&lt;&gt;"",LOWER(_xlfn.CONCAT(_xlfn.XLOOKUP(C52,DHAC_TestPatients_combined!E$2:E$72,DHAC_TestPatients_combined!G$2:G$72,""),"-",_xlfn.XLOOKUP(C52,DHAC_TestPatients_combined!E$2:E$72,DHAC_TestPatients_combined!H$2:H$72,""),IF(_xlfn.XLOOKUP(C52,DHAC_TestPatients_combined!E$2:E$72,DHAC_TestPatients_combined!I$2:I$72,"")&lt;&gt;"",_xlfn.CONCAT("-",_xlfn.XLOOKUP(C52,DHAC_TestPatients_combined!E$2:E$72,DHAC_TestPatients_combined!I$2:I$72,"")),""))),"")</f>
        <v>veitch-miles-dudley</v>
      </c>
      <c r="C52" s="65">
        <f>IF(D52&lt;&gt;"",DHAC_TestPatients_combined!E51,"")</f>
        <v>4951652281</v>
      </c>
      <c r="D52" s="65">
        <f>IF(DHAC_TestPatients_combined!F51&gt;1,DHAC_TestPatients_combined!F51,"")</f>
        <v>5</v>
      </c>
      <c r="E52" s="73">
        <f>IF(D52&lt;&gt;"", DHAC_TestPatients_combined!J51,"")</f>
        <v>44713</v>
      </c>
      <c r="F52" s="72">
        <f t="shared" si="12"/>
        <v>28</v>
      </c>
      <c r="G52" s="65" t="str">
        <f>IF(A52&lt;&gt;"",LOWER(_xlfn.XLOOKUP(C52,DHAC_TestPatients_combined!E$2:E$72,DHAC_TestPatients_combined!C$2:C$72,"")),"")</f>
        <v>active</v>
      </c>
      <c r="H52" s="65" t="str">
        <f>IF(A52&lt;&gt;"",LOWER(_xlfn.XLOOKUP(C52,DHAC_TestPatients_combined!E$2:E$72,DHAC_TestPatients_combined!D$2:D$72,"")),"")</f>
        <v>verified</v>
      </c>
      <c r="I52" s="66" t="str">
        <f t="shared" si="13"/>
        <v>NI</v>
      </c>
      <c r="J52" s="66" t="str">
        <f t="shared" si="14"/>
        <v>http://terminology.hl7.org/CodeSystem/v2-0203</v>
      </c>
      <c r="K52" s="66"/>
      <c r="L52" s="66" t="str">
        <f t="shared" si="15"/>
        <v>IHI</v>
      </c>
      <c r="M52" s="66" t="str">
        <f t="shared" si="16"/>
        <v>http://ns.electronichealth.net.au/id/hi/ihi/1.0</v>
      </c>
      <c r="N52" s="66" t="str">
        <f>IF(A52&lt;&gt;"",_xlfn.XLOOKUP(C52,DHAC_TestPatients_combined!E$2:E$72,DHAC_TestPatients_combined!B$2:B$72,""),"")</f>
        <v>8003608000311795</v>
      </c>
      <c r="O52" s="66" t="str">
        <f t="shared" si="17"/>
        <v>MC</v>
      </c>
      <c r="P52" s="66" t="str">
        <f t="shared" si="18"/>
        <v>http://terminology.hl7.org/CodeSystem/v2-0203</v>
      </c>
      <c r="Q52" s="66"/>
      <c r="R52" s="66" t="str">
        <f t="shared" si="19"/>
        <v>Medicare Number</v>
      </c>
      <c r="S52" s="66" t="str">
        <f t="shared" si="20"/>
        <v>http://ns.electronichealth.net.au/id/medicare-number</v>
      </c>
      <c r="T52" s="66" t="str">
        <f>IF(A52="","",_xlfn.CONCAT(C52,_xlfn.XLOOKUP(C52,DHAC_TestPatients_combined!E$2:E$72,DHAC_TestPatients_combined!F$2:F$72,"")))</f>
        <v>49516522811</v>
      </c>
      <c r="U52" s="120" t="str">
        <f>IF(D52&lt;&gt;"",LOWER(_xlfn.CONCAT(SUBSTITUTE(DHAC_TestPatients_combined!G51,"'",""),"-",DHAC_TestPatients_combined!H51,IF(DHAC_TestPatients_combined!I51&lt;&gt;"","-",""),IF(DHAC_TestPatients_combined!I51&lt;&gt;"",DHAC_TestPatients_combined!I51,""))),"")</f>
        <v>veitch-nathan-chris</v>
      </c>
      <c r="V52" s="120" t="str">
        <f t="shared" si="21"/>
        <v>http://terminology.hl7.org/CodeSystem/v3-RoleCode</v>
      </c>
      <c r="W52" s="120" t="str">
        <f t="shared" si="22"/>
        <v>FTH</v>
      </c>
      <c r="X52" s="65" t="str">
        <f t="shared" si="23"/>
        <v>father</v>
      </c>
      <c r="Y52" s="65"/>
      <c r="Z52" s="120" t="str">
        <f>IF($A52&lt;&gt;"",_xlfn.XLOOKUP($C52,DHAC_TestPatients_combined!$E$2:$E$72,DHAC_TestPatients_combined!$G$2:$G$72,""),"")</f>
        <v>VEITCH</v>
      </c>
      <c r="AA52" s="65" t="str">
        <f>IF($A52&lt;&gt;"",_xlfn.XLOOKUP($C52,DHAC_TestPatients_combined!$E$2:$E$72,DHAC_TestPatients_combined!$H$2:$H$72,""),"")</f>
        <v>Miles</v>
      </c>
      <c r="AB52" s="65" t="str">
        <f>IF($A52&lt;&gt;"",_xlfn.XLOOKUP($C52,DHAC_TestPatients_combined!$E$2:$E$72,DHAC_TestPatients_combined!$I$2:$I$72,""),"")</f>
        <v>DUDLEY</v>
      </c>
      <c r="AC52" s="65" t="str">
        <f>IF($A52&lt;&gt;"",_xlfn.XLOOKUP($B52,Patient!$A$13:$A$83,Patient!$BF$13:$BF$83,""),"")</f>
        <v>male</v>
      </c>
      <c r="AD52" s="155">
        <f>IF($A52&lt;&gt;"",_xlfn.XLOOKUP($B52,Patient!$A$13:$A$83,Patient!$BG$13:$BG$83,""),"")</f>
        <v>34434</v>
      </c>
      <c r="AE52" s="120" t="str">
        <f>IF($A52&lt;&gt;"",_xlfn.XLOOKUP($B52,Patient!$A$13:$A$83,Patient!AT$13:AT$83,""),"")</f>
        <v>phone</v>
      </c>
      <c r="AF52" s="65" t="str">
        <f>IF($A52&lt;&gt;"",_xlfn.XLOOKUP($B52,Patient!$A$13:$A$83,Patient!AU$13:AU$83,""),"")</f>
        <v>home</v>
      </c>
      <c r="AG52" s="120" t="str">
        <f>IF($A52&lt;&gt;"",_xlfn.XLOOKUP($B52,Patient!$A$13:$A$83,Patient!AV$13:AV$83,""),"")</f>
        <v>0870106485</v>
      </c>
      <c r="AH52" s="65" t="str">
        <f>IF($A52&lt;&gt;"",_xlfn.XLOOKUP($B52,Patient!$A$13:$A$83,Patient!AW$13:AW$83,""),"")</f>
        <v>phone</v>
      </c>
      <c r="AI52" s="65" t="str">
        <f>IF($A52&lt;&gt;"",_xlfn.XLOOKUP($B52,Patient!$A$13:$A$83,Patient!AX$13:AX$83,""),"")</f>
        <v>mobile</v>
      </c>
      <c r="AJ52" s="65" t="str">
        <f>IF($A52&lt;&gt;"",_xlfn.XLOOKUP($B52,Patient!$A$13:$A$83,Patient!AY$13:AY$83,""),"")</f>
        <v>0491573770</v>
      </c>
      <c r="AK52" s="65" t="str">
        <f>IF($A52&lt;&gt;"",_xlfn.XLOOKUP($B52,Patient!$A$13:$A$83,Patient!AZ$13:AZ$83,""),"")</f>
        <v>phone</v>
      </c>
      <c r="AL52" s="65" t="str">
        <f>IF($A52&lt;&gt;"",_xlfn.XLOOKUP($B52,Patient!$A$13:$A$83,Patient!BA$13:BA$83,""),"")</f>
        <v>work</v>
      </c>
      <c r="AM52" s="65" t="str">
        <f>IF($A52&lt;&gt;"",_xlfn.XLOOKUP($B52,Patient!$A$13:$A$83,Patient!BB$13:BB$83,""),"")</f>
        <v>0870105678</v>
      </c>
      <c r="AN52" s="65" t="str">
        <f>IF($A52&lt;&gt;"",_xlfn.XLOOKUP($B52,Patient!$A$13:$A$83,Patient!$BL$13:$BL$83,""),"")</f>
        <v>78 Innovation Cct</v>
      </c>
      <c r="AO52" s="120" t="str">
        <f>IF($A52&lt;&gt;"",_xlfn.XLOOKUP($B52,Patient!$A$13:$A$83,Patient!$BN$13:$BN$83,""),"")</f>
        <v>Newcastle Waters</v>
      </c>
      <c r="AP52" s="65" t="str">
        <f>IF($A52&lt;&gt;"",_xlfn.XLOOKUP($B52,Patient!$A$13:$A$83,Patient!$BO$13:$BO$83,""),"")</f>
        <v>NT</v>
      </c>
      <c r="AQ52" s="65" t="str">
        <f>IF($A52&lt;&gt;"",_xlfn.XLOOKUP($B52,Patient!$A$13:$A$83,Patient!$BP$13:$BP$83,""),"")</f>
        <v>0862</v>
      </c>
      <c r="AR52" s="65" t="str">
        <f>IF($A52&lt;&gt;"",_xlfn.XLOOKUP($B52,Patient!$A$13:$A$83,Patient!$BQ$13:$BQ$83,""),"")</f>
        <v>AU</v>
      </c>
      <c r="AS52" s="72" t="str">
        <f>IF($A52&lt;&gt;"",TEXT(_xlfn.XLOOKUP($B52,Patient!$A$13:$A$83,Patient!CC$13:CC$83,""),"#"),"")</f>
        <v/>
      </c>
      <c r="AT52" s="72" t="str">
        <f>IF($A52&lt;&gt;"",TEXT(_xlfn.XLOOKUP($B52,Patient!$A$13:$A$83,Patient!CD$13:CD$83,""),""),"")</f>
        <v/>
      </c>
      <c r="AU52" s="72" t="str">
        <f>IF($A52&lt;&gt;"",TEXT(_xlfn.XLOOKUP($B52,Patient!$A$13:$A$83,Patient!CF$13:CF$83,""),""),"")</f>
        <v/>
      </c>
      <c r="AV52" s="72" t="str">
        <f>IF($A52&lt;&gt;"",TEXT(_xlfn.XLOOKUP($B52,Patient!$A$13:$A$83,Patient!CG$13:CG$83,""),""),"")</f>
        <v/>
      </c>
      <c r="AW52" s="72" t="str">
        <f>IF($A52&lt;&gt;"",TEXT(_xlfn.XLOOKUP($B52,Patient!$A$13:$A$83,Patient!CI$13:CI$83,""),""),"")</f>
        <v/>
      </c>
      <c r="AX52" s="72" t="str">
        <f>IF($A52&lt;&gt;"",TEXT(_xlfn.XLOOKUP($B52,Patient!$A$13:$A$83,Patient!CJ$13:CJ$83,""),""),"")</f>
        <v/>
      </c>
      <c r="AY52" s="72" t="str">
        <f>IF($A52&lt;&gt;"",TEXT(_xlfn.XLOOKUP($B52,Patient!$A$13:$A$83,Patient!CK$13:CK$83,""),""),"")</f>
        <v/>
      </c>
      <c r="AZ52" s="72" t="str">
        <f>IF($A52&lt;&gt;"",TEXT(_xlfn.XLOOKUP($B52,Patient!$A$13:$A$83,Patient!CL$13:CL$83,""),""),"")</f>
        <v/>
      </c>
    </row>
    <row r="53" spans="1:52" x14ac:dyDescent="0.25">
      <c r="A53" s="65" t="str">
        <f>IF(D53 &lt;&gt; "",LOWER(_xlfn.CONCAT(_xlfn.XLOOKUP(DHAC_TestPatients_combined!E52, DHAC_TestPatients_combined!E$2:E$72,DHAC_TestPatients_combined!G$2:G$72,""), "-", _xlfn.XLOOKUP(DHAC_TestPatients_combined!E52, DHAC_TestPatients_combined!E$2:E$72,DHAC_TestPatients_combined!H$2:H$72,""),"-",DHAC_TestPatients_combined!F52)),"")</f>
        <v/>
      </c>
      <c r="B53" s="65" t="str">
        <f>IF(D53 &lt;&gt; "",LOWER(_xlfn.CONCAT(_xlfn.XLOOKUP(C53, DHAC_TestPatients_combined!E$2:E$72,DHAC_TestPatients_combined!G$2:G$72,""), "-", _xlfn.XLOOKUP(C53, DHAC_TestPatients_combined!E$2:E$72,DHAC_TestPatients_combined!H$2:H$72,""),"-",_xlfn.XLOOKUP(C53, DHAC_TestPatients_combined!E$2:E$72,DHAC_TestPatients_combined!I$2:I$72,""))),"")</f>
        <v/>
      </c>
      <c r="C53" s="65" t="str">
        <f>IF(D53&lt;&gt;"",DHAC_TestPatients_combined!E52,"")</f>
        <v/>
      </c>
      <c r="D53" s="65" t="str">
        <f>IF(DHAC_TestPatients_combined!F52&gt;1,DHAC_TestPatients_combined!F52,"")</f>
        <v/>
      </c>
      <c r="E53" s="73" t="str">
        <f>IF(D53&lt;&gt;"", DHAC_TestPatients_combined!J52,"")</f>
        <v/>
      </c>
      <c r="F53" s="72" t="str">
        <f t="shared" si="12"/>
        <v/>
      </c>
      <c r="G53" s="65" t="str">
        <f>IF(A53&lt;&gt;"",LOWER(_xlfn.XLOOKUP(C53,DHAC_TestPatients_combined!E$2:E$72,DHAC_TestPatients_combined!C$2:C$72,"")),"")</f>
        <v/>
      </c>
      <c r="H53" s="65" t="str">
        <f>IF(A53&lt;&gt;"",LOWER(_xlfn.XLOOKUP(C53,DHAC_TestPatients_combined!E$2:E$72,DHAC_TestPatients_combined!D$2:D$72,"")),"")</f>
        <v/>
      </c>
      <c r="I53" s="66" t="str">
        <f t="shared" si="13"/>
        <v/>
      </c>
      <c r="J53" s="66" t="str">
        <f t="shared" si="14"/>
        <v/>
      </c>
      <c r="K53" s="66"/>
      <c r="L53" s="66" t="str">
        <f t="shared" si="15"/>
        <v/>
      </c>
      <c r="M53" s="66" t="str">
        <f t="shared" si="16"/>
        <v/>
      </c>
      <c r="N53" s="66" t="str">
        <f>IF(A53&lt;&gt;"",_xlfn.XLOOKUP(C53,DHAC_TestPatients_combined!E$2:E$72,DHAC_TestPatients_combined!B$2:B$72,""),"")</f>
        <v/>
      </c>
      <c r="O53" s="66" t="str">
        <f t="shared" si="17"/>
        <v/>
      </c>
      <c r="P53" s="66" t="str">
        <f t="shared" si="18"/>
        <v/>
      </c>
      <c r="Q53" s="66"/>
      <c r="R53" s="66" t="str">
        <f t="shared" si="19"/>
        <v/>
      </c>
      <c r="S53" s="66" t="str">
        <f t="shared" si="20"/>
        <v/>
      </c>
      <c r="T53" s="66" t="str">
        <f>IF(A53="","",_xlfn.CONCAT(C53,_xlfn.XLOOKUP(C53,DHAC_TestPatients_combined!E$2:E$72,DHAC_TestPatients_combined!F$2:F$72,"")))</f>
        <v/>
      </c>
      <c r="U53" s="120" t="str">
        <f>IF(D53&lt;&gt;"",LOWER(_xlfn.CONCAT(SUBSTITUTE(DHAC_TestPatients_combined!G52,"'",""),"-",DHAC_TestPatients_combined!H52,IF(DHAC_TestPatients_combined!I52&lt;&gt;"","-",""),IF(DHAC_TestPatients_combined!I52&lt;&gt;"",DHAC_TestPatients_combined!I52,""))),"")</f>
        <v/>
      </c>
      <c r="V53" s="120" t="str">
        <f t="shared" si="21"/>
        <v/>
      </c>
      <c r="W53" s="120" t="str">
        <f t="shared" si="22"/>
        <v/>
      </c>
      <c r="X53" s="65" t="str">
        <f t="shared" si="23"/>
        <v/>
      </c>
      <c r="Y53" s="65"/>
      <c r="Z53" s="120" t="str">
        <f>IF($A53&lt;&gt;"",_xlfn.XLOOKUP($C53,DHAC_TestPatients_combined!$E$2:$E$72,DHAC_TestPatients_combined!$G$2:$G$72,""),"")</f>
        <v/>
      </c>
      <c r="AA53" s="65" t="str">
        <f>IF($A53&lt;&gt;"",_xlfn.XLOOKUP($C53,DHAC_TestPatients_combined!$E$2:$E$72,DHAC_TestPatients_combined!$H$2:$H$72,""),"")</f>
        <v/>
      </c>
      <c r="AB53" s="65" t="str">
        <f>IF($A53&lt;&gt;"",_xlfn.XLOOKUP($C53,DHAC_TestPatients_combined!$E$2:$E$72,DHAC_TestPatients_combined!$I$2:$I$72,""),"")</f>
        <v/>
      </c>
      <c r="AC53" s="65" t="str">
        <f>IF($A53&lt;&gt;"",_xlfn.XLOOKUP($B53,Patient!$A$13:$A$83,Patient!$BF$13:$BF$83,""),"")</f>
        <v/>
      </c>
      <c r="AD53" s="155" t="str">
        <f>IF($A53&lt;&gt;"",_xlfn.XLOOKUP($B53,Patient!$A$13:$A$83,Patient!$BG$13:$BG$83,""),"")</f>
        <v/>
      </c>
      <c r="AE53" s="120" t="str">
        <f>IF($A53&lt;&gt;"",_xlfn.XLOOKUP($B53,Patient!$A$13:$A$83,Patient!AT$13:AT$83,""),"")</f>
        <v/>
      </c>
      <c r="AF53" s="65" t="str">
        <f>IF($A53&lt;&gt;"",_xlfn.XLOOKUP($B53,Patient!$A$13:$A$83,Patient!AU$13:AU$83,""),"")</f>
        <v/>
      </c>
      <c r="AG53" s="120" t="str">
        <f>IF($A53&lt;&gt;"",_xlfn.XLOOKUP($B53,Patient!$A$13:$A$83,Patient!AV$13:AV$83,""),"")</f>
        <v/>
      </c>
      <c r="AH53" s="65" t="str">
        <f>IF($A53&lt;&gt;"",_xlfn.XLOOKUP($B53,Patient!$A$13:$A$83,Patient!AW$13:AW$83,""),"")</f>
        <v/>
      </c>
      <c r="AI53" s="65" t="str">
        <f>IF($A53&lt;&gt;"",_xlfn.XLOOKUP($B53,Patient!$A$13:$A$83,Patient!AX$13:AX$83,""),"")</f>
        <v/>
      </c>
      <c r="AJ53" s="65" t="str">
        <f>IF($A53&lt;&gt;"",_xlfn.XLOOKUP($B53,Patient!$A$13:$A$83,Patient!AY$13:AY$83,""),"")</f>
        <v/>
      </c>
      <c r="AK53" s="65" t="str">
        <f>IF($A53&lt;&gt;"",_xlfn.XLOOKUP($B53,Patient!$A$13:$A$83,Patient!AZ$13:AZ$83,""),"")</f>
        <v/>
      </c>
      <c r="AL53" s="65" t="str">
        <f>IF($A53&lt;&gt;"",_xlfn.XLOOKUP($B53,Patient!$A$13:$A$83,Patient!BA$13:BA$83,""),"")</f>
        <v/>
      </c>
      <c r="AM53" s="65" t="str">
        <f>IF($A53&lt;&gt;"",_xlfn.XLOOKUP($B53,Patient!$A$13:$A$83,Patient!BB$13:BB$83,""),"")</f>
        <v/>
      </c>
      <c r="AN53" s="65" t="str">
        <f>IF($A53&lt;&gt;"",_xlfn.XLOOKUP($B53,Patient!$A$13:$A$83,Patient!$BL$13:$BL$83,""),"")</f>
        <v/>
      </c>
      <c r="AO53" s="120" t="str">
        <f>IF($A53&lt;&gt;"",_xlfn.XLOOKUP($B53,Patient!$A$13:$A$83,Patient!$BN$13:$BN$83,""),"")</f>
        <v/>
      </c>
      <c r="AP53" s="65" t="str">
        <f>IF($A53&lt;&gt;"",_xlfn.XLOOKUP($B53,Patient!$A$13:$A$83,Patient!$BO$13:$BO$83,""),"")</f>
        <v/>
      </c>
      <c r="AQ53" s="65" t="str">
        <f>IF($A53&lt;&gt;"",_xlfn.XLOOKUP($B53,Patient!$A$13:$A$83,Patient!$BP$13:$BP$83,""),"")</f>
        <v/>
      </c>
      <c r="AR53" s="65" t="str">
        <f>IF($A53&lt;&gt;"",_xlfn.XLOOKUP($B53,Patient!$A$13:$A$83,Patient!$BQ$13:$BQ$83,""),"")</f>
        <v/>
      </c>
      <c r="AS53" s="72" t="str">
        <f>IF($A53&lt;&gt;"",TEXT(_xlfn.XLOOKUP($B53,Patient!$A$13:$A$83,Patient!CC$13:CC$83,""),"#"),"")</f>
        <v/>
      </c>
      <c r="AT53" s="72" t="str">
        <f>IF($A53&lt;&gt;"",TEXT(_xlfn.XLOOKUP($B53,Patient!$A$13:$A$83,Patient!CD$13:CD$83,""),""),"")</f>
        <v/>
      </c>
      <c r="AU53" s="72" t="str">
        <f>IF($A53&lt;&gt;"",TEXT(_xlfn.XLOOKUP($B53,Patient!$A$13:$A$83,Patient!CF$13:CF$83,""),""),"")</f>
        <v/>
      </c>
      <c r="AV53" s="72" t="str">
        <f>IF($A53&lt;&gt;"",TEXT(_xlfn.XLOOKUP($B53,Patient!$A$13:$A$83,Patient!CG$13:CG$83,""),""),"")</f>
        <v/>
      </c>
      <c r="AW53" s="72" t="str">
        <f>IF($A53&lt;&gt;"",TEXT(_xlfn.XLOOKUP($B53,Patient!$A$13:$A$83,Patient!CI$13:CI$83,""),""),"")</f>
        <v/>
      </c>
      <c r="AX53" s="72" t="str">
        <f>IF($A53&lt;&gt;"",TEXT(_xlfn.XLOOKUP($B53,Patient!$A$13:$A$83,Patient!CJ$13:CJ$83,""),""),"")</f>
        <v/>
      </c>
      <c r="AY53" s="72" t="str">
        <f>IF($A53&lt;&gt;"",TEXT(_xlfn.XLOOKUP($B53,Patient!$A$13:$A$83,Patient!CK$13:CK$83,""),""),"")</f>
        <v/>
      </c>
      <c r="AZ53" s="72" t="str">
        <f>IF($A53&lt;&gt;"",TEXT(_xlfn.XLOOKUP($B53,Patient!$A$13:$A$83,Patient!CL$13:CL$83,""),""),"")</f>
        <v/>
      </c>
    </row>
    <row r="54" spans="1:52" x14ac:dyDescent="0.25">
      <c r="A54" s="65" t="str">
        <f>IF(D54 &lt;&gt; "",LOWER(_xlfn.CONCAT(_xlfn.XLOOKUP(DHAC_TestPatients_combined!E53, DHAC_TestPatients_combined!E$2:E$72,DHAC_TestPatients_combined!G$2:G$72,""), "-", _xlfn.XLOOKUP(DHAC_TestPatients_combined!E53, DHAC_TestPatients_combined!E$2:E$72,DHAC_TestPatients_combined!H$2:H$72,""),"-",DHAC_TestPatients_combined!F53)),"")</f>
        <v/>
      </c>
      <c r="B54" s="65" t="str">
        <f>IF(D54 &lt;&gt; "",LOWER(_xlfn.CONCAT(_xlfn.XLOOKUP(C54, DHAC_TestPatients_combined!E$2:E$72,DHAC_TestPatients_combined!G$2:G$72,""), "-", _xlfn.XLOOKUP(C54, DHAC_TestPatients_combined!E$2:E$72,DHAC_TestPatients_combined!H$2:H$72,""),"-",_xlfn.XLOOKUP(C54, DHAC_TestPatients_combined!E$2:E$72,DHAC_TestPatients_combined!I$2:I$72,""))),"")</f>
        <v/>
      </c>
      <c r="C54" s="65" t="str">
        <f>IF(D54&lt;&gt;"",DHAC_TestPatients_combined!E53,"")</f>
        <v/>
      </c>
      <c r="D54" s="65" t="str">
        <f>IF(DHAC_TestPatients_combined!F53&gt;1,DHAC_TestPatients_combined!F53,"")</f>
        <v/>
      </c>
      <c r="E54" s="73" t="str">
        <f>IF(D54&lt;&gt;"", DHAC_TestPatients_combined!J53,"")</f>
        <v/>
      </c>
      <c r="F54" s="72" t="str">
        <f t="shared" si="12"/>
        <v/>
      </c>
      <c r="G54" s="65" t="str">
        <f>IF(A54&lt;&gt;"",LOWER(_xlfn.XLOOKUP(C54,DHAC_TestPatients_combined!E$2:E$72,DHAC_TestPatients_combined!C$2:C$72,"")),"")</f>
        <v/>
      </c>
      <c r="H54" s="65" t="str">
        <f>IF(A54&lt;&gt;"",LOWER(_xlfn.XLOOKUP(C54,DHAC_TestPatients_combined!E$2:E$72,DHAC_TestPatients_combined!D$2:D$72,"")),"")</f>
        <v/>
      </c>
      <c r="I54" s="66" t="str">
        <f t="shared" si="13"/>
        <v/>
      </c>
      <c r="J54" s="66" t="str">
        <f t="shared" si="14"/>
        <v/>
      </c>
      <c r="K54" s="66"/>
      <c r="L54" s="66" t="str">
        <f t="shared" si="15"/>
        <v/>
      </c>
      <c r="M54" s="66" t="str">
        <f t="shared" si="16"/>
        <v/>
      </c>
      <c r="N54" s="66" t="str">
        <f>IF(A54&lt;&gt;"",_xlfn.XLOOKUP(C54,DHAC_TestPatients_combined!E$2:E$72,DHAC_TestPatients_combined!B$2:B$72,""),"")</f>
        <v/>
      </c>
      <c r="O54" s="66" t="str">
        <f t="shared" si="17"/>
        <v/>
      </c>
      <c r="P54" s="66" t="str">
        <f t="shared" si="18"/>
        <v/>
      </c>
      <c r="Q54" s="66"/>
      <c r="R54" s="66" t="str">
        <f t="shared" si="19"/>
        <v/>
      </c>
      <c r="S54" s="66" t="str">
        <f t="shared" si="20"/>
        <v/>
      </c>
      <c r="T54" s="66" t="str">
        <f>IF(A54="","",_xlfn.CONCAT(C54,_xlfn.XLOOKUP(C54,DHAC_TestPatients_combined!E$2:E$72,DHAC_TestPatients_combined!F$2:F$72,"")))</f>
        <v/>
      </c>
      <c r="U54" s="120" t="str">
        <f>IF(D54&lt;&gt;"",LOWER(_xlfn.CONCAT(SUBSTITUTE(DHAC_TestPatients_combined!G53,"'",""),"-",DHAC_TestPatients_combined!H53,IF(DHAC_TestPatients_combined!I53&lt;&gt;"","-",""),IF(DHAC_TestPatients_combined!I53&lt;&gt;"",DHAC_TestPatients_combined!I53,""))),"")</f>
        <v/>
      </c>
      <c r="V54" s="120" t="str">
        <f t="shared" si="21"/>
        <v/>
      </c>
      <c r="W54" s="120" t="str">
        <f t="shared" si="22"/>
        <v/>
      </c>
      <c r="X54" s="65" t="str">
        <f t="shared" si="23"/>
        <v/>
      </c>
      <c r="Y54" s="65"/>
      <c r="Z54" s="120" t="str">
        <f>IF($A54&lt;&gt;"",_xlfn.XLOOKUP($C54,DHAC_TestPatients_combined!$E$2:$E$72,DHAC_TestPatients_combined!$G$2:$G$72,""),"")</f>
        <v/>
      </c>
      <c r="AA54" s="65" t="str">
        <f>IF($A54&lt;&gt;"",_xlfn.XLOOKUP($C54,DHAC_TestPatients_combined!$E$2:$E$72,DHAC_TestPatients_combined!$H$2:$H$72,""),"")</f>
        <v/>
      </c>
      <c r="AB54" s="65" t="str">
        <f>IF($A54&lt;&gt;"",_xlfn.XLOOKUP($C54,DHAC_TestPatients_combined!$E$2:$E$72,DHAC_TestPatients_combined!$I$2:$I$72,""),"")</f>
        <v/>
      </c>
      <c r="AC54" s="65" t="str">
        <f>IF($A54&lt;&gt;"",_xlfn.XLOOKUP($B54,Patient!$A$13:$A$83,Patient!$BF$13:$BF$83,""),"")</f>
        <v/>
      </c>
      <c r="AD54" s="155" t="str">
        <f>IF($A54&lt;&gt;"",_xlfn.XLOOKUP($B54,Patient!$A$13:$A$83,Patient!$BG$13:$BG$83,""),"")</f>
        <v/>
      </c>
      <c r="AE54" s="120" t="str">
        <f>IF($A54&lt;&gt;"",_xlfn.XLOOKUP($B54,Patient!$A$13:$A$83,Patient!AT$13:AT$83,""),"")</f>
        <v/>
      </c>
      <c r="AF54" s="65" t="str">
        <f>IF($A54&lt;&gt;"",_xlfn.XLOOKUP($B54,Patient!$A$13:$A$83,Patient!AU$13:AU$83,""),"")</f>
        <v/>
      </c>
      <c r="AG54" s="120" t="str">
        <f>IF($A54&lt;&gt;"",_xlfn.XLOOKUP($B54,Patient!$A$13:$A$83,Patient!AV$13:AV$83,""),"")</f>
        <v/>
      </c>
      <c r="AH54" s="65" t="str">
        <f>IF($A54&lt;&gt;"",_xlfn.XLOOKUP($B54,Patient!$A$13:$A$83,Patient!AW$13:AW$83,""),"")</f>
        <v/>
      </c>
      <c r="AI54" s="65" t="str">
        <f>IF($A54&lt;&gt;"",_xlfn.XLOOKUP($B54,Patient!$A$13:$A$83,Patient!AX$13:AX$83,""),"")</f>
        <v/>
      </c>
      <c r="AJ54" s="65" t="str">
        <f>IF($A54&lt;&gt;"",_xlfn.XLOOKUP($B54,Patient!$A$13:$A$83,Patient!AY$13:AY$83,""),"")</f>
        <v/>
      </c>
      <c r="AK54" s="65" t="str">
        <f>IF($A54&lt;&gt;"",_xlfn.XLOOKUP($B54,Patient!$A$13:$A$83,Patient!AZ$13:AZ$83,""),"")</f>
        <v/>
      </c>
      <c r="AL54" s="65" t="str">
        <f>IF($A54&lt;&gt;"",_xlfn.XLOOKUP($B54,Patient!$A$13:$A$83,Patient!BA$13:BA$83,""),"")</f>
        <v/>
      </c>
      <c r="AM54" s="65" t="str">
        <f>IF($A54&lt;&gt;"",_xlfn.XLOOKUP($B54,Patient!$A$13:$A$83,Patient!BB$13:BB$83,""),"")</f>
        <v/>
      </c>
      <c r="AN54" s="65" t="str">
        <f>IF($A54&lt;&gt;"",_xlfn.XLOOKUP($B54,Patient!$A$13:$A$83,Patient!$BL$13:$BL$83,""),"")</f>
        <v/>
      </c>
      <c r="AO54" s="120" t="str">
        <f>IF($A54&lt;&gt;"",_xlfn.XLOOKUP($B54,Patient!$A$13:$A$83,Patient!$BN$13:$BN$83,""),"")</f>
        <v/>
      </c>
      <c r="AP54" s="65" t="str">
        <f>IF($A54&lt;&gt;"",_xlfn.XLOOKUP($B54,Patient!$A$13:$A$83,Patient!$BO$13:$BO$83,""),"")</f>
        <v/>
      </c>
      <c r="AQ54" s="65" t="str">
        <f>IF($A54&lt;&gt;"",_xlfn.XLOOKUP($B54,Patient!$A$13:$A$83,Patient!$BP$13:$BP$83,""),"")</f>
        <v/>
      </c>
      <c r="AR54" s="65" t="str">
        <f>IF($A54&lt;&gt;"",_xlfn.XLOOKUP($B54,Patient!$A$13:$A$83,Patient!$BQ$13:$BQ$83,""),"")</f>
        <v/>
      </c>
      <c r="AS54" s="72" t="str">
        <f>IF($A54&lt;&gt;"",TEXT(_xlfn.XLOOKUP($B54,Patient!$A$13:$A$83,Patient!CC$13:CC$83,""),"#"),"")</f>
        <v/>
      </c>
      <c r="AT54" s="72" t="str">
        <f>IF($A54&lt;&gt;"",TEXT(_xlfn.XLOOKUP($B54,Patient!$A$13:$A$83,Patient!CD$13:CD$83,""),""),"")</f>
        <v/>
      </c>
      <c r="AU54" s="72" t="str">
        <f>IF($A54&lt;&gt;"",TEXT(_xlfn.XLOOKUP($B54,Patient!$A$13:$A$83,Patient!CF$13:CF$83,""),""),"")</f>
        <v/>
      </c>
      <c r="AV54" s="72" t="str">
        <f>IF($A54&lt;&gt;"",TEXT(_xlfn.XLOOKUP($B54,Patient!$A$13:$A$83,Patient!CG$13:CG$83,""),""),"")</f>
        <v/>
      </c>
      <c r="AW54" s="72" t="str">
        <f>IF($A54&lt;&gt;"",TEXT(_xlfn.XLOOKUP($B54,Patient!$A$13:$A$83,Patient!CI$13:CI$83,""),""),"")</f>
        <v/>
      </c>
      <c r="AX54" s="72" t="str">
        <f>IF($A54&lt;&gt;"",TEXT(_xlfn.XLOOKUP($B54,Patient!$A$13:$A$83,Patient!CJ$13:CJ$83,""),""),"")</f>
        <v/>
      </c>
      <c r="AY54" s="72" t="str">
        <f>IF($A54&lt;&gt;"",TEXT(_xlfn.XLOOKUP($B54,Patient!$A$13:$A$83,Patient!CK$13:CK$83,""),""),"")</f>
        <v/>
      </c>
      <c r="AZ54" s="72" t="str">
        <f>IF($A54&lt;&gt;"",TEXT(_xlfn.XLOOKUP($B54,Patient!$A$13:$A$83,Patient!CL$13:CL$83,""),""),"")</f>
        <v/>
      </c>
    </row>
    <row r="55" spans="1:52" x14ac:dyDescent="0.25">
      <c r="A55" s="65" t="str">
        <f>IF(D55 &lt;&gt; "",LOWER(_xlfn.CONCAT(_xlfn.XLOOKUP(DHAC_TestPatients_combined!E54, DHAC_TestPatients_combined!E$2:E$72,DHAC_TestPatients_combined!G$2:G$72,""), "-", _xlfn.XLOOKUP(DHAC_TestPatients_combined!E54, DHAC_TestPatients_combined!E$2:E$72,DHAC_TestPatients_combined!H$2:H$72,""),"-",DHAC_TestPatients_combined!F54)),"")</f>
        <v/>
      </c>
      <c r="B55" s="65" t="str">
        <f>IF(D55 &lt;&gt; "",LOWER(_xlfn.CONCAT(_xlfn.XLOOKUP(C55, DHAC_TestPatients_combined!E$2:E$72,DHAC_TestPatients_combined!G$2:G$72,""), "-", _xlfn.XLOOKUP(C55, DHAC_TestPatients_combined!E$2:E$72,DHAC_TestPatients_combined!H$2:H$72,""),"-",_xlfn.XLOOKUP(C55, DHAC_TestPatients_combined!E$2:E$72,DHAC_TestPatients_combined!I$2:I$72,""))),"")</f>
        <v/>
      </c>
      <c r="C55" s="65" t="str">
        <f>IF(D55&lt;&gt;"",DHAC_TestPatients_combined!E54,"")</f>
        <v/>
      </c>
      <c r="D55" s="65" t="str">
        <f>IF(DHAC_TestPatients_combined!F54&gt;1,DHAC_TestPatients_combined!F54,"")</f>
        <v/>
      </c>
      <c r="E55" s="73" t="str">
        <f>IF(D55&lt;&gt;"", DHAC_TestPatients_combined!J54,"")</f>
        <v/>
      </c>
      <c r="F55" s="72" t="str">
        <f t="shared" si="12"/>
        <v/>
      </c>
      <c r="G55" s="65" t="str">
        <f>IF(A55&lt;&gt;"",LOWER(_xlfn.XLOOKUP(C55,DHAC_TestPatients_combined!E$2:E$72,DHAC_TestPatients_combined!C$2:C$72,"")),"")</f>
        <v/>
      </c>
      <c r="H55" s="65" t="str">
        <f>IF(A55&lt;&gt;"",LOWER(_xlfn.XLOOKUP(C55,DHAC_TestPatients_combined!E$2:E$72,DHAC_TestPatients_combined!D$2:D$72,"")),"")</f>
        <v/>
      </c>
      <c r="I55" s="66" t="str">
        <f t="shared" si="13"/>
        <v/>
      </c>
      <c r="J55" s="66" t="str">
        <f t="shared" si="14"/>
        <v/>
      </c>
      <c r="K55" s="66"/>
      <c r="L55" s="66" t="str">
        <f t="shared" si="15"/>
        <v/>
      </c>
      <c r="M55" s="66" t="str">
        <f t="shared" si="16"/>
        <v/>
      </c>
      <c r="N55" s="66" t="str">
        <f>IF(A55&lt;&gt;"",_xlfn.XLOOKUP(C55,DHAC_TestPatients_combined!E$2:E$72,DHAC_TestPatients_combined!B$2:B$72,""),"")</f>
        <v/>
      </c>
      <c r="O55" s="66" t="str">
        <f t="shared" si="17"/>
        <v/>
      </c>
      <c r="P55" s="66" t="str">
        <f t="shared" si="18"/>
        <v/>
      </c>
      <c r="Q55" s="66"/>
      <c r="R55" s="66" t="str">
        <f t="shared" si="19"/>
        <v/>
      </c>
      <c r="S55" s="66" t="str">
        <f t="shared" si="20"/>
        <v/>
      </c>
      <c r="T55" s="66" t="str">
        <f>IF(A55="","",_xlfn.CONCAT(C55,_xlfn.XLOOKUP(C55,DHAC_TestPatients_combined!E$2:E$72,DHAC_TestPatients_combined!F$2:F$72,"")))</f>
        <v/>
      </c>
      <c r="U55" s="120" t="str">
        <f>IF(D55&lt;&gt;"",LOWER(_xlfn.CONCAT(SUBSTITUTE(DHAC_TestPatients_combined!G54,"'",""),"-",DHAC_TestPatients_combined!H54,IF(DHAC_TestPatients_combined!I54&lt;&gt;"","-",""),IF(DHAC_TestPatients_combined!I54&lt;&gt;"",DHAC_TestPatients_combined!I54,""))),"")</f>
        <v/>
      </c>
      <c r="V55" s="120" t="str">
        <f t="shared" si="21"/>
        <v/>
      </c>
      <c r="W55" s="120" t="str">
        <f t="shared" si="22"/>
        <v/>
      </c>
      <c r="X55" s="65" t="str">
        <f t="shared" si="23"/>
        <v/>
      </c>
      <c r="Y55" s="65"/>
      <c r="Z55" s="120" t="str">
        <f>IF($A55&lt;&gt;"",_xlfn.XLOOKUP($C55,DHAC_TestPatients_combined!$E$2:$E$72,DHAC_TestPatients_combined!$G$2:$G$72,""),"")</f>
        <v/>
      </c>
      <c r="AA55" s="65" t="str">
        <f>IF($A55&lt;&gt;"",_xlfn.XLOOKUP($C55,DHAC_TestPatients_combined!$E$2:$E$72,DHAC_TestPatients_combined!$H$2:$H$72,""),"")</f>
        <v/>
      </c>
      <c r="AB55" s="65" t="str">
        <f>IF($A55&lt;&gt;"",_xlfn.XLOOKUP($C55,DHAC_TestPatients_combined!$E$2:$E$72,DHAC_TestPatients_combined!$I$2:$I$72,""),"")</f>
        <v/>
      </c>
      <c r="AC55" s="65" t="str">
        <f>IF($A55&lt;&gt;"",_xlfn.XLOOKUP($B55,Patient!$A$13:$A$83,Patient!$BF$13:$BF$83,""),"")</f>
        <v/>
      </c>
      <c r="AD55" s="155" t="str">
        <f>IF($A55&lt;&gt;"",_xlfn.XLOOKUP($B55,Patient!$A$13:$A$83,Patient!$BG$13:$BG$83,""),"")</f>
        <v/>
      </c>
      <c r="AE55" s="120" t="str">
        <f>IF($A55&lt;&gt;"",_xlfn.XLOOKUP($B55,Patient!$A$13:$A$83,Patient!AT$13:AT$83,""),"")</f>
        <v/>
      </c>
      <c r="AF55" s="65" t="str">
        <f>IF($A55&lt;&gt;"",_xlfn.XLOOKUP($B55,Patient!$A$13:$A$83,Patient!AU$13:AU$83,""),"")</f>
        <v/>
      </c>
      <c r="AG55" s="120" t="str">
        <f>IF($A55&lt;&gt;"",_xlfn.XLOOKUP($B55,Patient!$A$13:$A$83,Patient!AV$13:AV$83,""),"")</f>
        <v/>
      </c>
      <c r="AH55" s="65" t="str">
        <f>IF($A55&lt;&gt;"",_xlfn.XLOOKUP($B55,Patient!$A$13:$A$83,Patient!AW$13:AW$83,""),"")</f>
        <v/>
      </c>
      <c r="AI55" s="65" t="str">
        <f>IF($A55&lt;&gt;"",_xlfn.XLOOKUP($B55,Patient!$A$13:$A$83,Patient!AX$13:AX$83,""),"")</f>
        <v/>
      </c>
      <c r="AJ55" s="65" t="str">
        <f>IF($A55&lt;&gt;"",_xlfn.XLOOKUP($B55,Patient!$A$13:$A$83,Patient!AY$13:AY$83,""),"")</f>
        <v/>
      </c>
      <c r="AK55" s="65" t="str">
        <f>IF($A55&lt;&gt;"",_xlfn.XLOOKUP($B55,Patient!$A$13:$A$83,Patient!AZ$13:AZ$83,""),"")</f>
        <v/>
      </c>
      <c r="AL55" s="65" t="str">
        <f>IF($A55&lt;&gt;"",_xlfn.XLOOKUP($B55,Patient!$A$13:$A$83,Patient!BA$13:BA$83,""),"")</f>
        <v/>
      </c>
      <c r="AM55" s="65" t="str">
        <f>IF($A55&lt;&gt;"",_xlfn.XLOOKUP($B55,Patient!$A$13:$A$83,Patient!BB$13:BB$83,""),"")</f>
        <v/>
      </c>
      <c r="AN55" s="65" t="str">
        <f>IF($A55&lt;&gt;"",_xlfn.XLOOKUP($B55,Patient!$A$13:$A$83,Patient!$BL$13:$BL$83,""),"")</f>
        <v/>
      </c>
      <c r="AO55" s="120" t="str">
        <f>IF($A55&lt;&gt;"",_xlfn.XLOOKUP($B55,Patient!$A$13:$A$83,Patient!$BN$13:$BN$83,""),"")</f>
        <v/>
      </c>
      <c r="AP55" s="65" t="str">
        <f>IF($A55&lt;&gt;"",_xlfn.XLOOKUP($B55,Patient!$A$13:$A$83,Patient!$BO$13:$BO$83,""),"")</f>
        <v/>
      </c>
      <c r="AQ55" s="65" t="str">
        <f>IF($A55&lt;&gt;"",_xlfn.XLOOKUP($B55,Patient!$A$13:$A$83,Patient!$BP$13:$BP$83,""),"")</f>
        <v/>
      </c>
      <c r="AR55" s="65" t="str">
        <f>IF($A55&lt;&gt;"",_xlfn.XLOOKUP($B55,Patient!$A$13:$A$83,Patient!$BQ$13:$BQ$83,""),"")</f>
        <v/>
      </c>
      <c r="AS55" s="72" t="str">
        <f>IF($A55&lt;&gt;"",TEXT(_xlfn.XLOOKUP($B55,Patient!$A$13:$A$83,Patient!CC$13:CC$83,""),"#"),"")</f>
        <v/>
      </c>
      <c r="AT55" s="72" t="str">
        <f>IF($A55&lt;&gt;"",TEXT(_xlfn.XLOOKUP($B55,Patient!$A$13:$A$83,Patient!CD$13:CD$83,""),""),"")</f>
        <v/>
      </c>
      <c r="AU55" s="72" t="str">
        <f>IF($A55&lt;&gt;"",TEXT(_xlfn.XLOOKUP($B55,Patient!$A$13:$A$83,Patient!CF$13:CF$83,""),""),"")</f>
        <v/>
      </c>
      <c r="AV55" s="72" t="str">
        <f>IF($A55&lt;&gt;"",TEXT(_xlfn.XLOOKUP($B55,Patient!$A$13:$A$83,Patient!CG$13:CG$83,""),""),"")</f>
        <v/>
      </c>
      <c r="AW55" s="72" t="str">
        <f>IF($A55&lt;&gt;"",TEXT(_xlfn.XLOOKUP($B55,Patient!$A$13:$A$83,Patient!CI$13:CI$83,""),""),"")</f>
        <v/>
      </c>
      <c r="AX55" s="72" t="str">
        <f>IF($A55&lt;&gt;"",TEXT(_xlfn.XLOOKUP($B55,Patient!$A$13:$A$83,Patient!CJ$13:CJ$83,""),""),"")</f>
        <v/>
      </c>
      <c r="AY55" s="72" t="str">
        <f>IF($A55&lt;&gt;"",TEXT(_xlfn.XLOOKUP($B55,Patient!$A$13:$A$83,Patient!CK$13:CK$83,""),""),"")</f>
        <v/>
      </c>
      <c r="AZ55" s="72" t="str">
        <f>IF($A55&lt;&gt;"",TEXT(_xlfn.XLOOKUP($B55,Patient!$A$13:$A$83,Patient!CL$13:CL$83,""),""),"")</f>
        <v/>
      </c>
    </row>
    <row r="56" spans="1:52" x14ac:dyDescent="0.25">
      <c r="A56" s="65" t="str">
        <f>IF(D56 &lt;&gt; "",LOWER(_xlfn.CONCAT(_xlfn.XLOOKUP(DHAC_TestPatients_combined!E55, DHAC_TestPatients_combined!E$2:E$72,DHAC_TestPatients_combined!G$2:G$72,""), "-", _xlfn.XLOOKUP(DHAC_TestPatients_combined!E55, DHAC_TestPatients_combined!E$2:E$72,DHAC_TestPatients_combined!H$2:H$72,""),"-",DHAC_TestPatients_combined!F55)),"")</f>
        <v/>
      </c>
      <c r="B56" s="65" t="str">
        <f>IF(D56 &lt;&gt; "",LOWER(_xlfn.CONCAT(_xlfn.XLOOKUP(C56, DHAC_TestPatients_combined!E$2:E$72,DHAC_TestPatients_combined!G$2:G$72,""), "-", _xlfn.XLOOKUP(C56, DHAC_TestPatients_combined!E$2:E$72,DHAC_TestPatients_combined!H$2:H$72,""),"-",_xlfn.XLOOKUP(C56, DHAC_TestPatients_combined!E$2:E$72,DHAC_TestPatients_combined!I$2:I$72,""))),"")</f>
        <v/>
      </c>
      <c r="C56" s="65" t="str">
        <f>IF(D56&lt;&gt;"",DHAC_TestPatients_combined!E55,"")</f>
        <v/>
      </c>
      <c r="D56" s="65" t="str">
        <f>IF(DHAC_TestPatients_combined!F55&gt;1,DHAC_TestPatients_combined!F55,"")</f>
        <v/>
      </c>
      <c r="E56" s="73" t="str">
        <f>IF(D56&lt;&gt;"", DHAC_TestPatients_combined!J55,"")</f>
        <v/>
      </c>
      <c r="F56" s="72" t="str">
        <f t="shared" si="12"/>
        <v/>
      </c>
      <c r="G56" s="65" t="str">
        <f>IF(A56&lt;&gt;"",LOWER(_xlfn.XLOOKUP(C56,DHAC_TestPatients_combined!E$2:E$72,DHAC_TestPatients_combined!C$2:C$72,"")),"")</f>
        <v/>
      </c>
      <c r="H56" s="65" t="str">
        <f>IF(A56&lt;&gt;"",LOWER(_xlfn.XLOOKUP(C56,DHAC_TestPatients_combined!E$2:E$72,DHAC_TestPatients_combined!D$2:D$72,"")),"")</f>
        <v/>
      </c>
      <c r="I56" s="66" t="str">
        <f t="shared" si="13"/>
        <v/>
      </c>
      <c r="J56" s="66" t="str">
        <f t="shared" si="14"/>
        <v/>
      </c>
      <c r="K56" s="66"/>
      <c r="L56" s="66" t="str">
        <f t="shared" si="15"/>
        <v/>
      </c>
      <c r="M56" s="66" t="str">
        <f t="shared" si="16"/>
        <v/>
      </c>
      <c r="N56" s="66" t="str">
        <f>IF(A56&lt;&gt;"",_xlfn.XLOOKUP(C56,DHAC_TestPatients_combined!E$2:E$72,DHAC_TestPatients_combined!B$2:B$72,""),"")</f>
        <v/>
      </c>
      <c r="O56" s="66" t="str">
        <f t="shared" si="17"/>
        <v/>
      </c>
      <c r="P56" s="66" t="str">
        <f t="shared" si="18"/>
        <v/>
      </c>
      <c r="Q56" s="66"/>
      <c r="R56" s="66" t="str">
        <f t="shared" si="19"/>
        <v/>
      </c>
      <c r="S56" s="66" t="str">
        <f t="shared" si="20"/>
        <v/>
      </c>
      <c r="T56" s="66" t="str">
        <f>IF(A56="","",_xlfn.CONCAT(C56,_xlfn.XLOOKUP(C56,DHAC_TestPatients_combined!E$2:E$72,DHAC_TestPatients_combined!F$2:F$72,"")))</f>
        <v/>
      </c>
      <c r="U56" s="120" t="str">
        <f>IF(D56&lt;&gt;"",LOWER(_xlfn.CONCAT(SUBSTITUTE(DHAC_TestPatients_combined!G55,"'",""),"-",DHAC_TestPatients_combined!H55,IF(DHAC_TestPatients_combined!I55&lt;&gt;"","-",""),IF(DHAC_TestPatients_combined!I55&lt;&gt;"",DHAC_TestPatients_combined!I55,""))),"")</f>
        <v/>
      </c>
      <c r="V56" s="120" t="str">
        <f t="shared" si="21"/>
        <v/>
      </c>
      <c r="W56" s="120" t="str">
        <f t="shared" si="22"/>
        <v/>
      </c>
      <c r="X56" s="65" t="str">
        <f t="shared" si="23"/>
        <v/>
      </c>
      <c r="Y56" s="65"/>
      <c r="Z56" s="120" t="str">
        <f>IF($A56&lt;&gt;"",_xlfn.XLOOKUP($C56,DHAC_TestPatients_combined!$E$2:$E$72,DHAC_TestPatients_combined!$G$2:$G$72,""),"")</f>
        <v/>
      </c>
      <c r="AA56" s="65" t="str">
        <f>IF($A56&lt;&gt;"",_xlfn.XLOOKUP($C56,DHAC_TestPatients_combined!$E$2:$E$72,DHAC_TestPatients_combined!$H$2:$H$72,""),"")</f>
        <v/>
      </c>
      <c r="AB56" s="65" t="str">
        <f>IF($A56&lt;&gt;"",_xlfn.XLOOKUP($C56,DHAC_TestPatients_combined!$E$2:$E$72,DHAC_TestPatients_combined!$I$2:$I$72,""),"")</f>
        <v/>
      </c>
      <c r="AC56" s="65" t="str">
        <f>IF($A56&lt;&gt;"",_xlfn.XLOOKUP($B56,Patient!$A$13:$A$83,Patient!$BF$13:$BF$83,""),"")</f>
        <v/>
      </c>
      <c r="AD56" s="155" t="str">
        <f>IF($A56&lt;&gt;"",_xlfn.XLOOKUP($B56,Patient!$A$13:$A$83,Patient!$BG$13:$BG$83,""),"")</f>
        <v/>
      </c>
      <c r="AE56" s="120" t="str">
        <f>IF($A56&lt;&gt;"",_xlfn.XLOOKUP($B56,Patient!$A$13:$A$83,Patient!AT$13:AT$83,""),"")</f>
        <v/>
      </c>
      <c r="AF56" s="65" t="str">
        <f>IF($A56&lt;&gt;"",_xlfn.XLOOKUP($B56,Patient!$A$13:$A$83,Patient!AU$13:AU$83,""),"")</f>
        <v/>
      </c>
      <c r="AG56" s="120" t="str">
        <f>IF($A56&lt;&gt;"",_xlfn.XLOOKUP($B56,Patient!$A$13:$A$83,Patient!AV$13:AV$83,""),"")</f>
        <v/>
      </c>
      <c r="AH56" s="65" t="str">
        <f>IF($A56&lt;&gt;"",_xlfn.XLOOKUP($B56,Patient!$A$13:$A$83,Patient!AW$13:AW$83,""),"")</f>
        <v/>
      </c>
      <c r="AI56" s="65" t="str">
        <f>IF($A56&lt;&gt;"",_xlfn.XLOOKUP($B56,Patient!$A$13:$A$83,Patient!AX$13:AX$83,""),"")</f>
        <v/>
      </c>
      <c r="AJ56" s="65" t="str">
        <f>IF($A56&lt;&gt;"",_xlfn.XLOOKUP($B56,Patient!$A$13:$A$83,Patient!AY$13:AY$83,""),"")</f>
        <v/>
      </c>
      <c r="AK56" s="65" t="str">
        <f>IF($A56&lt;&gt;"",_xlfn.XLOOKUP($B56,Patient!$A$13:$A$83,Patient!AZ$13:AZ$83,""),"")</f>
        <v/>
      </c>
      <c r="AL56" s="65" t="str">
        <f>IF($A56&lt;&gt;"",_xlfn.XLOOKUP($B56,Patient!$A$13:$A$83,Patient!BA$13:BA$83,""),"")</f>
        <v/>
      </c>
      <c r="AM56" s="65" t="str">
        <f>IF($A56&lt;&gt;"",_xlfn.XLOOKUP($B56,Patient!$A$13:$A$83,Patient!BB$13:BB$83,""),"")</f>
        <v/>
      </c>
      <c r="AN56" s="65" t="str">
        <f>IF($A56&lt;&gt;"",_xlfn.XLOOKUP($B56,Patient!$A$13:$A$83,Patient!$BL$13:$BL$83,""),"")</f>
        <v/>
      </c>
      <c r="AO56" s="120" t="str">
        <f>IF($A56&lt;&gt;"",_xlfn.XLOOKUP($B56,Patient!$A$13:$A$83,Patient!$BN$13:$BN$83,""),"")</f>
        <v/>
      </c>
      <c r="AP56" s="65" t="str">
        <f>IF($A56&lt;&gt;"",_xlfn.XLOOKUP($B56,Patient!$A$13:$A$83,Patient!$BO$13:$BO$83,""),"")</f>
        <v/>
      </c>
      <c r="AQ56" s="65" t="str">
        <f>IF($A56&lt;&gt;"",_xlfn.XLOOKUP($B56,Patient!$A$13:$A$83,Patient!$BP$13:$BP$83,""),"")</f>
        <v/>
      </c>
      <c r="AR56" s="65" t="str">
        <f>IF($A56&lt;&gt;"",_xlfn.XLOOKUP($B56,Patient!$A$13:$A$83,Patient!$BQ$13:$BQ$83,""),"")</f>
        <v/>
      </c>
      <c r="AS56" s="72" t="str">
        <f>IF($A56&lt;&gt;"",TEXT(_xlfn.XLOOKUP($B56,Patient!$A$13:$A$83,Patient!CC$13:CC$83,""),"#"),"")</f>
        <v/>
      </c>
      <c r="AT56" s="72" t="str">
        <f>IF($A56&lt;&gt;"",TEXT(_xlfn.XLOOKUP($B56,Patient!$A$13:$A$83,Patient!CD$13:CD$83,""),""),"")</f>
        <v/>
      </c>
      <c r="AU56" s="72" t="str">
        <f>IF($A56&lt;&gt;"",TEXT(_xlfn.XLOOKUP($B56,Patient!$A$13:$A$83,Patient!CF$13:CF$83,""),""),"")</f>
        <v/>
      </c>
      <c r="AV56" s="72" t="str">
        <f>IF($A56&lt;&gt;"",TEXT(_xlfn.XLOOKUP($B56,Patient!$A$13:$A$83,Patient!CG$13:CG$83,""),""),"")</f>
        <v/>
      </c>
      <c r="AW56" s="72" t="str">
        <f>IF($A56&lt;&gt;"",TEXT(_xlfn.XLOOKUP($B56,Patient!$A$13:$A$83,Patient!CI$13:CI$83,""),""),"")</f>
        <v/>
      </c>
      <c r="AX56" s="72" t="str">
        <f>IF($A56&lt;&gt;"",TEXT(_xlfn.XLOOKUP($B56,Patient!$A$13:$A$83,Patient!CJ$13:CJ$83,""),""),"")</f>
        <v/>
      </c>
      <c r="AY56" s="72" t="str">
        <f>IF($A56&lt;&gt;"",TEXT(_xlfn.XLOOKUP($B56,Patient!$A$13:$A$83,Patient!CK$13:CK$83,""),""),"")</f>
        <v/>
      </c>
      <c r="AZ56" s="72" t="str">
        <f>IF($A56&lt;&gt;"",TEXT(_xlfn.XLOOKUP($B56,Patient!$A$13:$A$83,Patient!CL$13:CL$83,""),""),"")</f>
        <v/>
      </c>
    </row>
    <row r="57" spans="1:52" x14ac:dyDescent="0.25">
      <c r="A57" s="65" t="str">
        <f>IF(D57 &lt;&gt; "",LOWER(_xlfn.CONCAT(_xlfn.XLOOKUP(DHAC_TestPatients_combined!E56, DHAC_TestPatients_combined!E$2:E$72,DHAC_TestPatients_combined!G$2:G$72,""), "-", _xlfn.XLOOKUP(DHAC_TestPatients_combined!E56, DHAC_TestPatients_combined!E$2:E$72,DHAC_TestPatients_combined!H$2:H$72,""),"-",DHAC_TestPatients_combined!F56)),"")</f>
        <v/>
      </c>
      <c r="B57" s="65" t="str">
        <f>IF(D57 &lt;&gt; "",LOWER(_xlfn.CONCAT(_xlfn.XLOOKUP(C57, DHAC_TestPatients_combined!E$2:E$72,DHAC_TestPatients_combined!G$2:G$72,""), "-", _xlfn.XLOOKUP(C57, DHAC_TestPatients_combined!E$2:E$72,DHAC_TestPatients_combined!H$2:H$72,""),"-",_xlfn.XLOOKUP(C57, DHAC_TestPatients_combined!E$2:E$72,DHAC_TestPatients_combined!I$2:I$72,""))),"")</f>
        <v/>
      </c>
      <c r="C57" s="65" t="str">
        <f>IF(D57&lt;&gt;"",DHAC_TestPatients_combined!E56,"")</f>
        <v/>
      </c>
      <c r="D57" s="65" t="str">
        <f>IF(DHAC_TestPatients_combined!F56&gt;1,DHAC_TestPatients_combined!F56,"")</f>
        <v/>
      </c>
      <c r="E57" s="73" t="str">
        <f>IF(D57&lt;&gt;"", DHAC_TestPatients_combined!J56,"")</f>
        <v/>
      </c>
      <c r="F57" s="72" t="str">
        <f t="shared" si="12"/>
        <v/>
      </c>
      <c r="G57" s="65" t="str">
        <f>IF(A57&lt;&gt;"",LOWER(_xlfn.XLOOKUP(C57,DHAC_TestPatients_combined!E$2:E$72,DHAC_TestPatients_combined!C$2:C$72,"")),"")</f>
        <v/>
      </c>
      <c r="H57" s="65" t="str">
        <f>IF(A57&lt;&gt;"",LOWER(_xlfn.XLOOKUP(C57,DHAC_TestPatients_combined!E$2:E$72,DHAC_TestPatients_combined!D$2:D$72,"")),"")</f>
        <v/>
      </c>
      <c r="I57" s="66" t="str">
        <f t="shared" si="13"/>
        <v/>
      </c>
      <c r="J57" s="66" t="str">
        <f t="shared" si="14"/>
        <v/>
      </c>
      <c r="K57" s="66"/>
      <c r="L57" s="66" t="str">
        <f t="shared" si="15"/>
        <v/>
      </c>
      <c r="M57" s="66" t="str">
        <f t="shared" si="16"/>
        <v/>
      </c>
      <c r="N57" s="66" t="str">
        <f>IF(A57&lt;&gt;"",_xlfn.XLOOKUP(C57,DHAC_TestPatients_combined!E$2:E$72,DHAC_TestPatients_combined!B$2:B$72,""),"")</f>
        <v/>
      </c>
      <c r="O57" s="66" t="str">
        <f t="shared" si="17"/>
        <v/>
      </c>
      <c r="P57" s="66" t="str">
        <f t="shared" si="18"/>
        <v/>
      </c>
      <c r="Q57" s="66"/>
      <c r="R57" s="66" t="str">
        <f t="shared" si="19"/>
        <v/>
      </c>
      <c r="S57" s="66" t="str">
        <f t="shared" si="20"/>
        <v/>
      </c>
      <c r="T57" s="66" t="str">
        <f>IF(A57="","",_xlfn.CONCAT(C57,_xlfn.XLOOKUP(C57,DHAC_TestPatients_combined!E$2:E$72,DHAC_TestPatients_combined!F$2:F$72,"")))</f>
        <v/>
      </c>
      <c r="U57" s="120" t="str">
        <f>IF(D57&lt;&gt;"",LOWER(_xlfn.CONCAT(SUBSTITUTE(DHAC_TestPatients_combined!G56,"'",""),"-",DHAC_TestPatients_combined!H56,IF(DHAC_TestPatients_combined!I56&lt;&gt;"","-",""),IF(DHAC_TestPatients_combined!I56&lt;&gt;"",DHAC_TestPatients_combined!I56,""))),"")</f>
        <v/>
      </c>
      <c r="V57" s="120" t="str">
        <f t="shared" si="21"/>
        <v/>
      </c>
      <c r="W57" s="120" t="str">
        <f t="shared" si="22"/>
        <v/>
      </c>
      <c r="X57" s="65" t="str">
        <f t="shared" si="23"/>
        <v/>
      </c>
      <c r="Y57" s="65"/>
      <c r="Z57" s="120" t="str">
        <f>IF($A57&lt;&gt;"",_xlfn.XLOOKUP($C57,DHAC_TestPatients_combined!$E$2:$E$72,DHAC_TestPatients_combined!$G$2:$G$72,""),"")</f>
        <v/>
      </c>
      <c r="AA57" s="65" t="str">
        <f>IF($A57&lt;&gt;"",_xlfn.XLOOKUP($C57,DHAC_TestPatients_combined!$E$2:$E$72,DHAC_TestPatients_combined!$H$2:$H$72,""),"")</f>
        <v/>
      </c>
      <c r="AB57" s="65" t="str">
        <f>IF($A57&lt;&gt;"",_xlfn.XLOOKUP($C57,DHAC_TestPatients_combined!$E$2:$E$72,DHAC_TestPatients_combined!$I$2:$I$72,""),"")</f>
        <v/>
      </c>
      <c r="AC57" s="65" t="str">
        <f>IF($A57&lt;&gt;"",_xlfn.XLOOKUP($B57,Patient!$A$13:$A$83,Patient!$BF$13:$BF$83,""),"")</f>
        <v/>
      </c>
      <c r="AD57" s="155" t="str">
        <f>IF($A57&lt;&gt;"",_xlfn.XLOOKUP($B57,Patient!$A$13:$A$83,Patient!$BG$13:$BG$83,""),"")</f>
        <v/>
      </c>
      <c r="AE57" s="120" t="str">
        <f>IF($A57&lt;&gt;"",_xlfn.XLOOKUP($B57,Patient!$A$13:$A$83,Patient!AT$13:AT$83,""),"")</f>
        <v/>
      </c>
      <c r="AF57" s="65" t="str">
        <f>IF($A57&lt;&gt;"",_xlfn.XLOOKUP($B57,Patient!$A$13:$A$83,Patient!AU$13:AU$83,""),"")</f>
        <v/>
      </c>
      <c r="AG57" s="120" t="str">
        <f>IF($A57&lt;&gt;"",_xlfn.XLOOKUP($B57,Patient!$A$13:$A$83,Patient!AV$13:AV$83,""),"")</f>
        <v/>
      </c>
      <c r="AH57" s="65" t="str">
        <f>IF($A57&lt;&gt;"",_xlfn.XLOOKUP($B57,Patient!$A$13:$A$83,Patient!AW$13:AW$83,""),"")</f>
        <v/>
      </c>
      <c r="AI57" s="65" t="str">
        <f>IF($A57&lt;&gt;"",_xlfn.XLOOKUP($B57,Patient!$A$13:$A$83,Patient!AX$13:AX$83,""),"")</f>
        <v/>
      </c>
      <c r="AJ57" s="65" t="str">
        <f>IF($A57&lt;&gt;"",_xlfn.XLOOKUP($B57,Patient!$A$13:$A$83,Patient!AY$13:AY$83,""),"")</f>
        <v/>
      </c>
      <c r="AK57" s="65" t="str">
        <f>IF($A57&lt;&gt;"",_xlfn.XLOOKUP($B57,Patient!$A$13:$A$83,Patient!AZ$13:AZ$83,""),"")</f>
        <v/>
      </c>
      <c r="AL57" s="65" t="str">
        <f>IF($A57&lt;&gt;"",_xlfn.XLOOKUP($B57,Patient!$A$13:$A$83,Patient!BA$13:BA$83,""),"")</f>
        <v/>
      </c>
      <c r="AM57" s="65" t="str">
        <f>IF($A57&lt;&gt;"",_xlfn.XLOOKUP($B57,Patient!$A$13:$A$83,Patient!BB$13:BB$83,""),"")</f>
        <v/>
      </c>
      <c r="AN57" s="65" t="str">
        <f>IF($A57&lt;&gt;"",_xlfn.XLOOKUP($B57,Patient!$A$13:$A$83,Patient!$BL$13:$BL$83,""),"")</f>
        <v/>
      </c>
      <c r="AO57" s="120" t="str">
        <f>IF($A57&lt;&gt;"",_xlfn.XLOOKUP($B57,Patient!$A$13:$A$83,Patient!$BN$13:$BN$83,""),"")</f>
        <v/>
      </c>
      <c r="AP57" s="65" t="str">
        <f>IF($A57&lt;&gt;"",_xlfn.XLOOKUP($B57,Patient!$A$13:$A$83,Patient!$BO$13:$BO$83,""),"")</f>
        <v/>
      </c>
      <c r="AQ57" s="65" t="str">
        <f>IF($A57&lt;&gt;"",_xlfn.XLOOKUP($B57,Patient!$A$13:$A$83,Patient!$BP$13:$BP$83,""),"")</f>
        <v/>
      </c>
      <c r="AR57" s="65" t="str">
        <f>IF($A57&lt;&gt;"",_xlfn.XLOOKUP($B57,Patient!$A$13:$A$83,Patient!$BQ$13:$BQ$83,""),"")</f>
        <v/>
      </c>
      <c r="AS57" s="72" t="str">
        <f>IF($A57&lt;&gt;"",TEXT(_xlfn.XLOOKUP($B57,Patient!$A$13:$A$83,Patient!CC$13:CC$83,""),"#"),"")</f>
        <v/>
      </c>
      <c r="AT57" s="72" t="str">
        <f>IF($A57&lt;&gt;"",TEXT(_xlfn.XLOOKUP($B57,Patient!$A$13:$A$83,Patient!CD$13:CD$83,""),""),"")</f>
        <v/>
      </c>
      <c r="AU57" s="72" t="str">
        <f>IF($A57&lt;&gt;"",TEXT(_xlfn.XLOOKUP($B57,Patient!$A$13:$A$83,Patient!CF$13:CF$83,""),""),"")</f>
        <v/>
      </c>
      <c r="AV57" s="72" t="str">
        <f>IF($A57&lt;&gt;"",TEXT(_xlfn.XLOOKUP($B57,Patient!$A$13:$A$83,Patient!CG$13:CG$83,""),""),"")</f>
        <v/>
      </c>
      <c r="AW57" s="72" t="str">
        <f>IF($A57&lt;&gt;"",TEXT(_xlfn.XLOOKUP($B57,Patient!$A$13:$A$83,Patient!CI$13:CI$83,""),""),"")</f>
        <v/>
      </c>
      <c r="AX57" s="72" t="str">
        <f>IF($A57&lt;&gt;"",TEXT(_xlfn.XLOOKUP($B57,Patient!$A$13:$A$83,Patient!CJ$13:CJ$83,""),""),"")</f>
        <v/>
      </c>
      <c r="AY57" s="72" t="str">
        <f>IF($A57&lt;&gt;"",TEXT(_xlfn.XLOOKUP($B57,Patient!$A$13:$A$83,Patient!CK$13:CK$83,""),""),"")</f>
        <v/>
      </c>
      <c r="AZ57" s="72" t="str">
        <f>IF($A57&lt;&gt;"",TEXT(_xlfn.XLOOKUP($B57,Patient!$A$13:$A$83,Patient!CL$13:CL$83,""),""),"")</f>
        <v/>
      </c>
    </row>
    <row r="58" spans="1:52" x14ac:dyDescent="0.25">
      <c r="A58" s="65" t="str">
        <f>IF(D58 &lt;&gt; "",LOWER(_xlfn.CONCAT(_xlfn.XLOOKUP(DHAC_TestPatients_combined!E57, DHAC_TestPatients_combined!E$2:E$72,DHAC_TestPatients_combined!G$2:G$72,""), "-", _xlfn.XLOOKUP(DHAC_TestPatients_combined!E57, DHAC_TestPatients_combined!E$2:E$72,DHAC_TestPatients_combined!H$2:H$72,""),"-",DHAC_TestPatients_combined!F57)),"")</f>
        <v/>
      </c>
      <c r="B58" s="65" t="str">
        <f>IF(D58 &lt;&gt; "",LOWER(_xlfn.CONCAT(_xlfn.XLOOKUP(C58, DHAC_TestPatients_combined!E$2:E$72,DHAC_TestPatients_combined!G$2:G$72,""), "-", _xlfn.XLOOKUP(C58, DHAC_TestPatients_combined!E$2:E$72,DHAC_TestPatients_combined!H$2:H$72,""),"-",_xlfn.XLOOKUP(C58, DHAC_TestPatients_combined!E$2:E$72,DHAC_TestPatients_combined!I$2:I$72,""))),"")</f>
        <v/>
      </c>
      <c r="C58" s="65" t="str">
        <f>IF(D58&lt;&gt;"",DHAC_TestPatients_combined!E57,"")</f>
        <v/>
      </c>
      <c r="D58" s="65" t="str">
        <f>IF(DHAC_TestPatients_combined!F57&gt;1,DHAC_TestPatients_combined!F57,"")</f>
        <v/>
      </c>
      <c r="E58" s="73" t="str">
        <f>IF(D58&lt;&gt;"", DHAC_TestPatients_combined!J57,"")</f>
        <v/>
      </c>
      <c r="F58" s="72" t="str">
        <f t="shared" si="12"/>
        <v/>
      </c>
      <c r="G58" s="65" t="str">
        <f>IF(A58&lt;&gt;"",LOWER(_xlfn.XLOOKUP(C58,DHAC_TestPatients_combined!E$2:E$72,DHAC_TestPatients_combined!C$2:C$72,"")),"")</f>
        <v/>
      </c>
      <c r="H58" s="65" t="str">
        <f>IF(A58&lt;&gt;"",LOWER(_xlfn.XLOOKUP(C58,DHAC_TestPatients_combined!E$2:E$72,DHAC_TestPatients_combined!D$2:D$72,"")),"")</f>
        <v/>
      </c>
      <c r="I58" s="66" t="str">
        <f t="shared" si="13"/>
        <v/>
      </c>
      <c r="J58" s="66" t="str">
        <f t="shared" si="14"/>
        <v/>
      </c>
      <c r="K58" s="66"/>
      <c r="L58" s="66" t="str">
        <f t="shared" si="15"/>
        <v/>
      </c>
      <c r="M58" s="66" t="str">
        <f t="shared" si="16"/>
        <v/>
      </c>
      <c r="N58" s="66" t="str">
        <f>IF(A58&lt;&gt;"",_xlfn.XLOOKUP(C58,DHAC_TestPatients_combined!E$2:E$72,DHAC_TestPatients_combined!B$2:B$72,""),"")</f>
        <v/>
      </c>
      <c r="O58" s="66" t="str">
        <f t="shared" si="17"/>
        <v/>
      </c>
      <c r="P58" s="66" t="str">
        <f t="shared" si="18"/>
        <v/>
      </c>
      <c r="Q58" s="66"/>
      <c r="R58" s="66" t="str">
        <f t="shared" si="19"/>
        <v/>
      </c>
      <c r="S58" s="66" t="str">
        <f t="shared" si="20"/>
        <v/>
      </c>
      <c r="T58" s="66" t="str">
        <f>IF(A58="","",_xlfn.CONCAT(C58,_xlfn.XLOOKUP(C58,DHAC_TestPatients_combined!E$2:E$72,DHAC_TestPatients_combined!F$2:F$72,"")))</f>
        <v/>
      </c>
      <c r="U58" s="120" t="str">
        <f>IF(D58&lt;&gt;"",LOWER(_xlfn.CONCAT(SUBSTITUTE(DHAC_TestPatients_combined!G57,"'",""),"-",DHAC_TestPatients_combined!H57,IF(DHAC_TestPatients_combined!I57&lt;&gt;"","-",""),IF(DHAC_TestPatients_combined!I57&lt;&gt;"",DHAC_TestPatients_combined!I57,""))),"")</f>
        <v/>
      </c>
      <c r="V58" s="120" t="str">
        <f t="shared" si="21"/>
        <v/>
      </c>
      <c r="W58" s="120" t="str">
        <f t="shared" si="22"/>
        <v/>
      </c>
      <c r="X58" s="65" t="str">
        <f t="shared" si="23"/>
        <v/>
      </c>
      <c r="Y58" s="65"/>
      <c r="Z58" s="120" t="str">
        <f>IF($A58&lt;&gt;"",_xlfn.XLOOKUP($C58,DHAC_TestPatients_combined!$E$2:$E$72,DHAC_TestPatients_combined!$G$2:$G$72,""),"")</f>
        <v/>
      </c>
      <c r="AA58" s="65" t="str">
        <f>IF($A58&lt;&gt;"",_xlfn.XLOOKUP($C58,DHAC_TestPatients_combined!$E$2:$E$72,DHAC_TestPatients_combined!$H$2:$H$72,""),"")</f>
        <v/>
      </c>
      <c r="AB58" s="65" t="str">
        <f>IF($A58&lt;&gt;"",_xlfn.XLOOKUP($C58,DHAC_TestPatients_combined!$E$2:$E$72,DHAC_TestPatients_combined!$I$2:$I$72,""),"")</f>
        <v/>
      </c>
      <c r="AC58" s="65" t="str">
        <f>IF($A58&lt;&gt;"",_xlfn.XLOOKUP($B58,Patient!$A$13:$A$83,Patient!$BF$13:$BF$83,""),"")</f>
        <v/>
      </c>
      <c r="AD58" s="155" t="str">
        <f>IF($A58&lt;&gt;"",_xlfn.XLOOKUP($B58,Patient!$A$13:$A$83,Patient!$BG$13:$BG$83,""),"")</f>
        <v/>
      </c>
      <c r="AE58" s="120" t="str">
        <f>IF($A58&lt;&gt;"",_xlfn.XLOOKUP($B58,Patient!$A$13:$A$83,Patient!AT$13:AT$83,""),"")</f>
        <v/>
      </c>
      <c r="AF58" s="65" t="str">
        <f>IF($A58&lt;&gt;"",_xlfn.XLOOKUP($B58,Patient!$A$13:$A$83,Patient!AU$13:AU$83,""),"")</f>
        <v/>
      </c>
      <c r="AG58" s="120" t="str">
        <f>IF($A58&lt;&gt;"",_xlfn.XLOOKUP($B58,Patient!$A$13:$A$83,Patient!AV$13:AV$83,""),"")</f>
        <v/>
      </c>
      <c r="AH58" s="65" t="str">
        <f>IF($A58&lt;&gt;"",_xlfn.XLOOKUP($B58,Patient!$A$13:$A$83,Patient!AW$13:AW$83,""),"")</f>
        <v/>
      </c>
      <c r="AI58" s="65" t="str">
        <f>IF($A58&lt;&gt;"",_xlfn.XLOOKUP($B58,Patient!$A$13:$A$83,Patient!AX$13:AX$83,""),"")</f>
        <v/>
      </c>
      <c r="AJ58" s="65" t="str">
        <f>IF($A58&lt;&gt;"",_xlfn.XLOOKUP($B58,Patient!$A$13:$A$83,Patient!AY$13:AY$83,""),"")</f>
        <v/>
      </c>
      <c r="AK58" s="65" t="str">
        <f>IF($A58&lt;&gt;"",_xlfn.XLOOKUP($B58,Patient!$A$13:$A$83,Patient!AZ$13:AZ$83,""),"")</f>
        <v/>
      </c>
      <c r="AL58" s="65" t="str">
        <f>IF($A58&lt;&gt;"",_xlfn.XLOOKUP($B58,Patient!$A$13:$A$83,Patient!BA$13:BA$83,""),"")</f>
        <v/>
      </c>
      <c r="AM58" s="65" t="str">
        <f>IF($A58&lt;&gt;"",_xlfn.XLOOKUP($B58,Patient!$A$13:$A$83,Patient!BB$13:BB$83,""),"")</f>
        <v/>
      </c>
      <c r="AN58" s="65" t="str">
        <f>IF($A58&lt;&gt;"",_xlfn.XLOOKUP($B58,Patient!$A$13:$A$83,Patient!$BL$13:$BL$83,""),"")</f>
        <v/>
      </c>
      <c r="AO58" s="120" t="str">
        <f>IF($A58&lt;&gt;"",_xlfn.XLOOKUP($B58,Patient!$A$13:$A$83,Patient!$BN$13:$BN$83,""),"")</f>
        <v/>
      </c>
      <c r="AP58" s="65" t="str">
        <f>IF($A58&lt;&gt;"",_xlfn.XLOOKUP($B58,Patient!$A$13:$A$83,Patient!$BO$13:$BO$83,""),"")</f>
        <v/>
      </c>
      <c r="AQ58" s="65" t="str">
        <f>IF($A58&lt;&gt;"",_xlfn.XLOOKUP($B58,Patient!$A$13:$A$83,Patient!$BP$13:$BP$83,""),"")</f>
        <v/>
      </c>
      <c r="AR58" s="65" t="str">
        <f>IF($A58&lt;&gt;"",_xlfn.XLOOKUP($B58,Patient!$A$13:$A$83,Patient!$BQ$13:$BQ$83,""),"")</f>
        <v/>
      </c>
      <c r="AS58" s="72" t="str">
        <f>IF($A58&lt;&gt;"",TEXT(_xlfn.XLOOKUP($B58,Patient!$A$13:$A$83,Patient!CC$13:CC$83,""),"#"),"")</f>
        <v/>
      </c>
      <c r="AT58" s="72" t="str">
        <f>IF($A58&lt;&gt;"",TEXT(_xlfn.XLOOKUP($B58,Patient!$A$13:$A$83,Patient!CD$13:CD$83,""),""),"")</f>
        <v/>
      </c>
      <c r="AU58" s="72" t="str">
        <f>IF($A58&lt;&gt;"",TEXT(_xlfn.XLOOKUP($B58,Patient!$A$13:$A$83,Patient!CF$13:CF$83,""),""),"")</f>
        <v/>
      </c>
      <c r="AV58" s="72" t="str">
        <f>IF($A58&lt;&gt;"",TEXT(_xlfn.XLOOKUP($B58,Patient!$A$13:$A$83,Patient!CG$13:CG$83,""),""),"")</f>
        <v/>
      </c>
      <c r="AW58" s="72" t="str">
        <f>IF($A58&lt;&gt;"",TEXT(_xlfn.XLOOKUP($B58,Patient!$A$13:$A$83,Patient!CI$13:CI$83,""),""),"")</f>
        <v/>
      </c>
      <c r="AX58" s="72" t="str">
        <f>IF($A58&lt;&gt;"",TEXT(_xlfn.XLOOKUP($B58,Patient!$A$13:$A$83,Patient!CJ$13:CJ$83,""),""),"")</f>
        <v/>
      </c>
      <c r="AY58" s="72" t="str">
        <f>IF($A58&lt;&gt;"",TEXT(_xlfn.XLOOKUP($B58,Patient!$A$13:$A$83,Patient!CK$13:CK$83,""),""),"")</f>
        <v/>
      </c>
      <c r="AZ58" s="72" t="str">
        <f>IF($A58&lt;&gt;"",TEXT(_xlfn.XLOOKUP($B58,Patient!$A$13:$A$83,Patient!CL$13:CL$83,""),""),"")</f>
        <v/>
      </c>
    </row>
    <row r="59" spans="1:52" x14ac:dyDescent="0.25">
      <c r="A59" s="65" t="str">
        <f>IF(D59 &lt;&gt; "",LOWER(_xlfn.CONCAT(_xlfn.XLOOKUP(DHAC_TestPatients_combined!E58, DHAC_TestPatients_combined!E$2:E$72,DHAC_TestPatients_combined!G$2:G$72,""), "-", _xlfn.XLOOKUP(DHAC_TestPatients_combined!E58, DHAC_TestPatients_combined!E$2:E$72,DHAC_TestPatients_combined!H$2:H$72,""),"-",DHAC_TestPatients_combined!F58)),"")</f>
        <v/>
      </c>
      <c r="B59" s="65" t="str">
        <f>IF(D59 &lt;&gt; "",LOWER(_xlfn.CONCAT(_xlfn.XLOOKUP(C59, DHAC_TestPatients_combined!E$2:E$72,DHAC_TestPatients_combined!G$2:G$72,""), "-", _xlfn.XLOOKUP(C59, DHAC_TestPatients_combined!E$2:E$72,DHAC_TestPatients_combined!H$2:H$72,""),"-",_xlfn.XLOOKUP(C59, DHAC_TestPatients_combined!E$2:E$72,DHAC_TestPatients_combined!I$2:I$72,""))),"")</f>
        <v/>
      </c>
      <c r="C59" s="65" t="str">
        <f>IF(D59&lt;&gt;"",DHAC_TestPatients_combined!E58,"")</f>
        <v/>
      </c>
      <c r="D59" s="65" t="str">
        <f>IF(DHAC_TestPatients_combined!F58&gt;1,DHAC_TestPatients_combined!F58,"")</f>
        <v/>
      </c>
      <c r="E59" s="73" t="str">
        <f>IF(D59&lt;&gt;"", DHAC_TestPatients_combined!J58,"")</f>
        <v/>
      </c>
      <c r="F59" s="72" t="str">
        <f t="shared" si="12"/>
        <v/>
      </c>
      <c r="G59" s="65" t="str">
        <f>IF(A59&lt;&gt;"",LOWER(_xlfn.XLOOKUP(C59,DHAC_TestPatients_combined!E$2:E$72,DHAC_TestPatients_combined!C$2:C$72,"")),"")</f>
        <v/>
      </c>
      <c r="H59" s="65" t="str">
        <f>IF(A59&lt;&gt;"",LOWER(_xlfn.XLOOKUP(C59,DHAC_TestPatients_combined!E$2:E$72,DHAC_TestPatients_combined!D$2:D$72,"")),"")</f>
        <v/>
      </c>
      <c r="I59" s="66" t="str">
        <f t="shared" si="13"/>
        <v/>
      </c>
      <c r="J59" s="66" t="str">
        <f t="shared" si="14"/>
        <v/>
      </c>
      <c r="K59" s="66"/>
      <c r="L59" s="66" t="str">
        <f t="shared" si="15"/>
        <v/>
      </c>
      <c r="M59" s="66" t="str">
        <f t="shared" si="16"/>
        <v/>
      </c>
      <c r="N59" s="66" t="str">
        <f>IF(A59&lt;&gt;"",_xlfn.XLOOKUP(C59,DHAC_TestPatients_combined!E$2:E$72,DHAC_TestPatients_combined!B$2:B$72,""),"")</f>
        <v/>
      </c>
      <c r="O59" s="66" t="str">
        <f t="shared" si="17"/>
        <v/>
      </c>
      <c r="P59" s="66" t="str">
        <f t="shared" si="18"/>
        <v/>
      </c>
      <c r="Q59" s="66"/>
      <c r="R59" s="66" t="str">
        <f t="shared" si="19"/>
        <v/>
      </c>
      <c r="S59" s="66" t="str">
        <f t="shared" si="20"/>
        <v/>
      </c>
      <c r="T59" s="66" t="str">
        <f>IF(A59="","",_xlfn.CONCAT(C59,_xlfn.XLOOKUP(C59,DHAC_TestPatients_combined!E$2:E$72,DHAC_TestPatients_combined!F$2:F$72,"")))</f>
        <v/>
      </c>
      <c r="U59" s="120" t="str">
        <f>IF(D59&lt;&gt;"",LOWER(_xlfn.CONCAT(SUBSTITUTE(DHAC_TestPatients_combined!G58,"'",""),"-",DHAC_TestPatients_combined!H58,IF(DHAC_TestPatients_combined!I58&lt;&gt;"","-",""),IF(DHAC_TestPatients_combined!I58&lt;&gt;"",DHAC_TestPatients_combined!I58,""))),"")</f>
        <v/>
      </c>
      <c r="V59" s="120" t="str">
        <f t="shared" si="21"/>
        <v/>
      </c>
      <c r="W59" s="120" t="str">
        <f t="shared" si="22"/>
        <v/>
      </c>
      <c r="X59" s="65" t="str">
        <f t="shared" si="23"/>
        <v/>
      </c>
      <c r="Y59" s="65"/>
      <c r="Z59" s="120" t="str">
        <f>IF($A59&lt;&gt;"",_xlfn.XLOOKUP($C59,DHAC_TestPatients_combined!$E$2:$E$72,DHAC_TestPatients_combined!$G$2:$G$72,""),"")</f>
        <v/>
      </c>
      <c r="AA59" s="65" t="str">
        <f>IF($A59&lt;&gt;"",_xlfn.XLOOKUP($C59,DHAC_TestPatients_combined!$E$2:$E$72,DHAC_TestPatients_combined!$H$2:$H$72,""),"")</f>
        <v/>
      </c>
      <c r="AB59" s="65" t="str">
        <f>IF($A59&lt;&gt;"",_xlfn.XLOOKUP($C59,DHAC_TestPatients_combined!$E$2:$E$72,DHAC_TestPatients_combined!$I$2:$I$72,""),"")</f>
        <v/>
      </c>
      <c r="AC59" s="65" t="str">
        <f>IF($A59&lt;&gt;"",_xlfn.XLOOKUP($B59,Patient!$A$13:$A$83,Patient!$BF$13:$BF$83,""),"")</f>
        <v/>
      </c>
      <c r="AD59" s="155" t="str">
        <f>IF($A59&lt;&gt;"",_xlfn.XLOOKUP($B59,Patient!$A$13:$A$83,Patient!$BG$13:$BG$83,""),"")</f>
        <v/>
      </c>
      <c r="AE59" s="120" t="str">
        <f>IF($A59&lt;&gt;"",_xlfn.XLOOKUP($B59,Patient!$A$13:$A$83,Patient!AT$13:AT$83,""),"")</f>
        <v/>
      </c>
      <c r="AF59" s="65" t="str">
        <f>IF($A59&lt;&gt;"",_xlfn.XLOOKUP($B59,Patient!$A$13:$A$83,Patient!AU$13:AU$83,""),"")</f>
        <v/>
      </c>
      <c r="AG59" s="120" t="str">
        <f>IF($A59&lt;&gt;"",_xlfn.XLOOKUP($B59,Patient!$A$13:$A$83,Patient!AV$13:AV$83,""),"")</f>
        <v/>
      </c>
      <c r="AH59" s="65" t="str">
        <f>IF($A59&lt;&gt;"",_xlfn.XLOOKUP($B59,Patient!$A$13:$A$83,Patient!AW$13:AW$83,""),"")</f>
        <v/>
      </c>
      <c r="AI59" s="65" t="str">
        <f>IF($A59&lt;&gt;"",_xlfn.XLOOKUP($B59,Patient!$A$13:$A$83,Patient!AX$13:AX$83,""),"")</f>
        <v/>
      </c>
      <c r="AJ59" s="65" t="str">
        <f>IF($A59&lt;&gt;"",_xlfn.XLOOKUP($B59,Patient!$A$13:$A$83,Patient!AY$13:AY$83,""),"")</f>
        <v/>
      </c>
      <c r="AK59" s="65" t="str">
        <f>IF($A59&lt;&gt;"",_xlfn.XLOOKUP($B59,Patient!$A$13:$A$83,Patient!AZ$13:AZ$83,""),"")</f>
        <v/>
      </c>
      <c r="AL59" s="65" t="str">
        <f>IF($A59&lt;&gt;"",_xlfn.XLOOKUP($B59,Patient!$A$13:$A$83,Patient!BA$13:BA$83,""),"")</f>
        <v/>
      </c>
      <c r="AM59" s="65" t="str">
        <f>IF($A59&lt;&gt;"",_xlfn.XLOOKUP($B59,Patient!$A$13:$A$83,Patient!BB$13:BB$83,""),"")</f>
        <v/>
      </c>
      <c r="AN59" s="65" t="str">
        <f>IF($A59&lt;&gt;"",_xlfn.XLOOKUP($B59,Patient!$A$13:$A$83,Patient!$BL$13:$BL$83,""),"")</f>
        <v/>
      </c>
      <c r="AO59" s="120" t="str">
        <f>IF($A59&lt;&gt;"",_xlfn.XLOOKUP($B59,Patient!$A$13:$A$83,Patient!$BN$13:$BN$83,""),"")</f>
        <v/>
      </c>
      <c r="AP59" s="65" t="str">
        <f>IF($A59&lt;&gt;"",_xlfn.XLOOKUP($B59,Patient!$A$13:$A$83,Patient!$BO$13:$BO$83,""),"")</f>
        <v/>
      </c>
      <c r="AQ59" s="65" t="str">
        <f>IF($A59&lt;&gt;"",_xlfn.XLOOKUP($B59,Patient!$A$13:$A$83,Patient!$BP$13:$BP$83,""),"")</f>
        <v/>
      </c>
      <c r="AR59" s="65" t="str">
        <f>IF($A59&lt;&gt;"",_xlfn.XLOOKUP($B59,Patient!$A$13:$A$83,Patient!$BQ$13:$BQ$83,""),"")</f>
        <v/>
      </c>
      <c r="AS59" s="72" t="str">
        <f>IF($A59&lt;&gt;"",TEXT(_xlfn.XLOOKUP($B59,Patient!$A$13:$A$83,Patient!CC$13:CC$83,""),"#"),"")</f>
        <v/>
      </c>
      <c r="AT59" s="72" t="str">
        <f>IF($A59&lt;&gt;"",TEXT(_xlfn.XLOOKUP($B59,Patient!$A$13:$A$83,Patient!CD$13:CD$83,""),""),"")</f>
        <v/>
      </c>
      <c r="AU59" s="72" t="str">
        <f>IF($A59&lt;&gt;"",TEXT(_xlfn.XLOOKUP($B59,Patient!$A$13:$A$83,Patient!CF$13:CF$83,""),""),"")</f>
        <v/>
      </c>
      <c r="AV59" s="72" t="str">
        <f>IF($A59&lt;&gt;"",TEXT(_xlfn.XLOOKUP($B59,Patient!$A$13:$A$83,Patient!CG$13:CG$83,""),""),"")</f>
        <v/>
      </c>
      <c r="AW59" s="72" t="str">
        <f>IF($A59&lt;&gt;"",TEXT(_xlfn.XLOOKUP($B59,Patient!$A$13:$A$83,Patient!CI$13:CI$83,""),""),"")</f>
        <v/>
      </c>
      <c r="AX59" s="72" t="str">
        <f>IF($A59&lt;&gt;"",TEXT(_xlfn.XLOOKUP($B59,Patient!$A$13:$A$83,Patient!CJ$13:CJ$83,""),""),"")</f>
        <v/>
      </c>
      <c r="AY59" s="72" t="str">
        <f>IF($A59&lt;&gt;"",TEXT(_xlfn.XLOOKUP($B59,Patient!$A$13:$A$83,Patient!CK$13:CK$83,""),""),"")</f>
        <v/>
      </c>
      <c r="AZ59" s="72" t="str">
        <f>IF($A59&lt;&gt;"",TEXT(_xlfn.XLOOKUP($B59,Patient!$A$13:$A$83,Patient!CL$13:CL$83,""),""),"")</f>
        <v/>
      </c>
    </row>
    <row r="60" spans="1:52" x14ac:dyDescent="0.25">
      <c r="A60" s="65" t="str">
        <f>IF(D60 &lt;&gt; "",LOWER(_xlfn.CONCAT(_xlfn.XLOOKUP(DHAC_TestPatients_combined!E59, DHAC_TestPatients_combined!E$2:E$72,DHAC_TestPatients_combined!G$2:G$72,""), "-", _xlfn.XLOOKUP(DHAC_TestPatients_combined!E59, DHAC_TestPatients_combined!E$2:E$72,DHAC_TestPatients_combined!H$2:H$72,""),"-",DHAC_TestPatients_combined!F59)),"")</f>
        <v/>
      </c>
      <c r="B60" s="65" t="str">
        <f>IF(D60 &lt;&gt; "",LOWER(_xlfn.CONCAT(_xlfn.XLOOKUP(C60, DHAC_TestPatients_combined!E$2:E$72,DHAC_TestPatients_combined!G$2:G$72,""), "-", _xlfn.XLOOKUP(C60, DHAC_TestPatients_combined!E$2:E$72,DHAC_TestPatients_combined!H$2:H$72,""),"-",_xlfn.XLOOKUP(C60, DHAC_TestPatients_combined!E$2:E$72,DHAC_TestPatients_combined!I$2:I$72,""))),"")</f>
        <v/>
      </c>
      <c r="C60" s="65" t="str">
        <f>IF(D60&lt;&gt;"",DHAC_TestPatients_combined!E59,"")</f>
        <v/>
      </c>
      <c r="D60" s="65" t="str">
        <f>IF(DHAC_TestPatients_combined!F59&gt;1,DHAC_TestPatients_combined!F59,"")</f>
        <v/>
      </c>
      <c r="E60" s="73" t="str">
        <f>IF(D60&lt;&gt;"", DHAC_TestPatients_combined!J59,"")</f>
        <v/>
      </c>
      <c r="F60" s="72" t="str">
        <f t="shared" si="12"/>
        <v/>
      </c>
      <c r="G60" s="65" t="str">
        <f>IF(A60&lt;&gt;"",LOWER(_xlfn.XLOOKUP(C60,DHAC_TestPatients_combined!E$2:E$72,DHAC_TestPatients_combined!C$2:C$72,"")),"")</f>
        <v/>
      </c>
      <c r="H60" s="65" t="str">
        <f>IF(A60&lt;&gt;"",LOWER(_xlfn.XLOOKUP(C60,DHAC_TestPatients_combined!E$2:E$72,DHAC_TestPatients_combined!D$2:D$72,"")),"")</f>
        <v/>
      </c>
      <c r="I60" s="66" t="str">
        <f t="shared" si="13"/>
        <v/>
      </c>
      <c r="J60" s="66" t="str">
        <f t="shared" si="14"/>
        <v/>
      </c>
      <c r="K60" s="66"/>
      <c r="L60" s="66" t="str">
        <f t="shared" si="15"/>
        <v/>
      </c>
      <c r="M60" s="66" t="str">
        <f t="shared" si="16"/>
        <v/>
      </c>
      <c r="N60" s="66" t="str">
        <f>IF(A60&lt;&gt;"",_xlfn.XLOOKUP(C60,DHAC_TestPatients_combined!E$2:E$72,DHAC_TestPatients_combined!B$2:B$72,""),"")</f>
        <v/>
      </c>
      <c r="O60" s="66" t="str">
        <f t="shared" si="17"/>
        <v/>
      </c>
      <c r="P60" s="66" t="str">
        <f t="shared" si="18"/>
        <v/>
      </c>
      <c r="Q60" s="66"/>
      <c r="R60" s="66" t="str">
        <f t="shared" si="19"/>
        <v/>
      </c>
      <c r="S60" s="66" t="str">
        <f t="shared" si="20"/>
        <v/>
      </c>
      <c r="T60" s="66" t="str">
        <f>IF(A60="","",_xlfn.CONCAT(C60,_xlfn.XLOOKUP(C60,DHAC_TestPatients_combined!E$2:E$72,DHAC_TestPatients_combined!F$2:F$72,"")))</f>
        <v/>
      </c>
      <c r="U60" s="120" t="str">
        <f>IF(D60&lt;&gt;"",LOWER(_xlfn.CONCAT(SUBSTITUTE(DHAC_TestPatients_combined!G59,"'",""),"-",DHAC_TestPatients_combined!H59,IF(DHAC_TestPatients_combined!I59&lt;&gt;"","-",""),IF(DHAC_TestPatients_combined!I59&lt;&gt;"",DHAC_TestPatients_combined!I59,""))),"")</f>
        <v/>
      </c>
      <c r="V60" s="120" t="str">
        <f t="shared" si="21"/>
        <v/>
      </c>
      <c r="W60" s="120" t="str">
        <f t="shared" si="22"/>
        <v/>
      </c>
      <c r="X60" s="65" t="str">
        <f t="shared" si="23"/>
        <v/>
      </c>
      <c r="Y60" s="65"/>
      <c r="Z60" s="120" t="str">
        <f>IF($A60&lt;&gt;"",_xlfn.XLOOKUP($C60,DHAC_TestPatients_combined!$E$2:$E$72,DHAC_TestPatients_combined!$G$2:$G$72,""),"")</f>
        <v/>
      </c>
      <c r="AA60" s="65" t="str">
        <f>IF($A60&lt;&gt;"",_xlfn.XLOOKUP($C60,DHAC_TestPatients_combined!$E$2:$E$72,DHAC_TestPatients_combined!$H$2:$H$72,""),"")</f>
        <v/>
      </c>
      <c r="AB60" s="65" t="str">
        <f>IF($A60&lt;&gt;"",_xlfn.XLOOKUP($C60,DHAC_TestPatients_combined!$E$2:$E$72,DHAC_TestPatients_combined!$I$2:$I$72,""),"")</f>
        <v/>
      </c>
      <c r="AC60" s="65" t="str">
        <f>IF($A60&lt;&gt;"",_xlfn.XLOOKUP($B60,Patient!$A$13:$A$83,Patient!$BF$13:$BF$83,""),"")</f>
        <v/>
      </c>
      <c r="AD60" s="155" t="str">
        <f>IF($A60&lt;&gt;"",_xlfn.XLOOKUP($B60,Patient!$A$13:$A$83,Patient!$BG$13:$BG$83,""),"")</f>
        <v/>
      </c>
      <c r="AE60" s="120" t="str">
        <f>IF($A60&lt;&gt;"",_xlfn.XLOOKUP($B60,Patient!$A$13:$A$83,Patient!AT$13:AT$83,""),"")</f>
        <v/>
      </c>
      <c r="AF60" s="65" t="str">
        <f>IF($A60&lt;&gt;"",_xlfn.XLOOKUP($B60,Patient!$A$13:$A$83,Patient!AU$13:AU$83,""),"")</f>
        <v/>
      </c>
      <c r="AG60" s="120" t="str">
        <f>IF($A60&lt;&gt;"",_xlfn.XLOOKUP($B60,Patient!$A$13:$A$83,Patient!AV$13:AV$83,""),"")</f>
        <v/>
      </c>
      <c r="AH60" s="65" t="str">
        <f>IF($A60&lt;&gt;"",_xlfn.XLOOKUP($B60,Patient!$A$13:$A$83,Patient!AW$13:AW$83,""),"")</f>
        <v/>
      </c>
      <c r="AI60" s="65" t="str">
        <f>IF($A60&lt;&gt;"",_xlfn.XLOOKUP($B60,Patient!$A$13:$A$83,Patient!AX$13:AX$83,""),"")</f>
        <v/>
      </c>
      <c r="AJ60" s="65" t="str">
        <f>IF($A60&lt;&gt;"",_xlfn.XLOOKUP($B60,Patient!$A$13:$A$83,Patient!AY$13:AY$83,""),"")</f>
        <v/>
      </c>
      <c r="AK60" s="65" t="str">
        <f>IF($A60&lt;&gt;"",_xlfn.XLOOKUP($B60,Patient!$A$13:$A$83,Patient!AZ$13:AZ$83,""),"")</f>
        <v/>
      </c>
      <c r="AL60" s="65" t="str">
        <f>IF($A60&lt;&gt;"",_xlfn.XLOOKUP($B60,Patient!$A$13:$A$83,Patient!BA$13:BA$83,""),"")</f>
        <v/>
      </c>
      <c r="AM60" s="65" t="str">
        <f>IF($A60&lt;&gt;"",_xlfn.XLOOKUP($B60,Patient!$A$13:$A$83,Patient!BB$13:BB$83,""),"")</f>
        <v/>
      </c>
      <c r="AN60" s="65" t="str">
        <f>IF($A60&lt;&gt;"",_xlfn.XLOOKUP($B60,Patient!$A$13:$A$83,Patient!$BL$13:$BL$83,""),"")</f>
        <v/>
      </c>
      <c r="AO60" s="120" t="str">
        <f>IF($A60&lt;&gt;"",_xlfn.XLOOKUP($B60,Patient!$A$13:$A$83,Patient!$BN$13:$BN$83,""),"")</f>
        <v/>
      </c>
      <c r="AP60" s="65" t="str">
        <f>IF($A60&lt;&gt;"",_xlfn.XLOOKUP($B60,Patient!$A$13:$A$83,Patient!$BO$13:$BO$83,""),"")</f>
        <v/>
      </c>
      <c r="AQ60" s="65" t="str">
        <f>IF($A60&lt;&gt;"",_xlfn.XLOOKUP($B60,Patient!$A$13:$A$83,Patient!$BP$13:$BP$83,""),"")</f>
        <v/>
      </c>
      <c r="AR60" s="65" t="str">
        <f>IF($A60&lt;&gt;"",_xlfn.XLOOKUP($B60,Patient!$A$13:$A$83,Patient!$BQ$13:$BQ$83,""),"")</f>
        <v/>
      </c>
      <c r="AS60" s="72" t="str">
        <f>IF($A60&lt;&gt;"",TEXT(_xlfn.XLOOKUP($B60,Patient!$A$13:$A$83,Patient!CC$13:CC$83,""),"#"),"")</f>
        <v/>
      </c>
      <c r="AT60" s="72" t="str">
        <f>IF($A60&lt;&gt;"",TEXT(_xlfn.XLOOKUP($B60,Patient!$A$13:$A$83,Patient!CD$13:CD$83,""),""),"")</f>
        <v/>
      </c>
      <c r="AU60" s="72" t="str">
        <f>IF($A60&lt;&gt;"",TEXT(_xlfn.XLOOKUP($B60,Patient!$A$13:$A$83,Patient!CF$13:CF$83,""),""),"")</f>
        <v/>
      </c>
      <c r="AV60" s="72" t="str">
        <f>IF($A60&lt;&gt;"",TEXT(_xlfn.XLOOKUP($B60,Patient!$A$13:$A$83,Patient!CG$13:CG$83,""),""),"")</f>
        <v/>
      </c>
      <c r="AW60" s="72" t="str">
        <f>IF($A60&lt;&gt;"",TEXT(_xlfn.XLOOKUP($B60,Patient!$A$13:$A$83,Patient!CI$13:CI$83,""),""),"")</f>
        <v/>
      </c>
      <c r="AX60" s="72" t="str">
        <f>IF($A60&lt;&gt;"",TEXT(_xlfn.XLOOKUP($B60,Patient!$A$13:$A$83,Patient!CJ$13:CJ$83,""),""),"")</f>
        <v/>
      </c>
      <c r="AY60" s="72" t="str">
        <f>IF($A60&lt;&gt;"",TEXT(_xlfn.XLOOKUP($B60,Patient!$A$13:$A$83,Patient!CK$13:CK$83,""),""),"")</f>
        <v/>
      </c>
      <c r="AZ60" s="72" t="str">
        <f>IF($A60&lt;&gt;"",TEXT(_xlfn.XLOOKUP($B60,Patient!$A$13:$A$83,Patient!CL$13:CL$83,""),""),"")</f>
        <v/>
      </c>
    </row>
    <row r="61" spans="1:52" x14ac:dyDescent="0.25">
      <c r="A61" s="65" t="str">
        <f>IF(D61 &lt;&gt; "",LOWER(_xlfn.CONCAT(_xlfn.XLOOKUP(DHAC_TestPatients_combined!E60, DHAC_TestPatients_combined!E$2:E$72,DHAC_TestPatients_combined!G$2:G$72,""), "-", _xlfn.XLOOKUP(DHAC_TestPatients_combined!E60, DHAC_TestPatients_combined!E$2:E$72,DHAC_TestPatients_combined!H$2:H$72,""),"-",DHAC_TestPatients_combined!F60)),"")</f>
        <v/>
      </c>
      <c r="B61" s="65" t="str">
        <f>IF(D61 &lt;&gt; "",LOWER(_xlfn.CONCAT(_xlfn.XLOOKUP(C61, DHAC_TestPatients_combined!E$2:E$72,DHAC_TestPatients_combined!G$2:G$72,""), "-", _xlfn.XLOOKUP(C61, DHAC_TestPatients_combined!E$2:E$72,DHAC_TestPatients_combined!H$2:H$72,""),"-",_xlfn.XLOOKUP(C61, DHAC_TestPatients_combined!E$2:E$72,DHAC_TestPatients_combined!I$2:I$72,""))),"")</f>
        <v/>
      </c>
      <c r="C61" s="65" t="str">
        <f>IF(D61&lt;&gt;"",DHAC_TestPatients_combined!E60,"")</f>
        <v/>
      </c>
      <c r="D61" s="65" t="str">
        <f>IF(DHAC_TestPatients_combined!F60&gt;1,DHAC_TestPatients_combined!F60,"")</f>
        <v/>
      </c>
      <c r="E61" s="73" t="str">
        <f>IF(D61&lt;&gt;"", DHAC_TestPatients_combined!J60,"")</f>
        <v/>
      </c>
      <c r="F61" s="72" t="str">
        <f t="shared" si="12"/>
        <v/>
      </c>
      <c r="G61" s="65" t="str">
        <f>IF(A61&lt;&gt;"",LOWER(_xlfn.XLOOKUP(C61,DHAC_TestPatients_combined!E$2:E$72,DHAC_TestPatients_combined!C$2:C$72,"")),"")</f>
        <v/>
      </c>
      <c r="H61" s="65" t="str">
        <f>IF(A61&lt;&gt;"",LOWER(_xlfn.XLOOKUP(C61,DHAC_TestPatients_combined!E$2:E$72,DHAC_TestPatients_combined!D$2:D$72,"")),"")</f>
        <v/>
      </c>
      <c r="I61" s="66" t="str">
        <f t="shared" si="13"/>
        <v/>
      </c>
      <c r="J61" s="66" t="str">
        <f t="shared" si="14"/>
        <v/>
      </c>
      <c r="K61" s="66"/>
      <c r="L61" s="66" t="str">
        <f t="shared" si="15"/>
        <v/>
      </c>
      <c r="M61" s="66" t="str">
        <f t="shared" si="16"/>
        <v/>
      </c>
      <c r="N61" s="66" t="str">
        <f>IF(A61&lt;&gt;"",_xlfn.XLOOKUP(C61,DHAC_TestPatients_combined!E$2:E$72,DHAC_TestPatients_combined!B$2:B$72,""),"")</f>
        <v/>
      </c>
      <c r="O61" s="66" t="str">
        <f t="shared" si="17"/>
        <v/>
      </c>
      <c r="P61" s="66" t="str">
        <f t="shared" si="18"/>
        <v/>
      </c>
      <c r="Q61" s="66"/>
      <c r="R61" s="66" t="str">
        <f t="shared" si="19"/>
        <v/>
      </c>
      <c r="S61" s="66" t="str">
        <f t="shared" si="20"/>
        <v/>
      </c>
      <c r="T61" s="66" t="str">
        <f>IF(A61="","",_xlfn.CONCAT(C61,_xlfn.XLOOKUP(C61,DHAC_TestPatients_combined!E$2:E$72,DHAC_TestPatients_combined!F$2:F$72,"")))</f>
        <v/>
      </c>
      <c r="U61" s="120" t="str">
        <f>IF(D61&lt;&gt;"",LOWER(_xlfn.CONCAT(SUBSTITUTE(DHAC_TestPatients_combined!G60,"'",""),"-",DHAC_TestPatients_combined!H60,IF(DHAC_TestPatients_combined!I60&lt;&gt;"","-",""),IF(DHAC_TestPatients_combined!I60&lt;&gt;"",DHAC_TestPatients_combined!I60,""))),"")</f>
        <v/>
      </c>
      <c r="V61" s="120" t="str">
        <f t="shared" si="21"/>
        <v/>
      </c>
      <c r="W61" s="120" t="str">
        <f t="shared" si="22"/>
        <v/>
      </c>
      <c r="X61" s="65" t="str">
        <f t="shared" si="23"/>
        <v/>
      </c>
      <c r="Y61" s="65"/>
      <c r="Z61" s="120" t="str">
        <f>IF($A61&lt;&gt;"",_xlfn.XLOOKUP($C61,DHAC_TestPatients_combined!$E$2:$E$72,DHAC_TestPatients_combined!$G$2:$G$72,""),"")</f>
        <v/>
      </c>
      <c r="AA61" s="65" t="str">
        <f>IF($A61&lt;&gt;"",_xlfn.XLOOKUP($C61,DHAC_TestPatients_combined!$E$2:$E$72,DHAC_TestPatients_combined!$H$2:$H$72,""),"")</f>
        <v/>
      </c>
      <c r="AB61" s="65" t="str">
        <f>IF($A61&lt;&gt;"",_xlfn.XLOOKUP($C61,DHAC_TestPatients_combined!$E$2:$E$72,DHAC_TestPatients_combined!$I$2:$I$72,""),"")</f>
        <v/>
      </c>
      <c r="AC61" s="65" t="str">
        <f>IF($A61&lt;&gt;"",_xlfn.XLOOKUP($B61,Patient!$A$13:$A$83,Patient!$BF$13:$BF$83,""),"")</f>
        <v/>
      </c>
      <c r="AD61" s="155" t="str">
        <f>IF($A61&lt;&gt;"",_xlfn.XLOOKUP($B61,Patient!$A$13:$A$83,Patient!$BG$13:$BG$83,""),"")</f>
        <v/>
      </c>
      <c r="AE61" s="120" t="str">
        <f>IF($A61&lt;&gt;"",_xlfn.XLOOKUP($B61,Patient!$A$13:$A$83,Patient!AT$13:AT$83,""),"")</f>
        <v/>
      </c>
      <c r="AF61" s="65" t="str">
        <f>IF($A61&lt;&gt;"",_xlfn.XLOOKUP($B61,Patient!$A$13:$A$83,Patient!AU$13:AU$83,""),"")</f>
        <v/>
      </c>
      <c r="AG61" s="120" t="str">
        <f>IF($A61&lt;&gt;"",_xlfn.XLOOKUP($B61,Patient!$A$13:$A$83,Patient!AV$13:AV$83,""),"")</f>
        <v/>
      </c>
      <c r="AH61" s="65" t="str">
        <f>IF($A61&lt;&gt;"",_xlfn.XLOOKUP($B61,Patient!$A$13:$A$83,Patient!AW$13:AW$83,""),"")</f>
        <v/>
      </c>
      <c r="AI61" s="65" t="str">
        <f>IF($A61&lt;&gt;"",_xlfn.XLOOKUP($B61,Patient!$A$13:$A$83,Patient!AX$13:AX$83,""),"")</f>
        <v/>
      </c>
      <c r="AJ61" s="65" t="str">
        <f>IF($A61&lt;&gt;"",_xlfn.XLOOKUP($B61,Patient!$A$13:$A$83,Patient!AY$13:AY$83,""),"")</f>
        <v/>
      </c>
      <c r="AK61" s="65" t="str">
        <f>IF($A61&lt;&gt;"",_xlfn.XLOOKUP($B61,Patient!$A$13:$A$83,Patient!AZ$13:AZ$83,""),"")</f>
        <v/>
      </c>
      <c r="AL61" s="65" t="str">
        <f>IF($A61&lt;&gt;"",_xlfn.XLOOKUP($B61,Patient!$A$13:$A$83,Patient!BA$13:BA$83,""),"")</f>
        <v/>
      </c>
      <c r="AM61" s="65" t="str">
        <f>IF($A61&lt;&gt;"",_xlfn.XLOOKUP($B61,Patient!$A$13:$A$83,Patient!BB$13:BB$83,""),"")</f>
        <v/>
      </c>
      <c r="AN61" s="65" t="str">
        <f>IF($A61&lt;&gt;"",_xlfn.XLOOKUP($B61,Patient!$A$13:$A$83,Patient!$BL$13:$BL$83,""),"")</f>
        <v/>
      </c>
      <c r="AO61" s="120" t="str">
        <f>IF($A61&lt;&gt;"",_xlfn.XLOOKUP($B61,Patient!$A$13:$A$83,Patient!$BN$13:$BN$83,""),"")</f>
        <v/>
      </c>
      <c r="AP61" s="65" t="str">
        <f>IF($A61&lt;&gt;"",_xlfn.XLOOKUP($B61,Patient!$A$13:$A$83,Patient!$BO$13:$BO$83,""),"")</f>
        <v/>
      </c>
      <c r="AQ61" s="65" t="str">
        <f>IF($A61&lt;&gt;"",_xlfn.XLOOKUP($B61,Patient!$A$13:$A$83,Patient!$BP$13:$BP$83,""),"")</f>
        <v/>
      </c>
      <c r="AR61" s="65" t="str">
        <f>IF($A61&lt;&gt;"",_xlfn.XLOOKUP($B61,Patient!$A$13:$A$83,Patient!$BQ$13:$BQ$83,""),"")</f>
        <v/>
      </c>
      <c r="AS61" s="72" t="str">
        <f>IF($A61&lt;&gt;"",TEXT(_xlfn.XLOOKUP($B61,Patient!$A$13:$A$83,Patient!CC$13:CC$83,""),"#"),"")</f>
        <v/>
      </c>
      <c r="AT61" s="72" t="str">
        <f>IF($A61&lt;&gt;"",TEXT(_xlfn.XLOOKUP($B61,Patient!$A$13:$A$83,Patient!CD$13:CD$83,""),""),"")</f>
        <v/>
      </c>
      <c r="AU61" s="72" t="str">
        <f>IF($A61&lt;&gt;"",TEXT(_xlfn.XLOOKUP($B61,Patient!$A$13:$A$83,Patient!CF$13:CF$83,""),""),"")</f>
        <v/>
      </c>
      <c r="AV61" s="72" t="str">
        <f>IF($A61&lt;&gt;"",TEXT(_xlfn.XLOOKUP($B61,Patient!$A$13:$A$83,Patient!CG$13:CG$83,""),""),"")</f>
        <v/>
      </c>
      <c r="AW61" s="72" t="str">
        <f>IF($A61&lt;&gt;"",TEXT(_xlfn.XLOOKUP($B61,Patient!$A$13:$A$83,Patient!CI$13:CI$83,""),""),"")</f>
        <v/>
      </c>
      <c r="AX61" s="72" t="str">
        <f>IF($A61&lt;&gt;"",TEXT(_xlfn.XLOOKUP($B61,Patient!$A$13:$A$83,Patient!CJ$13:CJ$83,""),""),"")</f>
        <v/>
      </c>
      <c r="AY61" s="72" t="str">
        <f>IF($A61&lt;&gt;"",TEXT(_xlfn.XLOOKUP($B61,Patient!$A$13:$A$83,Patient!CK$13:CK$83,""),""),"")</f>
        <v/>
      </c>
      <c r="AZ61" s="72" t="str">
        <f>IF($A61&lt;&gt;"",TEXT(_xlfn.XLOOKUP($B61,Patient!$A$13:$A$83,Patient!CL$13:CL$83,""),""),"")</f>
        <v/>
      </c>
    </row>
    <row r="62" spans="1:52" x14ac:dyDescent="0.25">
      <c r="A62" s="65" t="str">
        <f>IF(D62 &lt;&gt; "",LOWER(_xlfn.CONCAT(_xlfn.XLOOKUP(DHAC_TestPatients_combined!E61, DHAC_TestPatients_combined!E$2:E$72,DHAC_TestPatients_combined!G$2:G$72,""), "-", _xlfn.XLOOKUP(DHAC_TestPatients_combined!E61, DHAC_TestPatients_combined!E$2:E$72,DHAC_TestPatients_combined!H$2:H$72,""),"-",DHAC_TestPatients_combined!F61)),"")</f>
        <v/>
      </c>
      <c r="B62" s="65" t="str">
        <f>IF(D62 &lt;&gt; "",LOWER(_xlfn.CONCAT(_xlfn.XLOOKUP(C62, DHAC_TestPatients_combined!E$2:E$72,DHAC_TestPatients_combined!G$2:G$72,""), "-", _xlfn.XLOOKUP(C62, DHAC_TestPatients_combined!E$2:E$72,DHAC_TestPatients_combined!H$2:H$72,""),"-",_xlfn.XLOOKUP(C62, DHAC_TestPatients_combined!E$2:E$72,DHAC_TestPatients_combined!I$2:I$72,""))),"")</f>
        <v/>
      </c>
      <c r="C62" s="65" t="str">
        <f>IF(D62&lt;&gt;"",DHAC_TestPatients_combined!E61,"")</f>
        <v/>
      </c>
      <c r="D62" s="65" t="str">
        <f>IF(DHAC_TestPatients_combined!F61&gt;1,DHAC_TestPatients_combined!F61,"")</f>
        <v/>
      </c>
      <c r="E62" s="73" t="str">
        <f>IF(D62&lt;&gt;"", DHAC_TestPatients_combined!J61,"")</f>
        <v/>
      </c>
      <c r="F62" s="72" t="str">
        <f t="shared" si="12"/>
        <v/>
      </c>
      <c r="G62" s="65" t="str">
        <f>IF(A62&lt;&gt;"",LOWER(_xlfn.XLOOKUP(C62,DHAC_TestPatients_combined!E$2:E$72,DHAC_TestPatients_combined!C$2:C$72,"")),"")</f>
        <v/>
      </c>
      <c r="H62" s="65" t="str">
        <f>IF(A62&lt;&gt;"",LOWER(_xlfn.XLOOKUP(C62,DHAC_TestPatients_combined!E$2:E$72,DHAC_TestPatients_combined!D$2:D$72,"")),"")</f>
        <v/>
      </c>
      <c r="I62" s="66" t="str">
        <f t="shared" si="13"/>
        <v/>
      </c>
      <c r="J62" s="66" t="str">
        <f t="shared" si="14"/>
        <v/>
      </c>
      <c r="K62" s="66"/>
      <c r="L62" s="66" t="str">
        <f t="shared" si="15"/>
        <v/>
      </c>
      <c r="M62" s="66" t="str">
        <f t="shared" si="16"/>
        <v/>
      </c>
      <c r="N62" s="66" t="str">
        <f>IF(A62&lt;&gt;"",_xlfn.XLOOKUP(C62,DHAC_TestPatients_combined!E$2:E$72,DHAC_TestPatients_combined!B$2:B$72,""),"")</f>
        <v/>
      </c>
      <c r="O62" s="66" t="str">
        <f t="shared" si="17"/>
        <v/>
      </c>
      <c r="P62" s="66" t="str">
        <f t="shared" si="18"/>
        <v/>
      </c>
      <c r="Q62" s="66"/>
      <c r="R62" s="66" t="str">
        <f t="shared" si="19"/>
        <v/>
      </c>
      <c r="S62" s="66" t="str">
        <f t="shared" si="20"/>
        <v/>
      </c>
      <c r="T62" s="66" t="str">
        <f>IF(A62="","",_xlfn.CONCAT(C62,_xlfn.XLOOKUP(C62,DHAC_TestPatients_combined!E$2:E$72,DHAC_TestPatients_combined!F$2:F$72,"")))</f>
        <v/>
      </c>
      <c r="U62" s="120" t="str">
        <f>IF(D62&lt;&gt;"",LOWER(_xlfn.CONCAT(SUBSTITUTE(DHAC_TestPatients_combined!G61,"'",""),"-",DHAC_TestPatients_combined!H61,IF(DHAC_TestPatients_combined!I61&lt;&gt;"","-",""),IF(DHAC_TestPatients_combined!I61&lt;&gt;"",DHAC_TestPatients_combined!I61,""))),"")</f>
        <v/>
      </c>
      <c r="V62" s="120" t="str">
        <f t="shared" si="21"/>
        <v/>
      </c>
      <c r="W62" s="120" t="str">
        <f t="shared" si="22"/>
        <v/>
      </c>
      <c r="X62" s="65" t="str">
        <f t="shared" si="23"/>
        <v/>
      </c>
      <c r="Y62" s="65"/>
      <c r="Z62" s="120" t="str">
        <f>IF($A62&lt;&gt;"",_xlfn.XLOOKUP($C62,DHAC_TestPatients_combined!$E$2:$E$72,DHAC_TestPatients_combined!$G$2:$G$72,""),"")</f>
        <v/>
      </c>
      <c r="AA62" s="65" t="str">
        <f>IF($A62&lt;&gt;"",_xlfn.XLOOKUP($C62,DHAC_TestPatients_combined!$E$2:$E$72,DHAC_TestPatients_combined!$H$2:$H$72,""),"")</f>
        <v/>
      </c>
      <c r="AB62" s="65" t="str">
        <f>IF($A62&lt;&gt;"",_xlfn.XLOOKUP($C62,DHAC_TestPatients_combined!$E$2:$E$72,DHAC_TestPatients_combined!$I$2:$I$72,""),"")</f>
        <v/>
      </c>
      <c r="AC62" s="65" t="str">
        <f>IF($A62&lt;&gt;"",_xlfn.XLOOKUP($B62,Patient!$A$13:$A$83,Patient!$BF$13:$BF$83,""),"")</f>
        <v/>
      </c>
      <c r="AD62" s="155" t="str">
        <f>IF($A62&lt;&gt;"",_xlfn.XLOOKUP($B62,Patient!$A$13:$A$83,Patient!$BG$13:$BG$83,""),"")</f>
        <v/>
      </c>
      <c r="AE62" s="120" t="str">
        <f>IF($A62&lt;&gt;"",_xlfn.XLOOKUP($B62,Patient!$A$13:$A$83,Patient!AT$13:AT$83,""),"")</f>
        <v/>
      </c>
      <c r="AF62" s="65" t="str">
        <f>IF($A62&lt;&gt;"",_xlfn.XLOOKUP($B62,Patient!$A$13:$A$83,Patient!AU$13:AU$83,""),"")</f>
        <v/>
      </c>
      <c r="AG62" s="120" t="str">
        <f>IF($A62&lt;&gt;"",_xlfn.XLOOKUP($B62,Patient!$A$13:$A$83,Patient!AV$13:AV$83,""),"")</f>
        <v/>
      </c>
      <c r="AH62" s="65" t="str">
        <f>IF($A62&lt;&gt;"",_xlfn.XLOOKUP($B62,Patient!$A$13:$A$83,Patient!AW$13:AW$83,""),"")</f>
        <v/>
      </c>
      <c r="AI62" s="65" t="str">
        <f>IF($A62&lt;&gt;"",_xlfn.XLOOKUP($B62,Patient!$A$13:$A$83,Patient!AX$13:AX$83,""),"")</f>
        <v/>
      </c>
      <c r="AJ62" s="65" t="str">
        <f>IF($A62&lt;&gt;"",_xlfn.XLOOKUP($B62,Patient!$A$13:$A$83,Patient!AY$13:AY$83,""),"")</f>
        <v/>
      </c>
      <c r="AK62" s="65" t="str">
        <f>IF($A62&lt;&gt;"",_xlfn.XLOOKUP($B62,Patient!$A$13:$A$83,Patient!AZ$13:AZ$83,""),"")</f>
        <v/>
      </c>
      <c r="AL62" s="65" t="str">
        <f>IF($A62&lt;&gt;"",_xlfn.XLOOKUP($B62,Patient!$A$13:$A$83,Patient!BA$13:BA$83,""),"")</f>
        <v/>
      </c>
      <c r="AM62" s="65" t="str">
        <f>IF($A62&lt;&gt;"",_xlfn.XLOOKUP($B62,Patient!$A$13:$A$83,Patient!BB$13:BB$83,""),"")</f>
        <v/>
      </c>
      <c r="AN62" s="65" t="str">
        <f>IF($A62&lt;&gt;"",_xlfn.XLOOKUP($B62,Patient!$A$13:$A$83,Patient!$BL$13:$BL$83,""),"")</f>
        <v/>
      </c>
      <c r="AO62" s="120" t="str">
        <f>IF($A62&lt;&gt;"",_xlfn.XLOOKUP($B62,Patient!$A$13:$A$83,Patient!$BN$13:$BN$83,""),"")</f>
        <v/>
      </c>
      <c r="AP62" s="65" t="str">
        <f>IF($A62&lt;&gt;"",_xlfn.XLOOKUP($B62,Patient!$A$13:$A$83,Patient!$BO$13:$BO$83,""),"")</f>
        <v/>
      </c>
      <c r="AQ62" s="65" t="str">
        <f>IF($A62&lt;&gt;"",_xlfn.XLOOKUP($B62,Patient!$A$13:$A$83,Patient!$BP$13:$BP$83,""),"")</f>
        <v/>
      </c>
      <c r="AR62" s="65" t="str">
        <f>IF($A62&lt;&gt;"",_xlfn.XLOOKUP($B62,Patient!$A$13:$A$83,Patient!$BQ$13:$BQ$83,""),"")</f>
        <v/>
      </c>
      <c r="AS62" s="72" t="str">
        <f>IF($A62&lt;&gt;"",TEXT(_xlfn.XLOOKUP($B62,Patient!$A$13:$A$83,Patient!CC$13:CC$83,""),"#"),"")</f>
        <v/>
      </c>
      <c r="AT62" s="72" t="str">
        <f>IF($A62&lt;&gt;"",TEXT(_xlfn.XLOOKUP($B62,Patient!$A$13:$A$83,Patient!CD$13:CD$83,""),""),"")</f>
        <v/>
      </c>
      <c r="AU62" s="72" t="str">
        <f>IF($A62&lt;&gt;"",TEXT(_xlfn.XLOOKUP($B62,Patient!$A$13:$A$83,Patient!CF$13:CF$83,""),""),"")</f>
        <v/>
      </c>
      <c r="AV62" s="72" t="str">
        <f>IF($A62&lt;&gt;"",TEXT(_xlfn.XLOOKUP($B62,Patient!$A$13:$A$83,Patient!CG$13:CG$83,""),""),"")</f>
        <v/>
      </c>
      <c r="AW62" s="72" t="str">
        <f>IF($A62&lt;&gt;"",TEXT(_xlfn.XLOOKUP($B62,Patient!$A$13:$A$83,Patient!CI$13:CI$83,""),""),"")</f>
        <v/>
      </c>
      <c r="AX62" s="72" t="str">
        <f>IF($A62&lt;&gt;"",TEXT(_xlfn.XLOOKUP($B62,Patient!$A$13:$A$83,Patient!CJ$13:CJ$83,""),""),"")</f>
        <v/>
      </c>
      <c r="AY62" s="72" t="str">
        <f>IF($A62&lt;&gt;"",TEXT(_xlfn.XLOOKUP($B62,Patient!$A$13:$A$83,Patient!CK$13:CK$83,""),""),"")</f>
        <v/>
      </c>
      <c r="AZ62" s="72" t="str">
        <f>IF($A62&lt;&gt;"",TEXT(_xlfn.XLOOKUP($B62,Patient!$A$13:$A$83,Patient!CL$13:CL$83,""),""),"")</f>
        <v/>
      </c>
    </row>
    <row r="63" spans="1:52" x14ac:dyDescent="0.25">
      <c r="A63" s="65" t="str">
        <f>IF(D63 &lt;&gt; "",LOWER(_xlfn.CONCAT(_xlfn.XLOOKUP(DHAC_TestPatients_combined!E62, DHAC_TestPatients_combined!E$2:E$72,DHAC_TestPatients_combined!G$2:G$72,""), "-", _xlfn.XLOOKUP(DHAC_TestPatients_combined!E62, DHAC_TestPatients_combined!E$2:E$72,DHAC_TestPatients_combined!H$2:H$72,""),"-",DHAC_TestPatients_combined!F62)),"")</f>
        <v/>
      </c>
      <c r="B63" s="65" t="str">
        <f>IF(D63 &lt;&gt; "",LOWER(_xlfn.CONCAT(_xlfn.XLOOKUP(C63, DHAC_TestPatients_combined!E$2:E$72,DHAC_TestPatients_combined!G$2:G$72,""), "-", _xlfn.XLOOKUP(C63, DHAC_TestPatients_combined!E$2:E$72,DHAC_TestPatients_combined!H$2:H$72,""),"-",_xlfn.XLOOKUP(C63, DHAC_TestPatients_combined!E$2:E$72,DHAC_TestPatients_combined!I$2:I$72,""))),"")</f>
        <v/>
      </c>
      <c r="C63" s="65" t="str">
        <f>IF(D63&lt;&gt;"",DHAC_TestPatients_combined!E62,"")</f>
        <v/>
      </c>
      <c r="D63" s="65" t="str">
        <f>IF(DHAC_TestPatients_combined!F62&gt;1,DHAC_TestPatients_combined!F62,"")</f>
        <v/>
      </c>
      <c r="E63" s="73" t="str">
        <f>IF(D63&lt;&gt;"", DHAC_TestPatients_combined!J62,"")</f>
        <v/>
      </c>
      <c r="F63" s="72" t="str">
        <f t="shared" si="12"/>
        <v/>
      </c>
      <c r="G63" s="65" t="str">
        <f>IF(A63&lt;&gt;"",LOWER(_xlfn.XLOOKUP(C63,DHAC_TestPatients_combined!E$2:E$72,DHAC_TestPatients_combined!C$2:C$72,"")),"")</f>
        <v/>
      </c>
      <c r="H63" s="65" t="str">
        <f>IF(A63&lt;&gt;"",LOWER(_xlfn.XLOOKUP(C63,DHAC_TestPatients_combined!E$2:E$72,DHAC_TestPatients_combined!D$2:D$72,"")),"")</f>
        <v/>
      </c>
      <c r="I63" s="66" t="str">
        <f t="shared" si="13"/>
        <v/>
      </c>
      <c r="J63" s="66" t="str">
        <f t="shared" si="14"/>
        <v/>
      </c>
      <c r="K63" s="66"/>
      <c r="L63" s="66" t="str">
        <f t="shared" si="15"/>
        <v/>
      </c>
      <c r="M63" s="66" t="str">
        <f t="shared" si="16"/>
        <v/>
      </c>
      <c r="N63" s="66" t="str">
        <f>IF(A63&lt;&gt;"",_xlfn.XLOOKUP(C63,DHAC_TestPatients_combined!E$2:E$72,DHAC_TestPatients_combined!B$2:B$72,""),"")</f>
        <v/>
      </c>
      <c r="O63" s="66" t="str">
        <f t="shared" si="17"/>
        <v/>
      </c>
      <c r="P63" s="66" t="str">
        <f t="shared" si="18"/>
        <v/>
      </c>
      <c r="Q63" s="66"/>
      <c r="R63" s="66" t="str">
        <f t="shared" si="19"/>
        <v/>
      </c>
      <c r="S63" s="66" t="str">
        <f t="shared" si="20"/>
        <v/>
      </c>
      <c r="T63" s="66" t="str">
        <f>IF(A63="","",_xlfn.CONCAT(C63,_xlfn.XLOOKUP(C63,DHAC_TestPatients_combined!E$2:E$72,DHAC_TestPatients_combined!F$2:F$72,"")))</f>
        <v/>
      </c>
      <c r="U63" s="120" t="str">
        <f>IF(D63&lt;&gt;"",LOWER(_xlfn.CONCAT(SUBSTITUTE(DHAC_TestPatients_combined!G62,"'",""),"-",DHAC_TestPatients_combined!H62,IF(DHAC_TestPatients_combined!I62&lt;&gt;"","-",""),IF(DHAC_TestPatients_combined!I62&lt;&gt;"",DHAC_TestPatients_combined!I62,""))),"")</f>
        <v/>
      </c>
      <c r="V63" s="120" t="str">
        <f t="shared" si="21"/>
        <v/>
      </c>
      <c r="W63" s="120" t="str">
        <f t="shared" si="22"/>
        <v/>
      </c>
      <c r="X63" s="65" t="str">
        <f t="shared" si="23"/>
        <v/>
      </c>
      <c r="Y63" s="65"/>
      <c r="Z63" s="120" t="str">
        <f>IF($A63&lt;&gt;"",_xlfn.XLOOKUP($C63,DHAC_TestPatients_combined!$E$2:$E$72,DHAC_TestPatients_combined!$G$2:$G$72,""),"")</f>
        <v/>
      </c>
      <c r="AA63" s="65" t="str">
        <f>IF($A63&lt;&gt;"",_xlfn.XLOOKUP($C63,DHAC_TestPatients_combined!$E$2:$E$72,DHAC_TestPatients_combined!$H$2:$H$72,""),"")</f>
        <v/>
      </c>
      <c r="AB63" s="65" t="str">
        <f>IF($A63&lt;&gt;"",_xlfn.XLOOKUP($C63,DHAC_TestPatients_combined!$E$2:$E$72,DHAC_TestPatients_combined!$I$2:$I$72,""),"")</f>
        <v/>
      </c>
      <c r="AC63" s="65" t="str">
        <f>IF($A63&lt;&gt;"",_xlfn.XLOOKUP($B63,Patient!$A$13:$A$83,Patient!$BF$13:$BF$83,""),"")</f>
        <v/>
      </c>
      <c r="AD63" s="155" t="str">
        <f>IF($A63&lt;&gt;"",_xlfn.XLOOKUP($B63,Patient!$A$13:$A$83,Patient!$BG$13:$BG$83,""),"")</f>
        <v/>
      </c>
      <c r="AE63" s="120" t="str">
        <f>IF($A63&lt;&gt;"",_xlfn.XLOOKUP($B63,Patient!$A$13:$A$83,Patient!AT$13:AT$83,""),"")</f>
        <v/>
      </c>
      <c r="AF63" s="65" t="str">
        <f>IF($A63&lt;&gt;"",_xlfn.XLOOKUP($B63,Patient!$A$13:$A$83,Patient!AU$13:AU$83,""),"")</f>
        <v/>
      </c>
      <c r="AG63" s="120" t="str">
        <f>IF($A63&lt;&gt;"",_xlfn.XLOOKUP($B63,Patient!$A$13:$A$83,Patient!AV$13:AV$83,""),"")</f>
        <v/>
      </c>
      <c r="AH63" s="65" t="str">
        <f>IF($A63&lt;&gt;"",_xlfn.XLOOKUP($B63,Patient!$A$13:$A$83,Patient!AW$13:AW$83,""),"")</f>
        <v/>
      </c>
      <c r="AI63" s="65" t="str">
        <f>IF($A63&lt;&gt;"",_xlfn.XLOOKUP($B63,Patient!$A$13:$A$83,Patient!AX$13:AX$83,""),"")</f>
        <v/>
      </c>
      <c r="AJ63" s="65" t="str">
        <f>IF($A63&lt;&gt;"",_xlfn.XLOOKUP($B63,Patient!$A$13:$A$83,Patient!AY$13:AY$83,""),"")</f>
        <v/>
      </c>
      <c r="AK63" s="65" t="str">
        <f>IF($A63&lt;&gt;"",_xlfn.XLOOKUP($B63,Patient!$A$13:$A$83,Patient!AZ$13:AZ$83,""),"")</f>
        <v/>
      </c>
      <c r="AL63" s="65" t="str">
        <f>IF($A63&lt;&gt;"",_xlfn.XLOOKUP($B63,Patient!$A$13:$A$83,Patient!BA$13:BA$83,""),"")</f>
        <v/>
      </c>
      <c r="AM63" s="65" t="str">
        <f>IF($A63&lt;&gt;"",_xlfn.XLOOKUP($B63,Patient!$A$13:$A$83,Patient!BB$13:BB$83,""),"")</f>
        <v/>
      </c>
      <c r="AN63" s="65" t="str">
        <f>IF($A63&lt;&gt;"",_xlfn.XLOOKUP($B63,Patient!$A$13:$A$83,Patient!$BL$13:$BL$83,""),"")</f>
        <v/>
      </c>
      <c r="AO63" s="120" t="str">
        <f>IF($A63&lt;&gt;"",_xlfn.XLOOKUP($B63,Patient!$A$13:$A$83,Patient!$BN$13:$BN$83,""),"")</f>
        <v/>
      </c>
      <c r="AP63" s="65" t="str">
        <f>IF($A63&lt;&gt;"",_xlfn.XLOOKUP($B63,Patient!$A$13:$A$83,Patient!$BO$13:$BO$83,""),"")</f>
        <v/>
      </c>
      <c r="AQ63" s="65" t="str">
        <f>IF($A63&lt;&gt;"",_xlfn.XLOOKUP($B63,Patient!$A$13:$A$83,Patient!$BP$13:$BP$83,""),"")</f>
        <v/>
      </c>
      <c r="AR63" s="65" t="str">
        <f>IF($A63&lt;&gt;"",_xlfn.XLOOKUP($B63,Patient!$A$13:$A$83,Patient!$BQ$13:$BQ$83,""),"")</f>
        <v/>
      </c>
      <c r="AS63" s="72" t="str">
        <f>IF($A63&lt;&gt;"",TEXT(_xlfn.XLOOKUP($B63,Patient!$A$13:$A$83,Patient!CC$13:CC$83,""),"#"),"")</f>
        <v/>
      </c>
      <c r="AT63" s="72" t="str">
        <f>IF($A63&lt;&gt;"",TEXT(_xlfn.XLOOKUP($B63,Patient!$A$13:$A$83,Patient!CD$13:CD$83,""),""),"")</f>
        <v/>
      </c>
      <c r="AU63" s="72" t="str">
        <f>IF($A63&lt;&gt;"",TEXT(_xlfn.XLOOKUP($B63,Patient!$A$13:$A$83,Patient!CF$13:CF$83,""),""),"")</f>
        <v/>
      </c>
      <c r="AV63" s="72" t="str">
        <f>IF($A63&lt;&gt;"",TEXT(_xlfn.XLOOKUP($B63,Patient!$A$13:$A$83,Patient!CG$13:CG$83,""),""),"")</f>
        <v/>
      </c>
      <c r="AW63" s="72" t="str">
        <f>IF($A63&lt;&gt;"",TEXT(_xlfn.XLOOKUP($B63,Patient!$A$13:$A$83,Patient!CI$13:CI$83,""),""),"")</f>
        <v/>
      </c>
      <c r="AX63" s="72" t="str">
        <f>IF($A63&lt;&gt;"",TEXT(_xlfn.XLOOKUP($B63,Patient!$A$13:$A$83,Patient!CJ$13:CJ$83,""),""),"")</f>
        <v/>
      </c>
      <c r="AY63" s="72" t="str">
        <f>IF($A63&lt;&gt;"",TEXT(_xlfn.XLOOKUP($B63,Patient!$A$13:$A$83,Patient!CK$13:CK$83,""),""),"")</f>
        <v/>
      </c>
      <c r="AZ63" s="72" t="str">
        <f>IF($A63&lt;&gt;"",TEXT(_xlfn.XLOOKUP($B63,Patient!$A$13:$A$83,Patient!CL$13:CL$83,""),""),"")</f>
        <v/>
      </c>
    </row>
    <row r="64" spans="1:52" x14ac:dyDescent="0.25">
      <c r="A64" s="65" t="str">
        <f>IF(D64 &lt;&gt; "",LOWER(_xlfn.CONCAT(_xlfn.XLOOKUP(DHAC_TestPatients_combined!E63, DHAC_TestPatients_combined!E$2:E$72,DHAC_TestPatients_combined!G$2:G$72,""), "-", _xlfn.XLOOKUP(DHAC_TestPatients_combined!E63, DHAC_TestPatients_combined!E$2:E$72,DHAC_TestPatients_combined!H$2:H$72,""),"-",DHAC_TestPatients_combined!F63)),"")</f>
        <v/>
      </c>
      <c r="B64" s="65" t="str">
        <f>IF(D64 &lt;&gt; "",LOWER(_xlfn.CONCAT(_xlfn.XLOOKUP(C64, DHAC_TestPatients_combined!E$2:E$72,DHAC_TestPatients_combined!G$2:G$72,""), "-", _xlfn.XLOOKUP(C64, DHAC_TestPatients_combined!E$2:E$72,DHAC_TestPatients_combined!H$2:H$72,""),"-",_xlfn.XLOOKUP(C64, DHAC_TestPatients_combined!E$2:E$72,DHAC_TestPatients_combined!I$2:I$72,""))),"")</f>
        <v/>
      </c>
      <c r="C64" s="65" t="str">
        <f>IF(D64&lt;&gt;"",DHAC_TestPatients_combined!E63,"")</f>
        <v/>
      </c>
      <c r="D64" s="65" t="str">
        <f>IF(DHAC_TestPatients_combined!F63&gt;1,DHAC_TestPatients_combined!F63,"")</f>
        <v/>
      </c>
      <c r="E64" s="73" t="str">
        <f>IF(D64&lt;&gt;"", DHAC_TestPatients_combined!J63,"")</f>
        <v/>
      </c>
      <c r="F64" s="72" t="str">
        <f t="shared" si="12"/>
        <v/>
      </c>
      <c r="G64" s="65" t="str">
        <f>IF(A64&lt;&gt;"",LOWER(_xlfn.XLOOKUP(C64,DHAC_TestPatients_combined!E$2:E$72,DHAC_TestPatients_combined!C$2:C$72,"")),"")</f>
        <v/>
      </c>
      <c r="H64" s="65" t="str">
        <f>IF(A64&lt;&gt;"",LOWER(_xlfn.XLOOKUP(C64,DHAC_TestPatients_combined!E$2:E$72,DHAC_TestPatients_combined!D$2:D$72,"")),"")</f>
        <v/>
      </c>
      <c r="I64" s="66" t="str">
        <f t="shared" si="13"/>
        <v/>
      </c>
      <c r="J64" s="66" t="str">
        <f t="shared" si="14"/>
        <v/>
      </c>
      <c r="K64" s="66"/>
      <c r="L64" s="66" t="str">
        <f t="shared" si="15"/>
        <v/>
      </c>
      <c r="M64" s="66" t="str">
        <f t="shared" si="16"/>
        <v/>
      </c>
      <c r="N64" s="66" t="str">
        <f>IF(A64&lt;&gt;"",_xlfn.XLOOKUP(C64,DHAC_TestPatients_combined!E$2:E$72,DHAC_TestPatients_combined!B$2:B$72,""),"")</f>
        <v/>
      </c>
      <c r="O64" s="66" t="str">
        <f t="shared" si="17"/>
        <v/>
      </c>
      <c r="P64" s="66" t="str">
        <f t="shared" si="18"/>
        <v/>
      </c>
      <c r="Q64" s="66"/>
      <c r="R64" s="66" t="str">
        <f t="shared" si="19"/>
        <v/>
      </c>
      <c r="S64" s="66" t="str">
        <f t="shared" si="20"/>
        <v/>
      </c>
      <c r="T64" s="66" t="str">
        <f>IF(A64="","",_xlfn.CONCAT(C64,_xlfn.XLOOKUP(C64,DHAC_TestPatients_combined!E$2:E$72,DHAC_TestPatients_combined!F$2:F$72,"")))</f>
        <v/>
      </c>
      <c r="U64" s="120" t="str">
        <f>IF(D64&lt;&gt;"",LOWER(_xlfn.CONCAT(SUBSTITUTE(DHAC_TestPatients_combined!G63,"'",""),"-",DHAC_TestPatients_combined!H63,IF(DHAC_TestPatients_combined!I63&lt;&gt;"","-",""),IF(DHAC_TestPatients_combined!I63&lt;&gt;"",DHAC_TestPatients_combined!I63,""))),"")</f>
        <v/>
      </c>
      <c r="V64" s="120" t="str">
        <f t="shared" si="21"/>
        <v/>
      </c>
      <c r="W64" s="120" t="str">
        <f t="shared" si="22"/>
        <v/>
      </c>
      <c r="X64" s="65" t="str">
        <f t="shared" si="23"/>
        <v/>
      </c>
      <c r="Y64" s="65"/>
      <c r="Z64" s="120" t="str">
        <f>IF($A64&lt;&gt;"",_xlfn.XLOOKUP($C64,DHAC_TestPatients_combined!$E$2:$E$72,DHAC_TestPatients_combined!$G$2:$G$72,""),"")</f>
        <v/>
      </c>
      <c r="AA64" s="65" t="str">
        <f>IF($A64&lt;&gt;"",_xlfn.XLOOKUP($C64,DHAC_TestPatients_combined!$E$2:$E$72,DHAC_TestPatients_combined!$H$2:$H$72,""),"")</f>
        <v/>
      </c>
      <c r="AB64" s="65" t="str">
        <f>IF($A64&lt;&gt;"",_xlfn.XLOOKUP($C64,DHAC_TestPatients_combined!$E$2:$E$72,DHAC_TestPatients_combined!$I$2:$I$72,""),"")</f>
        <v/>
      </c>
      <c r="AC64" s="65" t="str">
        <f>IF($A64&lt;&gt;"",_xlfn.XLOOKUP($B64,Patient!$A$13:$A$83,Patient!$BF$13:$BF$83,""),"")</f>
        <v/>
      </c>
      <c r="AD64" s="155" t="str">
        <f>IF($A64&lt;&gt;"",_xlfn.XLOOKUP($B64,Patient!$A$13:$A$83,Patient!$BG$13:$BG$83,""),"")</f>
        <v/>
      </c>
      <c r="AE64" s="120" t="str">
        <f>IF($A64&lt;&gt;"",_xlfn.XLOOKUP($B64,Patient!$A$13:$A$83,Patient!AT$13:AT$83,""),"")</f>
        <v/>
      </c>
      <c r="AF64" s="65" t="str">
        <f>IF($A64&lt;&gt;"",_xlfn.XLOOKUP($B64,Patient!$A$13:$A$83,Patient!AU$13:AU$83,""),"")</f>
        <v/>
      </c>
      <c r="AG64" s="120" t="str">
        <f>IF($A64&lt;&gt;"",_xlfn.XLOOKUP($B64,Patient!$A$13:$A$83,Patient!AV$13:AV$83,""),"")</f>
        <v/>
      </c>
      <c r="AH64" s="65" t="str">
        <f>IF($A64&lt;&gt;"",_xlfn.XLOOKUP($B64,Patient!$A$13:$A$83,Patient!AW$13:AW$83,""),"")</f>
        <v/>
      </c>
      <c r="AI64" s="65" t="str">
        <f>IF($A64&lt;&gt;"",_xlfn.XLOOKUP($B64,Patient!$A$13:$A$83,Patient!AX$13:AX$83,""),"")</f>
        <v/>
      </c>
      <c r="AJ64" s="65" t="str">
        <f>IF($A64&lt;&gt;"",_xlfn.XLOOKUP($B64,Patient!$A$13:$A$83,Patient!AY$13:AY$83,""),"")</f>
        <v/>
      </c>
      <c r="AK64" s="65" t="str">
        <f>IF($A64&lt;&gt;"",_xlfn.XLOOKUP($B64,Patient!$A$13:$A$83,Patient!AZ$13:AZ$83,""),"")</f>
        <v/>
      </c>
      <c r="AL64" s="65" t="str">
        <f>IF($A64&lt;&gt;"",_xlfn.XLOOKUP($B64,Patient!$A$13:$A$83,Patient!BA$13:BA$83,""),"")</f>
        <v/>
      </c>
      <c r="AM64" s="65" t="str">
        <f>IF($A64&lt;&gt;"",_xlfn.XLOOKUP($B64,Patient!$A$13:$A$83,Patient!BB$13:BB$83,""),"")</f>
        <v/>
      </c>
      <c r="AN64" s="65" t="str">
        <f>IF($A64&lt;&gt;"",_xlfn.XLOOKUP($B64,Patient!$A$13:$A$83,Patient!$BL$13:$BL$83,""),"")</f>
        <v/>
      </c>
      <c r="AO64" s="120" t="str">
        <f>IF($A64&lt;&gt;"",_xlfn.XLOOKUP($B64,Patient!$A$13:$A$83,Patient!$BN$13:$BN$83,""),"")</f>
        <v/>
      </c>
      <c r="AP64" s="65" t="str">
        <f>IF($A64&lt;&gt;"",_xlfn.XLOOKUP($B64,Patient!$A$13:$A$83,Patient!$BO$13:$BO$83,""),"")</f>
        <v/>
      </c>
      <c r="AQ64" s="65" t="str">
        <f>IF($A64&lt;&gt;"",_xlfn.XLOOKUP($B64,Patient!$A$13:$A$83,Patient!$BP$13:$BP$83,""),"")</f>
        <v/>
      </c>
      <c r="AR64" s="65" t="str">
        <f>IF($A64&lt;&gt;"",_xlfn.XLOOKUP($B64,Patient!$A$13:$A$83,Patient!$BQ$13:$BQ$83,""),"")</f>
        <v/>
      </c>
      <c r="AS64" s="72" t="str">
        <f>IF($A64&lt;&gt;"",TEXT(_xlfn.XLOOKUP($B64,Patient!$A$13:$A$83,Patient!CC$13:CC$83,""),"#"),"")</f>
        <v/>
      </c>
      <c r="AT64" s="72" t="str">
        <f>IF($A64&lt;&gt;"",TEXT(_xlfn.XLOOKUP($B64,Patient!$A$13:$A$83,Patient!CD$13:CD$83,""),""),"")</f>
        <v/>
      </c>
      <c r="AU64" s="72" t="str">
        <f>IF($A64&lt;&gt;"",TEXT(_xlfn.XLOOKUP($B64,Patient!$A$13:$A$83,Patient!CF$13:CF$83,""),""),"")</f>
        <v/>
      </c>
      <c r="AV64" s="72" t="str">
        <f>IF($A64&lt;&gt;"",TEXT(_xlfn.XLOOKUP($B64,Patient!$A$13:$A$83,Patient!CG$13:CG$83,""),""),"")</f>
        <v/>
      </c>
      <c r="AW64" s="72" t="str">
        <f>IF($A64&lt;&gt;"",TEXT(_xlfn.XLOOKUP($B64,Patient!$A$13:$A$83,Patient!CI$13:CI$83,""),""),"")</f>
        <v/>
      </c>
      <c r="AX64" s="72" t="str">
        <f>IF($A64&lt;&gt;"",TEXT(_xlfn.XLOOKUP($B64,Patient!$A$13:$A$83,Patient!CJ$13:CJ$83,""),""),"")</f>
        <v/>
      </c>
      <c r="AY64" s="72" t="str">
        <f>IF($A64&lt;&gt;"",TEXT(_xlfn.XLOOKUP($B64,Patient!$A$13:$A$83,Patient!CK$13:CK$83,""),""),"")</f>
        <v/>
      </c>
      <c r="AZ64" s="72" t="str">
        <f>IF($A64&lt;&gt;"",TEXT(_xlfn.XLOOKUP($B64,Patient!$A$13:$A$83,Patient!CL$13:CL$83,""),""),"")</f>
        <v/>
      </c>
    </row>
    <row r="65" spans="1:52" x14ac:dyDescent="0.25">
      <c r="A65" s="65" t="str">
        <f>IF(D65 &lt;&gt; "",LOWER(_xlfn.CONCAT(_xlfn.XLOOKUP(DHAC_TestPatients_combined!E64, DHAC_TestPatients_combined!E$2:E$72,DHAC_TestPatients_combined!G$2:G$72,""), "-", _xlfn.XLOOKUP(DHAC_TestPatients_combined!E64, DHAC_TestPatients_combined!E$2:E$72,DHAC_TestPatients_combined!H$2:H$72,""),"-",DHAC_TestPatients_combined!F64)),"")</f>
        <v/>
      </c>
      <c r="B65" s="65" t="str">
        <f>IF(D65 &lt;&gt; "",LOWER(_xlfn.CONCAT(_xlfn.XLOOKUP(C65, DHAC_TestPatients_combined!E$2:E$72,DHAC_TestPatients_combined!G$2:G$72,""), "-", _xlfn.XLOOKUP(C65, DHAC_TestPatients_combined!E$2:E$72,DHAC_TestPatients_combined!H$2:H$72,""),"-",_xlfn.XLOOKUP(C65, DHAC_TestPatients_combined!E$2:E$72,DHAC_TestPatients_combined!I$2:I$72,""))),"")</f>
        <v/>
      </c>
      <c r="C65" s="65" t="str">
        <f>IF(D65&lt;&gt;"",DHAC_TestPatients_combined!E64,"")</f>
        <v/>
      </c>
      <c r="D65" s="65" t="str">
        <f>IF(DHAC_TestPatients_combined!F64&gt;1,DHAC_TestPatients_combined!F64,"")</f>
        <v/>
      </c>
      <c r="E65" s="73" t="str">
        <f>IF(D65&lt;&gt;"", DHAC_TestPatients_combined!J64,"")</f>
        <v/>
      </c>
      <c r="F65" s="72" t="str">
        <f t="shared" si="12"/>
        <v/>
      </c>
      <c r="G65" s="65" t="str">
        <f>IF(A65&lt;&gt;"",LOWER(_xlfn.XLOOKUP(C65,DHAC_TestPatients_combined!E$2:E$72,DHAC_TestPatients_combined!C$2:C$72,"")),"")</f>
        <v/>
      </c>
      <c r="H65" s="65" t="str">
        <f>IF(A65&lt;&gt;"",LOWER(_xlfn.XLOOKUP(C65,DHAC_TestPatients_combined!E$2:E$72,DHAC_TestPatients_combined!D$2:D$72,"")),"")</f>
        <v/>
      </c>
      <c r="I65" s="66" t="str">
        <f t="shared" si="13"/>
        <v/>
      </c>
      <c r="J65" s="66" t="str">
        <f t="shared" si="14"/>
        <v/>
      </c>
      <c r="K65" s="66"/>
      <c r="L65" s="66" t="str">
        <f t="shared" si="15"/>
        <v/>
      </c>
      <c r="M65" s="66" t="str">
        <f t="shared" si="16"/>
        <v/>
      </c>
      <c r="N65" s="66" t="str">
        <f>IF(A65&lt;&gt;"",_xlfn.XLOOKUP(C65,DHAC_TestPatients_combined!E$2:E$72,DHAC_TestPatients_combined!B$2:B$72,""),"")</f>
        <v/>
      </c>
      <c r="O65" s="66" t="str">
        <f t="shared" si="17"/>
        <v/>
      </c>
      <c r="P65" s="66" t="str">
        <f t="shared" si="18"/>
        <v/>
      </c>
      <c r="Q65" s="66"/>
      <c r="R65" s="66" t="str">
        <f t="shared" si="19"/>
        <v/>
      </c>
      <c r="S65" s="66" t="str">
        <f t="shared" si="20"/>
        <v/>
      </c>
      <c r="T65" s="66" t="str">
        <f>IF(A65="","",_xlfn.CONCAT(C65,_xlfn.XLOOKUP(C65,DHAC_TestPatients_combined!E$2:E$72,DHAC_TestPatients_combined!F$2:F$72,"")))</f>
        <v/>
      </c>
      <c r="U65" s="120" t="str">
        <f>IF(D65&lt;&gt;"",LOWER(_xlfn.CONCAT(SUBSTITUTE(DHAC_TestPatients_combined!G64,"'",""),"-",DHAC_TestPatients_combined!H64,IF(DHAC_TestPatients_combined!I64&lt;&gt;"","-",""),IF(DHAC_TestPatients_combined!I64&lt;&gt;"",DHAC_TestPatients_combined!I64,""))),"")</f>
        <v/>
      </c>
      <c r="V65" s="120" t="str">
        <f t="shared" si="21"/>
        <v/>
      </c>
      <c r="W65" s="120" t="str">
        <f t="shared" si="22"/>
        <v/>
      </c>
      <c r="X65" s="65" t="str">
        <f t="shared" si="23"/>
        <v/>
      </c>
      <c r="Y65" s="65"/>
      <c r="Z65" s="120" t="str">
        <f>IF($A65&lt;&gt;"",_xlfn.XLOOKUP($C65,DHAC_TestPatients_combined!$E$2:$E$72,DHAC_TestPatients_combined!$G$2:$G$72,""),"")</f>
        <v/>
      </c>
      <c r="AA65" s="65" t="str">
        <f>IF($A65&lt;&gt;"",_xlfn.XLOOKUP($C65,DHAC_TestPatients_combined!$E$2:$E$72,DHAC_TestPatients_combined!$H$2:$H$72,""),"")</f>
        <v/>
      </c>
      <c r="AB65" s="65" t="str">
        <f>IF($A65&lt;&gt;"",_xlfn.XLOOKUP($C65,DHAC_TestPatients_combined!$E$2:$E$72,DHAC_TestPatients_combined!$I$2:$I$72,""),"")</f>
        <v/>
      </c>
      <c r="AC65" s="65" t="str">
        <f>IF($A65&lt;&gt;"",_xlfn.XLOOKUP($B65,Patient!$A$13:$A$83,Patient!$BF$13:$BF$83,""),"")</f>
        <v/>
      </c>
      <c r="AD65" s="155" t="str">
        <f>IF($A65&lt;&gt;"",_xlfn.XLOOKUP($B65,Patient!$A$13:$A$83,Patient!$BG$13:$BG$83,""),"")</f>
        <v/>
      </c>
      <c r="AE65" s="120" t="str">
        <f>IF($A65&lt;&gt;"",_xlfn.XLOOKUP($B65,Patient!$A$13:$A$83,Patient!AT$13:AT$83,""),"")</f>
        <v/>
      </c>
      <c r="AF65" s="65" t="str">
        <f>IF($A65&lt;&gt;"",_xlfn.XLOOKUP($B65,Patient!$A$13:$A$83,Patient!AU$13:AU$83,""),"")</f>
        <v/>
      </c>
      <c r="AG65" s="120" t="str">
        <f>IF($A65&lt;&gt;"",_xlfn.XLOOKUP($B65,Patient!$A$13:$A$83,Patient!AV$13:AV$83,""),"")</f>
        <v/>
      </c>
      <c r="AH65" s="65" t="str">
        <f>IF($A65&lt;&gt;"",_xlfn.XLOOKUP($B65,Patient!$A$13:$A$83,Patient!AW$13:AW$83,""),"")</f>
        <v/>
      </c>
      <c r="AI65" s="65" t="str">
        <f>IF($A65&lt;&gt;"",_xlfn.XLOOKUP($B65,Patient!$A$13:$A$83,Patient!AX$13:AX$83,""),"")</f>
        <v/>
      </c>
      <c r="AJ65" s="65" t="str">
        <f>IF($A65&lt;&gt;"",_xlfn.XLOOKUP($B65,Patient!$A$13:$A$83,Patient!AY$13:AY$83,""),"")</f>
        <v/>
      </c>
      <c r="AK65" s="65" t="str">
        <f>IF($A65&lt;&gt;"",_xlfn.XLOOKUP($B65,Patient!$A$13:$A$83,Patient!AZ$13:AZ$83,""),"")</f>
        <v/>
      </c>
      <c r="AL65" s="65" t="str">
        <f>IF($A65&lt;&gt;"",_xlfn.XLOOKUP($B65,Patient!$A$13:$A$83,Patient!BA$13:BA$83,""),"")</f>
        <v/>
      </c>
      <c r="AM65" s="65" t="str">
        <f>IF($A65&lt;&gt;"",_xlfn.XLOOKUP($B65,Patient!$A$13:$A$83,Patient!BB$13:BB$83,""),"")</f>
        <v/>
      </c>
      <c r="AN65" s="65" t="str">
        <f>IF($A65&lt;&gt;"",_xlfn.XLOOKUP($B65,Patient!$A$13:$A$83,Patient!$BL$13:$BL$83,""),"")</f>
        <v/>
      </c>
      <c r="AO65" s="120" t="str">
        <f>IF($A65&lt;&gt;"",_xlfn.XLOOKUP($B65,Patient!$A$13:$A$83,Patient!$BN$13:$BN$83,""),"")</f>
        <v/>
      </c>
      <c r="AP65" s="65" t="str">
        <f>IF($A65&lt;&gt;"",_xlfn.XLOOKUP($B65,Patient!$A$13:$A$83,Patient!$BO$13:$BO$83,""),"")</f>
        <v/>
      </c>
      <c r="AQ65" s="65" t="str">
        <f>IF($A65&lt;&gt;"",_xlfn.XLOOKUP($B65,Patient!$A$13:$A$83,Patient!$BP$13:$BP$83,""),"")</f>
        <v/>
      </c>
      <c r="AR65" s="65" t="str">
        <f>IF($A65&lt;&gt;"",_xlfn.XLOOKUP($B65,Patient!$A$13:$A$83,Patient!$BQ$13:$BQ$83,""),"")</f>
        <v/>
      </c>
      <c r="AS65" s="72" t="str">
        <f>IF($A65&lt;&gt;"",TEXT(_xlfn.XLOOKUP($B65,Patient!$A$13:$A$83,Patient!CC$13:CC$83,""),"#"),"")</f>
        <v/>
      </c>
      <c r="AT65" s="72" t="str">
        <f>IF($A65&lt;&gt;"",TEXT(_xlfn.XLOOKUP($B65,Patient!$A$13:$A$83,Patient!CD$13:CD$83,""),""),"")</f>
        <v/>
      </c>
      <c r="AU65" s="72" t="str">
        <f>IF($A65&lt;&gt;"",TEXT(_xlfn.XLOOKUP($B65,Patient!$A$13:$A$83,Patient!CF$13:CF$83,""),""),"")</f>
        <v/>
      </c>
      <c r="AV65" s="72" t="str">
        <f>IF($A65&lt;&gt;"",TEXT(_xlfn.XLOOKUP($B65,Patient!$A$13:$A$83,Patient!CG$13:CG$83,""),""),"")</f>
        <v/>
      </c>
      <c r="AW65" s="72" t="str">
        <f>IF($A65&lt;&gt;"",TEXT(_xlfn.XLOOKUP($B65,Patient!$A$13:$A$83,Patient!CI$13:CI$83,""),""),"")</f>
        <v/>
      </c>
      <c r="AX65" s="72" t="str">
        <f>IF($A65&lt;&gt;"",TEXT(_xlfn.XLOOKUP($B65,Patient!$A$13:$A$83,Patient!CJ$13:CJ$83,""),""),"")</f>
        <v/>
      </c>
      <c r="AY65" s="72" t="str">
        <f>IF($A65&lt;&gt;"",TEXT(_xlfn.XLOOKUP($B65,Patient!$A$13:$A$83,Patient!CK$13:CK$83,""),""),"")</f>
        <v/>
      </c>
      <c r="AZ65" s="72" t="str">
        <f>IF($A65&lt;&gt;"",TEXT(_xlfn.XLOOKUP($B65,Patient!$A$13:$A$83,Patient!CL$13:CL$83,""),""),"")</f>
        <v/>
      </c>
    </row>
    <row r="66" spans="1:52" x14ac:dyDescent="0.25">
      <c r="A66" s="65" t="str">
        <f>IF(D66 &lt;&gt; "",LOWER(_xlfn.CONCAT(_xlfn.XLOOKUP(DHAC_TestPatients_combined!E65, DHAC_TestPatients_combined!E$2:E$72,DHAC_TestPatients_combined!G$2:G$72,""), "-", _xlfn.XLOOKUP(DHAC_TestPatients_combined!E65, DHAC_TestPatients_combined!E$2:E$72,DHAC_TestPatients_combined!H$2:H$72,""),"-",DHAC_TestPatients_combined!F65)),"")</f>
        <v/>
      </c>
      <c r="B66" s="65" t="str">
        <f>IF(D66 &lt;&gt; "",LOWER(_xlfn.CONCAT(_xlfn.XLOOKUP(C66, DHAC_TestPatients_combined!E$2:E$72,DHAC_TestPatients_combined!G$2:G$72,""), "-", _xlfn.XLOOKUP(C66, DHAC_TestPatients_combined!E$2:E$72,DHAC_TestPatients_combined!H$2:H$72,""),"-",_xlfn.XLOOKUP(C66, DHAC_TestPatients_combined!E$2:E$72,DHAC_TestPatients_combined!I$2:I$72,""))),"")</f>
        <v/>
      </c>
      <c r="C66" s="65" t="str">
        <f>IF(D66&lt;&gt;"",DHAC_TestPatients_combined!E65,"")</f>
        <v/>
      </c>
      <c r="D66" s="65" t="str">
        <f>IF(DHAC_TestPatients_combined!F65&gt;1,DHAC_TestPatients_combined!F65,"")</f>
        <v/>
      </c>
      <c r="E66" s="73" t="str">
        <f>IF(D66&lt;&gt;"", DHAC_TestPatients_combined!J65,"")</f>
        <v/>
      </c>
      <c r="F66" s="72" t="str">
        <f t="shared" si="12"/>
        <v/>
      </c>
      <c r="G66" s="65" t="str">
        <f>IF(A66&lt;&gt;"",LOWER(_xlfn.XLOOKUP(C66,DHAC_TestPatients_combined!E$2:E$72,DHAC_TestPatients_combined!C$2:C$72,"")),"")</f>
        <v/>
      </c>
      <c r="H66" s="65" t="str">
        <f>IF(A66&lt;&gt;"",LOWER(_xlfn.XLOOKUP(C66,DHAC_TestPatients_combined!E$2:E$72,DHAC_TestPatients_combined!D$2:D$72,"")),"")</f>
        <v/>
      </c>
      <c r="I66" s="66" t="str">
        <f t="shared" si="13"/>
        <v/>
      </c>
      <c r="J66" s="66" t="str">
        <f t="shared" si="14"/>
        <v/>
      </c>
      <c r="K66" s="66"/>
      <c r="L66" s="66" t="str">
        <f t="shared" si="15"/>
        <v/>
      </c>
      <c r="M66" s="66" t="str">
        <f t="shared" si="16"/>
        <v/>
      </c>
      <c r="N66" s="66" t="str">
        <f>IF(A66&lt;&gt;"",_xlfn.XLOOKUP(C66,DHAC_TestPatients_combined!E$2:E$72,DHAC_TestPatients_combined!B$2:B$72,""),"")</f>
        <v/>
      </c>
      <c r="O66" s="66" t="str">
        <f t="shared" si="17"/>
        <v/>
      </c>
      <c r="P66" s="66" t="str">
        <f t="shared" si="18"/>
        <v/>
      </c>
      <c r="Q66" s="66"/>
      <c r="R66" s="66" t="str">
        <f t="shared" si="19"/>
        <v/>
      </c>
      <c r="S66" s="66" t="str">
        <f t="shared" si="20"/>
        <v/>
      </c>
      <c r="T66" s="66" t="str">
        <f>IF(A66="","",_xlfn.CONCAT(C66,_xlfn.XLOOKUP(C66,DHAC_TestPatients_combined!E$2:E$72,DHAC_TestPatients_combined!F$2:F$72,"")))</f>
        <v/>
      </c>
      <c r="U66" s="120" t="str">
        <f>IF(D66&lt;&gt;"",LOWER(_xlfn.CONCAT(SUBSTITUTE(DHAC_TestPatients_combined!G65,"'",""),"-",DHAC_TestPatients_combined!H65,IF(DHAC_TestPatients_combined!I65&lt;&gt;"","-",""),IF(DHAC_TestPatients_combined!I65&lt;&gt;"",DHAC_TestPatients_combined!I65,""))),"")</f>
        <v/>
      </c>
      <c r="V66" s="120" t="str">
        <f t="shared" si="21"/>
        <v/>
      </c>
      <c r="W66" s="120" t="str">
        <f t="shared" si="22"/>
        <v/>
      </c>
      <c r="X66" s="65" t="str">
        <f t="shared" si="23"/>
        <v/>
      </c>
      <c r="Y66" s="65"/>
      <c r="Z66" s="120" t="str">
        <f>IF($A66&lt;&gt;"",_xlfn.XLOOKUP($C66,DHAC_TestPatients_combined!$E$2:$E$72,DHAC_TestPatients_combined!$G$2:$G$72,""),"")</f>
        <v/>
      </c>
      <c r="AA66" s="65" t="str">
        <f>IF($A66&lt;&gt;"",_xlfn.XLOOKUP($C66,DHAC_TestPatients_combined!$E$2:$E$72,DHAC_TestPatients_combined!$H$2:$H$72,""),"")</f>
        <v/>
      </c>
      <c r="AB66" s="65" t="str">
        <f>IF($A66&lt;&gt;"",_xlfn.XLOOKUP($C66,DHAC_TestPatients_combined!$E$2:$E$72,DHAC_TestPatients_combined!$I$2:$I$72,""),"")</f>
        <v/>
      </c>
      <c r="AC66" s="65" t="str">
        <f>IF($A66&lt;&gt;"",_xlfn.XLOOKUP($B66,Patient!$A$13:$A$83,Patient!$BF$13:$BF$83,""),"")</f>
        <v/>
      </c>
      <c r="AD66" s="155" t="str">
        <f>IF($A66&lt;&gt;"",_xlfn.XLOOKUP($B66,Patient!$A$13:$A$83,Patient!$BG$13:$BG$83,""),"")</f>
        <v/>
      </c>
      <c r="AE66" s="120" t="str">
        <f>IF($A66&lt;&gt;"",_xlfn.XLOOKUP($B66,Patient!$A$13:$A$83,Patient!AT$13:AT$83,""),"")</f>
        <v/>
      </c>
      <c r="AF66" s="65" t="str">
        <f>IF($A66&lt;&gt;"",_xlfn.XLOOKUP($B66,Patient!$A$13:$A$83,Patient!AU$13:AU$83,""),"")</f>
        <v/>
      </c>
      <c r="AG66" s="120" t="str">
        <f>IF($A66&lt;&gt;"",_xlfn.XLOOKUP($B66,Patient!$A$13:$A$83,Patient!AV$13:AV$83,""),"")</f>
        <v/>
      </c>
      <c r="AH66" s="65" t="str">
        <f>IF($A66&lt;&gt;"",_xlfn.XLOOKUP($B66,Patient!$A$13:$A$83,Patient!AW$13:AW$83,""),"")</f>
        <v/>
      </c>
      <c r="AI66" s="65" t="str">
        <f>IF($A66&lt;&gt;"",_xlfn.XLOOKUP($B66,Patient!$A$13:$A$83,Patient!AX$13:AX$83,""),"")</f>
        <v/>
      </c>
      <c r="AJ66" s="65" t="str">
        <f>IF($A66&lt;&gt;"",_xlfn.XLOOKUP($B66,Patient!$A$13:$A$83,Patient!AY$13:AY$83,""),"")</f>
        <v/>
      </c>
      <c r="AK66" s="65" t="str">
        <f>IF($A66&lt;&gt;"",_xlfn.XLOOKUP($B66,Patient!$A$13:$A$83,Patient!AZ$13:AZ$83,""),"")</f>
        <v/>
      </c>
      <c r="AL66" s="65" t="str">
        <f>IF($A66&lt;&gt;"",_xlfn.XLOOKUP($B66,Patient!$A$13:$A$83,Patient!BA$13:BA$83,""),"")</f>
        <v/>
      </c>
      <c r="AM66" s="65" t="str">
        <f>IF($A66&lt;&gt;"",_xlfn.XLOOKUP($B66,Patient!$A$13:$A$83,Patient!BB$13:BB$83,""),"")</f>
        <v/>
      </c>
      <c r="AN66" s="65" t="str">
        <f>IF($A66&lt;&gt;"",_xlfn.XLOOKUP($B66,Patient!$A$13:$A$83,Patient!$BL$13:$BL$83,""),"")</f>
        <v/>
      </c>
      <c r="AO66" s="120" t="str">
        <f>IF($A66&lt;&gt;"",_xlfn.XLOOKUP($B66,Patient!$A$13:$A$83,Patient!$BN$13:$BN$83,""),"")</f>
        <v/>
      </c>
      <c r="AP66" s="65" t="str">
        <f>IF($A66&lt;&gt;"",_xlfn.XLOOKUP($B66,Patient!$A$13:$A$83,Patient!$BO$13:$BO$83,""),"")</f>
        <v/>
      </c>
      <c r="AQ66" s="65" t="str">
        <f>IF($A66&lt;&gt;"",_xlfn.XLOOKUP($B66,Patient!$A$13:$A$83,Patient!$BP$13:$BP$83,""),"")</f>
        <v/>
      </c>
      <c r="AR66" s="65" t="str">
        <f>IF($A66&lt;&gt;"",_xlfn.XLOOKUP($B66,Patient!$A$13:$A$83,Patient!$BQ$13:$BQ$83,""),"")</f>
        <v/>
      </c>
      <c r="AS66" s="72" t="str">
        <f>IF($A66&lt;&gt;"",TEXT(_xlfn.XLOOKUP($B66,Patient!$A$13:$A$83,Patient!CC$13:CC$83,""),"#"),"")</f>
        <v/>
      </c>
      <c r="AT66" s="72" t="str">
        <f>IF($A66&lt;&gt;"",TEXT(_xlfn.XLOOKUP($B66,Patient!$A$13:$A$83,Patient!CD$13:CD$83,""),""),"")</f>
        <v/>
      </c>
      <c r="AU66" s="72" t="str">
        <f>IF($A66&lt;&gt;"",TEXT(_xlfn.XLOOKUP($B66,Patient!$A$13:$A$83,Patient!CF$13:CF$83,""),""),"")</f>
        <v/>
      </c>
      <c r="AV66" s="72" t="str">
        <f>IF($A66&lt;&gt;"",TEXT(_xlfn.XLOOKUP($B66,Patient!$A$13:$A$83,Patient!CG$13:CG$83,""),""),"")</f>
        <v/>
      </c>
      <c r="AW66" s="72" t="str">
        <f>IF($A66&lt;&gt;"",TEXT(_xlfn.XLOOKUP($B66,Patient!$A$13:$A$83,Patient!CI$13:CI$83,""),""),"")</f>
        <v/>
      </c>
      <c r="AX66" s="72" t="str">
        <f>IF($A66&lt;&gt;"",TEXT(_xlfn.XLOOKUP($B66,Patient!$A$13:$A$83,Patient!CJ$13:CJ$83,""),""),"")</f>
        <v/>
      </c>
      <c r="AY66" s="72" t="str">
        <f>IF($A66&lt;&gt;"",TEXT(_xlfn.XLOOKUP($B66,Patient!$A$13:$A$83,Patient!CK$13:CK$83,""),""),"")</f>
        <v/>
      </c>
      <c r="AZ66" s="72" t="str">
        <f>IF($A66&lt;&gt;"",TEXT(_xlfn.XLOOKUP($B66,Patient!$A$13:$A$83,Patient!CL$13:CL$83,""),""),"")</f>
        <v/>
      </c>
    </row>
    <row r="67" spans="1:52" x14ac:dyDescent="0.25">
      <c r="A67" s="65" t="str">
        <f>IF(D67 &lt;&gt; "",LOWER(_xlfn.CONCAT(_xlfn.XLOOKUP(DHAC_TestPatients_combined!E66, DHAC_TestPatients_combined!E$2:E$72,DHAC_TestPatients_combined!G$2:G$72,""), "-", _xlfn.XLOOKUP(DHAC_TestPatients_combined!E66, DHAC_TestPatients_combined!E$2:E$72,DHAC_TestPatients_combined!H$2:H$72,""),"-",DHAC_TestPatients_combined!F66)),"")</f>
        <v/>
      </c>
      <c r="B67" s="65" t="str">
        <f>IF(D67 &lt;&gt; "",LOWER(_xlfn.CONCAT(_xlfn.XLOOKUP(C67, DHAC_TestPatients_combined!E$2:E$72,DHAC_TestPatients_combined!G$2:G$72,""), "-", _xlfn.XLOOKUP(C67, DHAC_TestPatients_combined!E$2:E$72,DHAC_TestPatients_combined!H$2:H$72,""),"-",_xlfn.XLOOKUP(C67, DHAC_TestPatients_combined!E$2:E$72,DHAC_TestPatients_combined!I$2:I$72,""))),"")</f>
        <v/>
      </c>
      <c r="C67" s="65" t="str">
        <f>IF(D67&lt;&gt;"",DHAC_TestPatients_combined!E66,"")</f>
        <v/>
      </c>
      <c r="D67" s="65" t="str">
        <f>IF(DHAC_TestPatients_combined!F66&gt;1,DHAC_TestPatients_combined!F66,"")</f>
        <v/>
      </c>
      <c r="E67" s="73" t="str">
        <f>IF(D67&lt;&gt;"", DHAC_TestPatients_combined!J66,"")</f>
        <v/>
      </c>
      <c r="F67" s="72" t="str">
        <f t="shared" ref="F67:F73" si="26">IF(D67&lt;&gt;"", INT(YEARFRAC(AD67,E67, 1)),"")</f>
        <v/>
      </c>
      <c r="G67" s="65" t="str">
        <f>IF(A67&lt;&gt;"",LOWER(_xlfn.XLOOKUP(C67,DHAC_TestPatients_combined!E$2:E$72,DHAC_TestPatients_combined!C$2:C$72,"")),"")</f>
        <v/>
      </c>
      <c r="H67" s="65" t="str">
        <f>IF(A67&lt;&gt;"",LOWER(_xlfn.XLOOKUP(C67,DHAC_TestPatients_combined!E$2:E$72,DHAC_TestPatients_combined!D$2:D$72,"")),"")</f>
        <v/>
      </c>
      <c r="I67" s="66" t="str">
        <f t="shared" ref="I67:I73" si="27">IF(A67&lt;&gt;"","NI","")</f>
        <v/>
      </c>
      <c r="J67" s="66" t="str">
        <f t="shared" ref="J67:J73" si="28">IF(A67&lt;&gt;"","http://terminology.hl7.org/CodeSystem/v2-0203","")</f>
        <v/>
      </c>
      <c r="K67" s="66"/>
      <c r="L67" s="66" t="str">
        <f t="shared" ref="L67:L73" si="29">IF(A67="","","IHI")</f>
        <v/>
      </c>
      <c r="M67" s="66" t="str">
        <f t="shared" ref="M67:M73" si="30">IF(A67="","","http://ns.electronichealth.net.au/id/hi/ihi/1.0")</f>
        <v/>
      </c>
      <c r="N67" s="66" t="str">
        <f>IF(A67&lt;&gt;"",_xlfn.XLOOKUP(C67,DHAC_TestPatients_combined!E$2:E$72,DHAC_TestPatients_combined!B$2:B$72,""),"")</f>
        <v/>
      </c>
      <c r="O67" s="66" t="str">
        <f t="shared" ref="O67:O73" si="31">IF(A67="","","MC")</f>
        <v/>
      </c>
      <c r="P67" s="66" t="str">
        <f t="shared" ref="P67:P73" si="32">IF(A67="","","http://terminology.hl7.org/CodeSystem/v2-0203")</f>
        <v/>
      </c>
      <c r="Q67" s="66"/>
      <c r="R67" s="66" t="str">
        <f t="shared" ref="R67:R73" si="33">IF(A67="","","Medicare Number")</f>
        <v/>
      </c>
      <c r="S67" s="66" t="str">
        <f t="shared" ref="S67:S73" si="34">IF(A67="","","http://ns.electronichealth.net.au/id/medicare-number")</f>
        <v/>
      </c>
      <c r="T67" s="66" t="str">
        <f>IF(A67="","",_xlfn.CONCAT(C67,_xlfn.XLOOKUP(C67,DHAC_TestPatients_combined!E$2:E$72,DHAC_TestPatients_combined!F$2:F$72,"")))</f>
        <v/>
      </c>
      <c r="U67" s="120" t="str">
        <f>IF(D67&lt;&gt;"",LOWER(_xlfn.CONCAT(SUBSTITUTE(DHAC_TestPatients_combined!G66,"'",""),"-",DHAC_TestPatients_combined!H66,IF(DHAC_TestPatients_combined!I66&lt;&gt;"","-",""),IF(DHAC_TestPatients_combined!I66&lt;&gt;"",DHAC_TestPatients_combined!I66,""))),"")</f>
        <v/>
      </c>
      <c r="V67" s="120" t="str">
        <f t="shared" ref="V67:V73" si="35">IF(C67&lt;&gt;"","http://terminology.hl7.org/CodeSystem/v3-RoleCode","")</f>
        <v/>
      </c>
      <c r="W67" s="120" t="str">
        <f t="shared" ref="W67:W73" si="36">IF($C67&lt;&gt;"",IF(F67&gt;20,IF($AC67="male","FTH","MTH"),IF($AC67="male","HUSB","WIFE")),"")</f>
        <v/>
      </c>
      <c r="X67" s="65" t="str">
        <f t="shared" ref="X67:X73" si="37">IF($C67&lt;&gt;"",IF(W67="FTH", "father", IF(W67="MTH", "mother",IF(W67="HUSB", "husband", IF(W67="WIFE", "wife", "")))),"")</f>
        <v/>
      </c>
      <c r="Y67" s="65"/>
      <c r="Z67" s="120" t="str">
        <f>IF($A67&lt;&gt;"",_xlfn.XLOOKUP($C67,DHAC_TestPatients_combined!$E$2:$E$72,DHAC_TestPatients_combined!$G$2:$G$72,""),"")</f>
        <v/>
      </c>
      <c r="AA67" s="65" t="str">
        <f>IF($A67&lt;&gt;"",_xlfn.XLOOKUP($C67,DHAC_TestPatients_combined!$E$2:$E$72,DHAC_TestPatients_combined!$H$2:$H$72,""),"")</f>
        <v/>
      </c>
      <c r="AB67" s="65" t="str">
        <f>IF($A67&lt;&gt;"",_xlfn.XLOOKUP($C67,DHAC_TestPatients_combined!$E$2:$E$72,DHAC_TestPatients_combined!$I$2:$I$72,""),"")</f>
        <v/>
      </c>
      <c r="AC67" s="65" t="str">
        <f>IF($A67&lt;&gt;"",_xlfn.XLOOKUP($B67,Patient!$A$13:$A$83,Patient!$BF$13:$BF$83,""),"")</f>
        <v/>
      </c>
      <c r="AD67" s="155" t="str">
        <f>IF($A67&lt;&gt;"",_xlfn.XLOOKUP($B67,Patient!$A$13:$A$83,Patient!$BG$13:$BG$83,""),"")</f>
        <v/>
      </c>
      <c r="AE67" s="120" t="str">
        <f>IF($A67&lt;&gt;"",_xlfn.XLOOKUP($B67,Patient!$A$13:$A$83,Patient!AT$13:AT$83,""),"")</f>
        <v/>
      </c>
      <c r="AF67" s="65" t="str">
        <f>IF($A67&lt;&gt;"",_xlfn.XLOOKUP($B67,Patient!$A$13:$A$83,Patient!AU$13:AU$83,""),"")</f>
        <v/>
      </c>
      <c r="AG67" s="120" t="str">
        <f>IF($A67&lt;&gt;"",_xlfn.XLOOKUP($B67,Patient!$A$13:$A$83,Patient!AV$13:AV$83,""),"")</f>
        <v/>
      </c>
      <c r="AH67" s="65" t="str">
        <f>IF($A67&lt;&gt;"",_xlfn.XLOOKUP($B67,Patient!$A$13:$A$83,Patient!AW$13:AW$83,""),"")</f>
        <v/>
      </c>
      <c r="AI67" s="65" t="str">
        <f>IF($A67&lt;&gt;"",_xlfn.XLOOKUP($B67,Patient!$A$13:$A$83,Patient!AX$13:AX$83,""),"")</f>
        <v/>
      </c>
      <c r="AJ67" s="65" t="str">
        <f>IF($A67&lt;&gt;"",_xlfn.XLOOKUP($B67,Patient!$A$13:$A$83,Patient!AY$13:AY$83,""),"")</f>
        <v/>
      </c>
      <c r="AK67" s="65" t="str">
        <f>IF($A67&lt;&gt;"",_xlfn.XLOOKUP($B67,Patient!$A$13:$A$83,Patient!AZ$13:AZ$83,""),"")</f>
        <v/>
      </c>
      <c r="AL67" s="65" t="str">
        <f>IF($A67&lt;&gt;"",_xlfn.XLOOKUP($B67,Patient!$A$13:$A$83,Patient!BA$13:BA$83,""),"")</f>
        <v/>
      </c>
      <c r="AM67" s="65" t="str">
        <f>IF($A67&lt;&gt;"",_xlfn.XLOOKUP($B67,Patient!$A$13:$A$83,Patient!BB$13:BB$83,""),"")</f>
        <v/>
      </c>
      <c r="AN67" s="65" t="str">
        <f>IF($A67&lt;&gt;"",_xlfn.XLOOKUP($B67,Patient!$A$13:$A$83,Patient!$BL$13:$BL$83,""),"")</f>
        <v/>
      </c>
      <c r="AO67" s="120" t="str">
        <f>IF($A67&lt;&gt;"",_xlfn.XLOOKUP($B67,Patient!$A$13:$A$83,Patient!$BN$13:$BN$83,""),"")</f>
        <v/>
      </c>
      <c r="AP67" s="65" t="str">
        <f>IF($A67&lt;&gt;"",_xlfn.XLOOKUP($B67,Patient!$A$13:$A$83,Patient!$BO$13:$BO$83,""),"")</f>
        <v/>
      </c>
      <c r="AQ67" s="65" t="str">
        <f>IF($A67&lt;&gt;"",_xlfn.XLOOKUP($B67,Patient!$A$13:$A$83,Patient!$BP$13:$BP$83,""),"")</f>
        <v/>
      </c>
      <c r="AR67" s="65" t="str">
        <f>IF($A67&lt;&gt;"",_xlfn.XLOOKUP($B67,Patient!$A$13:$A$83,Patient!$BQ$13:$BQ$83,""),"")</f>
        <v/>
      </c>
      <c r="AS67" s="72" t="str">
        <f>IF($A67&lt;&gt;"",TEXT(_xlfn.XLOOKUP($B67,Patient!$A$13:$A$83,Patient!CC$13:CC$83,""),"#"),"")</f>
        <v/>
      </c>
      <c r="AT67" s="72" t="str">
        <f>IF($A67&lt;&gt;"",TEXT(_xlfn.XLOOKUP($B67,Patient!$A$13:$A$83,Patient!CD$13:CD$83,""),""),"")</f>
        <v/>
      </c>
      <c r="AU67" s="72" t="str">
        <f>IF($A67&lt;&gt;"",TEXT(_xlfn.XLOOKUP($B67,Patient!$A$13:$A$83,Patient!CF$13:CF$83,""),""),"")</f>
        <v/>
      </c>
      <c r="AV67" s="72" t="str">
        <f>IF($A67&lt;&gt;"",TEXT(_xlfn.XLOOKUP($B67,Patient!$A$13:$A$83,Patient!CG$13:CG$83,""),""),"")</f>
        <v/>
      </c>
      <c r="AW67" s="72" t="str">
        <f>IF($A67&lt;&gt;"",TEXT(_xlfn.XLOOKUP($B67,Patient!$A$13:$A$83,Patient!CI$13:CI$83,""),""),"")</f>
        <v/>
      </c>
      <c r="AX67" s="72" t="str">
        <f>IF($A67&lt;&gt;"",TEXT(_xlfn.XLOOKUP($B67,Patient!$A$13:$A$83,Patient!CJ$13:CJ$83,""),""),"")</f>
        <v/>
      </c>
      <c r="AY67" s="72" t="str">
        <f>IF($A67&lt;&gt;"",TEXT(_xlfn.XLOOKUP($B67,Patient!$A$13:$A$83,Patient!CK$13:CK$83,""),""),"")</f>
        <v/>
      </c>
      <c r="AZ67" s="72" t="str">
        <f>IF($A67&lt;&gt;"",TEXT(_xlfn.XLOOKUP($B67,Patient!$A$13:$A$83,Patient!CL$13:CL$83,""),""),"")</f>
        <v/>
      </c>
    </row>
    <row r="68" spans="1:52" x14ac:dyDescent="0.25">
      <c r="A68" s="65" t="str">
        <f>IF(D68 &lt;&gt; "",LOWER(_xlfn.CONCAT(_xlfn.XLOOKUP(DHAC_TestPatients_combined!E67, DHAC_TestPatients_combined!E$2:E$72,DHAC_TestPatients_combined!G$2:G$72,""), "-", _xlfn.XLOOKUP(DHAC_TestPatients_combined!E67, DHAC_TestPatients_combined!E$2:E$72,DHAC_TestPatients_combined!H$2:H$72,""),"-",DHAC_TestPatients_combined!F67)),"")</f>
        <v/>
      </c>
      <c r="B68" s="65" t="str">
        <f>IF(D68 &lt;&gt; "",LOWER(_xlfn.CONCAT(_xlfn.XLOOKUP(C68, DHAC_TestPatients_combined!E$2:E$72,DHAC_TestPatients_combined!G$2:G$72,""), "-", _xlfn.XLOOKUP(C68, DHAC_TestPatients_combined!E$2:E$72,DHAC_TestPatients_combined!H$2:H$72,""),"-",_xlfn.XLOOKUP(C68, DHAC_TestPatients_combined!E$2:E$72,DHAC_TestPatients_combined!I$2:I$72,""))),"")</f>
        <v/>
      </c>
      <c r="C68" s="65" t="str">
        <f>IF(D68&lt;&gt;"",DHAC_TestPatients_combined!E67,"")</f>
        <v/>
      </c>
      <c r="D68" s="65" t="str">
        <f>IF(DHAC_TestPatients_combined!F67&gt;1,DHAC_TestPatients_combined!F67,"")</f>
        <v/>
      </c>
      <c r="E68" s="73" t="str">
        <f>IF(D68&lt;&gt;"", DHAC_TestPatients_combined!J67,"")</f>
        <v/>
      </c>
      <c r="F68" s="72" t="str">
        <f t="shared" si="26"/>
        <v/>
      </c>
      <c r="G68" s="65" t="str">
        <f>IF(A68&lt;&gt;"",LOWER(_xlfn.XLOOKUP(C68,DHAC_TestPatients_combined!E$2:E$72,DHAC_TestPatients_combined!C$2:C$72,"")),"")</f>
        <v/>
      </c>
      <c r="H68" s="65" t="str">
        <f>IF(A68&lt;&gt;"",LOWER(_xlfn.XLOOKUP(C68,DHAC_TestPatients_combined!E$2:E$72,DHAC_TestPatients_combined!D$2:D$72,"")),"")</f>
        <v/>
      </c>
      <c r="I68" s="66" t="str">
        <f t="shared" si="27"/>
        <v/>
      </c>
      <c r="J68" s="66" t="str">
        <f t="shared" si="28"/>
        <v/>
      </c>
      <c r="K68" s="66"/>
      <c r="L68" s="66" t="str">
        <f t="shared" si="29"/>
        <v/>
      </c>
      <c r="M68" s="66" t="str">
        <f t="shared" si="30"/>
        <v/>
      </c>
      <c r="N68" s="66" t="str">
        <f>IF(A68&lt;&gt;"",_xlfn.XLOOKUP(C68,DHAC_TestPatients_combined!E$2:E$72,DHAC_TestPatients_combined!B$2:B$72,""),"")</f>
        <v/>
      </c>
      <c r="O68" s="66" t="str">
        <f t="shared" si="31"/>
        <v/>
      </c>
      <c r="P68" s="66" t="str">
        <f t="shared" si="32"/>
        <v/>
      </c>
      <c r="Q68" s="66"/>
      <c r="R68" s="66" t="str">
        <f t="shared" si="33"/>
        <v/>
      </c>
      <c r="S68" s="66" t="str">
        <f t="shared" si="34"/>
        <v/>
      </c>
      <c r="T68" s="66" t="str">
        <f>IF(A68="","",_xlfn.CONCAT(C68,_xlfn.XLOOKUP(C68,DHAC_TestPatients_combined!E$2:E$72,DHAC_TestPatients_combined!F$2:F$72,"")))</f>
        <v/>
      </c>
      <c r="U68" s="120" t="str">
        <f>IF(D68&lt;&gt;"",LOWER(_xlfn.CONCAT(SUBSTITUTE(DHAC_TestPatients_combined!G67,"'",""),"-",DHAC_TestPatients_combined!H67,IF(DHAC_TestPatients_combined!I67&lt;&gt;"","-",""),IF(DHAC_TestPatients_combined!I67&lt;&gt;"",DHAC_TestPatients_combined!I67,""))),"")</f>
        <v/>
      </c>
      <c r="V68" s="120" t="str">
        <f t="shared" si="35"/>
        <v/>
      </c>
      <c r="W68" s="120" t="str">
        <f t="shared" si="36"/>
        <v/>
      </c>
      <c r="X68" s="65" t="str">
        <f t="shared" si="37"/>
        <v/>
      </c>
      <c r="Y68" s="65"/>
      <c r="Z68" s="120" t="str">
        <f>IF($A68&lt;&gt;"",_xlfn.XLOOKUP($C68,DHAC_TestPatients_combined!$E$2:$E$72,DHAC_TestPatients_combined!$G$2:$G$72,""),"")</f>
        <v/>
      </c>
      <c r="AA68" s="65" t="str">
        <f>IF($A68&lt;&gt;"",_xlfn.XLOOKUP($C68,DHAC_TestPatients_combined!$E$2:$E$72,DHAC_TestPatients_combined!$H$2:$H$72,""),"")</f>
        <v/>
      </c>
      <c r="AB68" s="65" t="str">
        <f>IF($A68&lt;&gt;"",_xlfn.XLOOKUP($C68,DHAC_TestPatients_combined!$E$2:$E$72,DHAC_TestPatients_combined!$I$2:$I$72,""),"")</f>
        <v/>
      </c>
      <c r="AC68" s="65" t="str">
        <f>IF($A68&lt;&gt;"",_xlfn.XLOOKUP($B68,Patient!$A$13:$A$83,Patient!$BF$13:$BF$83,""),"")</f>
        <v/>
      </c>
      <c r="AD68" s="155" t="str">
        <f>IF($A68&lt;&gt;"",_xlfn.XLOOKUP($B68,Patient!$A$13:$A$83,Patient!$BG$13:$BG$83,""),"")</f>
        <v/>
      </c>
      <c r="AE68" s="120" t="str">
        <f>IF($A68&lt;&gt;"",_xlfn.XLOOKUP($B68,Patient!$A$13:$A$83,Patient!AT$13:AT$83,""),"")</f>
        <v/>
      </c>
      <c r="AF68" s="65" t="str">
        <f>IF($A68&lt;&gt;"",_xlfn.XLOOKUP($B68,Patient!$A$13:$A$83,Patient!AU$13:AU$83,""),"")</f>
        <v/>
      </c>
      <c r="AG68" s="120" t="str">
        <f>IF($A68&lt;&gt;"",_xlfn.XLOOKUP($B68,Patient!$A$13:$A$83,Patient!AV$13:AV$83,""),"")</f>
        <v/>
      </c>
      <c r="AH68" s="65" t="str">
        <f>IF($A68&lt;&gt;"",_xlfn.XLOOKUP($B68,Patient!$A$13:$A$83,Patient!AW$13:AW$83,""),"")</f>
        <v/>
      </c>
      <c r="AI68" s="65" t="str">
        <f>IF($A68&lt;&gt;"",_xlfn.XLOOKUP($B68,Patient!$A$13:$A$83,Patient!AX$13:AX$83,""),"")</f>
        <v/>
      </c>
      <c r="AJ68" s="65" t="str">
        <f>IF($A68&lt;&gt;"",_xlfn.XLOOKUP($B68,Patient!$A$13:$A$83,Patient!AY$13:AY$83,""),"")</f>
        <v/>
      </c>
      <c r="AK68" s="65" t="str">
        <f>IF($A68&lt;&gt;"",_xlfn.XLOOKUP($B68,Patient!$A$13:$A$83,Patient!AZ$13:AZ$83,""),"")</f>
        <v/>
      </c>
      <c r="AL68" s="65" t="str">
        <f>IF($A68&lt;&gt;"",_xlfn.XLOOKUP($B68,Patient!$A$13:$A$83,Patient!BA$13:BA$83,""),"")</f>
        <v/>
      </c>
      <c r="AM68" s="65" t="str">
        <f>IF($A68&lt;&gt;"",_xlfn.XLOOKUP($B68,Patient!$A$13:$A$83,Patient!BB$13:BB$83,""),"")</f>
        <v/>
      </c>
      <c r="AN68" s="65" t="str">
        <f>IF($A68&lt;&gt;"",_xlfn.XLOOKUP($B68,Patient!$A$13:$A$83,Patient!$BL$13:$BL$83,""),"")</f>
        <v/>
      </c>
      <c r="AO68" s="120" t="str">
        <f>IF($A68&lt;&gt;"",_xlfn.XLOOKUP($B68,Patient!$A$13:$A$83,Patient!$BN$13:$BN$83,""),"")</f>
        <v/>
      </c>
      <c r="AP68" s="65" t="str">
        <f>IF($A68&lt;&gt;"",_xlfn.XLOOKUP($B68,Patient!$A$13:$A$83,Patient!$BO$13:$BO$83,""),"")</f>
        <v/>
      </c>
      <c r="AQ68" s="65" t="str">
        <f>IF($A68&lt;&gt;"",_xlfn.XLOOKUP($B68,Patient!$A$13:$A$83,Patient!$BP$13:$BP$83,""),"")</f>
        <v/>
      </c>
      <c r="AR68" s="65" t="str">
        <f>IF($A68&lt;&gt;"",_xlfn.XLOOKUP($B68,Patient!$A$13:$A$83,Patient!$BQ$13:$BQ$83,""),"")</f>
        <v/>
      </c>
      <c r="AS68" s="72" t="str">
        <f>IF($A68&lt;&gt;"",TEXT(_xlfn.XLOOKUP($B68,Patient!$A$13:$A$83,Patient!CC$13:CC$83,""),"#"),"")</f>
        <v/>
      </c>
      <c r="AT68" s="72" t="str">
        <f>IF($A68&lt;&gt;"",TEXT(_xlfn.XLOOKUP($B68,Patient!$A$13:$A$83,Patient!CD$13:CD$83,""),""),"")</f>
        <v/>
      </c>
      <c r="AU68" s="72" t="str">
        <f>IF($A68&lt;&gt;"",TEXT(_xlfn.XLOOKUP($B68,Patient!$A$13:$A$83,Patient!CF$13:CF$83,""),""),"")</f>
        <v/>
      </c>
      <c r="AV68" s="72" t="str">
        <f>IF($A68&lt;&gt;"",TEXT(_xlfn.XLOOKUP($B68,Patient!$A$13:$A$83,Patient!CG$13:CG$83,""),""),"")</f>
        <v/>
      </c>
      <c r="AW68" s="72" t="str">
        <f>IF($A68&lt;&gt;"",TEXT(_xlfn.XLOOKUP($B68,Patient!$A$13:$A$83,Patient!CI$13:CI$83,""),""),"")</f>
        <v/>
      </c>
      <c r="AX68" s="72" t="str">
        <f>IF($A68&lt;&gt;"",TEXT(_xlfn.XLOOKUP($B68,Patient!$A$13:$A$83,Patient!CJ$13:CJ$83,""),""),"")</f>
        <v/>
      </c>
      <c r="AY68" s="72" t="str">
        <f>IF($A68&lt;&gt;"",TEXT(_xlfn.XLOOKUP($B68,Patient!$A$13:$A$83,Patient!CK$13:CK$83,""),""),"")</f>
        <v/>
      </c>
      <c r="AZ68" s="72" t="str">
        <f>IF($A68&lt;&gt;"",TEXT(_xlfn.XLOOKUP($B68,Patient!$A$13:$A$83,Patient!CL$13:CL$83,""),""),"")</f>
        <v/>
      </c>
    </row>
    <row r="69" spans="1:52" x14ac:dyDescent="0.25">
      <c r="A69" s="65" t="str">
        <f>IF(D69 &lt;&gt; "",LOWER(_xlfn.CONCAT(_xlfn.XLOOKUP(DHAC_TestPatients_combined!E68, DHAC_TestPatients_combined!E$2:E$72,DHAC_TestPatients_combined!G$2:G$72,""), "-", _xlfn.XLOOKUP(DHAC_TestPatients_combined!E68, DHAC_TestPatients_combined!E$2:E$72,DHAC_TestPatients_combined!H$2:H$72,""),"-",DHAC_TestPatients_combined!F68)),"")</f>
        <v/>
      </c>
      <c r="B69" s="65" t="str">
        <f>IF(D69 &lt;&gt; "",LOWER(_xlfn.CONCAT(_xlfn.XLOOKUP(C69, DHAC_TestPatients_combined!E$2:E$72,DHAC_TestPatients_combined!G$2:G$72,""), "-", _xlfn.XLOOKUP(C69, DHAC_TestPatients_combined!E$2:E$72,DHAC_TestPatients_combined!H$2:H$72,""),"-",_xlfn.XLOOKUP(C69, DHAC_TestPatients_combined!E$2:E$72,DHAC_TestPatients_combined!I$2:I$72,""))),"")</f>
        <v/>
      </c>
      <c r="C69" s="65" t="str">
        <f>IF(D69&lt;&gt;"",DHAC_TestPatients_combined!E68,"")</f>
        <v/>
      </c>
      <c r="D69" s="65" t="str">
        <f>IF(DHAC_TestPatients_combined!F68&gt;1,DHAC_TestPatients_combined!F68,"")</f>
        <v/>
      </c>
      <c r="E69" s="73" t="str">
        <f>IF(D69&lt;&gt;"", DHAC_TestPatients_combined!J68,"")</f>
        <v/>
      </c>
      <c r="F69" s="72" t="str">
        <f t="shared" si="26"/>
        <v/>
      </c>
      <c r="G69" s="65" t="str">
        <f>IF(A69&lt;&gt;"",LOWER(_xlfn.XLOOKUP(C69,DHAC_TestPatients_combined!E$2:E$72,DHAC_TestPatients_combined!C$2:C$72,"")),"")</f>
        <v/>
      </c>
      <c r="H69" s="65" t="str">
        <f>IF(A69&lt;&gt;"",LOWER(_xlfn.XLOOKUP(C69,DHAC_TestPatients_combined!E$2:E$72,DHAC_TestPatients_combined!D$2:D$72,"")),"")</f>
        <v/>
      </c>
      <c r="I69" s="66" t="str">
        <f t="shared" si="27"/>
        <v/>
      </c>
      <c r="J69" s="66" t="str">
        <f t="shared" si="28"/>
        <v/>
      </c>
      <c r="K69" s="66"/>
      <c r="L69" s="66" t="str">
        <f t="shared" si="29"/>
        <v/>
      </c>
      <c r="M69" s="66" t="str">
        <f t="shared" si="30"/>
        <v/>
      </c>
      <c r="N69" s="66" t="str">
        <f>IF(A69&lt;&gt;"",_xlfn.XLOOKUP(C69,DHAC_TestPatients_combined!E$2:E$72,DHAC_TestPatients_combined!B$2:B$72,""),"")</f>
        <v/>
      </c>
      <c r="O69" s="66" t="str">
        <f t="shared" si="31"/>
        <v/>
      </c>
      <c r="P69" s="66" t="str">
        <f t="shared" si="32"/>
        <v/>
      </c>
      <c r="Q69" s="66"/>
      <c r="R69" s="66" t="str">
        <f t="shared" si="33"/>
        <v/>
      </c>
      <c r="S69" s="66" t="str">
        <f t="shared" si="34"/>
        <v/>
      </c>
      <c r="T69" s="66" t="str">
        <f>IF(A69="","",_xlfn.CONCAT(C69,_xlfn.XLOOKUP(C69,DHAC_TestPatients_combined!E$2:E$72,DHAC_TestPatients_combined!F$2:F$72,"")))</f>
        <v/>
      </c>
      <c r="U69" s="120" t="str">
        <f>IF(D69&lt;&gt;"",LOWER(_xlfn.CONCAT(SUBSTITUTE(DHAC_TestPatients_combined!G68,"'",""),"-",DHAC_TestPatients_combined!H68,IF(DHAC_TestPatients_combined!I68&lt;&gt;"","-",""),IF(DHAC_TestPatients_combined!I68&lt;&gt;"",DHAC_TestPatients_combined!I68,""))),"")</f>
        <v/>
      </c>
      <c r="V69" s="120" t="str">
        <f t="shared" si="35"/>
        <v/>
      </c>
      <c r="W69" s="120" t="str">
        <f t="shared" si="36"/>
        <v/>
      </c>
      <c r="X69" s="65" t="str">
        <f t="shared" si="37"/>
        <v/>
      </c>
      <c r="Y69" s="65"/>
      <c r="Z69" s="120" t="str">
        <f>IF($A69&lt;&gt;"",_xlfn.XLOOKUP($C69,DHAC_TestPatients_combined!$E$2:$E$72,DHAC_TestPatients_combined!$G$2:$G$72,""),"")</f>
        <v/>
      </c>
      <c r="AA69" s="65" t="str">
        <f>IF($A69&lt;&gt;"",_xlfn.XLOOKUP($C69,DHAC_TestPatients_combined!$E$2:$E$72,DHAC_TestPatients_combined!$H$2:$H$72,""),"")</f>
        <v/>
      </c>
      <c r="AB69" s="65" t="str">
        <f>IF($A69&lt;&gt;"",_xlfn.XLOOKUP($C69,DHAC_TestPatients_combined!$E$2:$E$72,DHAC_TestPatients_combined!$I$2:$I$72,""),"")</f>
        <v/>
      </c>
      <c r="AC69" s="65" t="str">
        <f>IF($A69&lt;&gt;"",_xlfn.XLOOKUP($B69,Patient!$A$13:$A$83,Patient!$BF$13:$BF$83,""),"")</f>
        <v/>
      </c>
      <c r="AD69" s="155" t="str">
        <f>IF($A69&lt;&gt;"",_xlfn.XLOOKUP($B69,Patient!$A$13:$A$83,Patient!$BG$13:$BG$83,""),"")</f>
        <v/>
      </c>
      <c r="AE69" s="120" t="str">
        <f>IF($A69&lt;&gt;"",_xlfn.XLOOKUP($B69,Patient!$A$13:$A$83,Patient!AT$13:AT$83,""),"")</f>
        <v/>
      </c>
      <c r="AF69" s="65" t="str">
        <f>IF($A69&lt;&gt;"",_xlfn.XLOOKUP($B69,Patient!$A$13:$A$83,Patient!AU$13:AU$83,""),"")</f>
        <v/>
      </c>
      <c r="AG69" s="120" t="str">
        <f>IF($A69&lt;&gt;"",_xlfn.XLOOKUP($B69,Patient!$A$13:$A$83,Patient!AV$13:AV$83,""),"")</f>
        <v/>
      </c>
      <c r="AH69" s="65" t="str">
        <f>IF($A69&lt;&gt;"",_xlfn.XLOOKUP($B69,Patient!$A$13:$A$83,Patient!AW$13:AW$83,""),"")</f>
        <v/>
      </c>
      <c r="AI69" s="65" t="str">
        <f>IF($A69&lt;&gt;"",_xlfn.XLOOKUP($B69,Patient!$A$13:$A$83,Patient!AX$13:AX$83,""),"")</f>
        <v/>
      </c>
      <c r="AJ69" s="65" t="str">
        <f>IF($A69&lt;&gt;"",_xlfn.XLOOKUP($B69,Patient!$A$13:$A$83,Patient!AY$13:AY$83,""),"")</f>
        <v/>
      </c>
      <c r="AK69" s="65" t="str">
        <f>IF($A69&lt;&gt;"",_xlfn.XLOOKUP($B69,Patient!$A$13:$A$83,Patient!AZ$13:AZ$83,""),"")</f>
        <v/>
      </c>
      <c r="AL69" s="65" t="str">
        <f>IF($A69&lt;&gt;"",_xlfn.XLOOKUP($B69,Patient!$A$13:$A$83,Patient!BA$13:BA$83,""),"")</f>
        <v/>
      </c>
      <c r="AM69" s="65" t="str">
        <f>IF($A69&lt;&gt;"",_xlfn.XLOOKUP($B69,Patient!$A$13:$A$83,Patient!BB$13:BB$83,""),"")</f>
        <v/>
      </c>
      <c r="AN69" s="65" t="str">
        <f>IF($A69&lt;&gt;"",_xlfn.XLOOKUP($B69,Patient!$A$13:$A$83,Patient!$BL$13:$BL$83,""),"")</f>
        <v/>
      </c>
      <c r="AO69" s="120" t="str">
        <f>IF($A69&lt;&gt;"",_xlfn.XLOOKUP($B69,Patient!$A$13:$A$83,Patient!$BN$13:$BN$83,""),"")</f>
        <v/>
      </c>
      <c r="AP69" s="65" t="str">
        <f>IF($A69&lt;&gt;"",_xlfn.XLOOKUP($B69,Patient!$A$13:$A$83,Patient!$BO$13:$BO$83,""),"")</f>
        <v/>
      </c>
      <c r="AQ69" s="65" t="str">
        <f>IF($A69&lt;&gt;"",_xlfn.XLOOKUP($B69,Patient!$A$13:$A$83,Patient!$BP$13:$BP$83,""),"")</f>
        <v/>
      </c>
      <c r="AR69" s="65" t="str">
        <f>IF($A69&lt;&gt;"",_xlfn.XLOOKUP($B69,Patient!$A$13:$A$83,Patient!$BQ$13:$BQ$83,""),"")</f>
        <v/>
      </c>
      <c r="AS69" s="72" t="str">
        <f>IF($A69&lt;&gt;"",TEXT(_xlfn.XLOOKUP($B69,Patient!$A$13:$A$83,Patient!CC$13:CC$83,""),"#"),"")</f>
        <v/>
      </c>
      <c r="AT69" s="72" t="str">
        <f>IF($A69&lt;&gt;"",TEXT(_xlfn.XLOOKUP($B69,Patient!$A$13:$A$83,Patient!CD$13:CD$83,""),""),"")</f>
        <v/>
      </c>
      <c r="AU69" s="72" t="str">
        <f>IF($A69&lt;&gt;"",TEXT(_xlfn.XLOOKUP($B69,Patient!$A$13:$A$83,Patient!CF$13:CF$83,""),""),"")</f>
        <v/>
      </c>
      <c r="AV69" s="72" t="str">
        <f>IF($A69&lt;&gt;"",TEXT(_xlfn.XLOOKUP($B69,Patient!$A$13:$A$83,Patient!CG$13:CG$83,""),""),"")</f>
        <v/>
      </c>
      <c r="AW69" s="72" t="str">
        <f>IF($A69&lt;&gt;"",TEXT(_xlfn.XLOOKUP($B69,Patient!$A$13:$A$83,Patient!CI$13:CI$83,""),""),"")</f>
        <v/>
      </c>
      <c r="AX69" s="72" t="str">
        <f>IF($A69&lt;&gt;"",TEXT(_xlfn.XLOOKUP($B69,Patient!$A$13:$A$83,Patient!CJ$13:CJ$83,""),""),"")</f>
        <v/>
      </c>
      <c r="AY69" s="72" t="str">
        <f>IF($A69&lt;&gt;"",TEXT(_xlfn.XLOOKUP($B69,Patient!$A$13:$A$83,Patient!CK$13:CK$83,""),""),"")</f>
        <v/>
      </c>
      <c r="AZ69" s="72" t="str">
        <f>IF($A69&lt;&gt;"",TEXT(_xlfn.XLOOKUP($B69,Patient!$A$13:$A$83,Patient!CL$13:CL$83,""),""),"")</f>
        <v/>
      </c>
    </row>
    <row r="70" spans="1:52" x14ac:dyDescent="0.25">
      <c r="A70" s="65" t="str">
        <f>IF(D70 &lt;&gt; "",LOWER(_xlfn.CONCAT(_xlfn.XLOOKUP(DHAC_TestPatients_combined!E69, DHAC_TestPatients_combined!E$2:E$72,DHAC_TestPatients_combined!G$2:G$72,""), "-", _xlfn.XLOOKUP(DHAC_TestPatients_combined!E69, DHAC_TestPatients_combined!E$2:E$72,DHAC_TestPatients_combined!H$2:H$72,""),"-",DHAC_TestPatients_combined!F69)),"")</f>
        <v/>
      </c>
      <c r="B70" s="65" t="str">
        <f>IF(D70 &lt;&gt; "",LOWER(_xlfn.CONCAT(_xlfn.XLOOKUP(C70, DHAC_TestPatients_combined!E$2:E$72,DHAC_TestPatients_combined!G$2:G$72,""), "-", _xlfn.XLOOKUP(C70, DHAC_TestPatients_combined!E$2:E$72,DHAC_TestPatients_combined!H$2:H$72,""),"-",_xlfn.XLOOKUP(C70, DHAC_TestPatients_combined!E$2:E$72,DHAC_TestPatients_combined!I$2:I$72,""))),"")</f>
        <v/>
      </c>
      <c r="C70" s="65" t="str">
        <f>IF(D70&lt;&gt;"",DHAC_TestPatients_combined!E69,"")</f>
        <v/>
      </c>
      <c r="D70" s="65" t="str">
        <f>IF(DHAC_TestPatients_combined!F69&gt;1,DHAC_TestPatients_combined!F69,"")</f>
        <v/>
      </c>
      <c r="E70" s="73" t="str">
        <f>IF(D70&lt;&gt;"", DHAC_TestPatients_combined!J69,"")</f>
        <v/>
      </c>
      <c r="F70" s="72" t="str">
        <f t="shared" si="26"/>
        <v/>
      </c>
      <c r="G70" s="65" t="str">
        <f>IF(A70&lt;&gt;"",LOWER(_xlfn.XLOOKUP(C70,DHAC_TestPatients_combined!E$2:E$72,DHAC_TestPatients_combined!C$2:C$72,"")),"")</f>
        <v/>
      </c>
      <c r="H70" s="65" t="str">
        <f>IF(A70&lt;&gt;"",LOWER(_xlfn.XLOOKUP(C70,DHAC_TestPatients_combined!E$2:E$72,DHAC_TestPatients_combined!D$2:D$72,"")),"")</f>
        <v/>
      </c>
      <c r="I70" s="66" t="str">
        <f t="shared" si="27"/>
        <v/>
      </c>
      <c r="J70" s="66" t="str">
        <f t="shared" si="28"/>
        <v/>
      </c>
      <c r="K70" s="66"/>
      <c r="L70" s="66" t="str">
        <f t="shared" si="29"/>
        <v/>
      </c>
      <c r="M70" s="66" t="str">
        <f t="shared" si="30"/>
        <v/>
      </c>
      <c r="N70" s="66" t="str">
        <f>IF(A70&lt;&gt;"",_xlfn.XLOOKUP(C70,DHAC_TestPatients_combined!E$2:E$72,DHAC_TestPatients_combined!B$2:B$72,""),"")</f>
        <v/>
      </c>
      <c r="O70" s="66" t="str">
        <f t="shared" si="31"/>
        <v/>
      </c>
      <c r="P70" s="66" t="str">
        <f t="shared" si="32"/>
        <v/>
      </c>
      <c r="Q70" s="66"/>
      <c r="R70" s="66" t="str">
        <f t="shared" si="33"/>
        <v/>
      </c>
      <c r="S70" s="66" t="str">
        <f t="shared" si="34"/>
        <v/>
      </c>
      <c r="T70" s="66" t="str">
        <f>IF(A70="","",_xlfn.CONCAT(C70,_xlfn.XLOOKUP(C70,DHAC_TestPatients_combined!E$2:E$72,DHAC_TestPatients_combined!F$2:F$72,"")))</f>
        <v/>
      </c>
      <c r="U70" s="120" t="str">
        <f>IF(D70&lt;&gt;"",LOWER(_xlfn.CONCAT(SUBSTITUTE(DHAC_TestPatients_combined!G69,"'",""),"-",DHAC_TestPatients_combined!H69,IF(DHAC_TestPatients_combined!I69&lt;&gt;"","-",""),IF(DHAC_TestPatients_combined!I69&lt;&gt;"",DHAC_TestPatients_combined!I69,""))),"")</f>
        <v/>
      </c>
      <c r="V70" s="120" t="str">
        <f t="shared" si="35"/>
        <v/>
      </c>
      <c r="W70" s="120" t="str">
        <f t="shared" si="36"/>
        <v/>
      </c>
      <c r="X70" s="65" t="str">
        <f t="shared" si="37"/>
        <v/>
      </c>
      <c r="Y70" s="65"/>
      <c r="Z70" s="120" t="str">
        <f>IF($A70&lt;&gt;"",_xlfn.XLOOKUP($C70,DHAC_TestPatients_combined!$E$2:$E$72,DHAC_TestPatients_combined!$G$2:$G$72,""),"")</f>
        <v/>
      </c>
      <c r="AA70" s="65" t="str">
        <f>IF($A70&lt;&gt;"",_xlfn.XLOOKUP($C70,DHAC_TestPatients_combined!$E$2:$E$72,DHAC_TestPatients_combined!$H$2:$H$72,""),"")</f>
        <v/>
      </c>
      <c r="AB70" s="65" t="str">
        <f>IF($A70&lt;&gt;"",_xlfn.XLOOKUP($C70,DHAC_TestPatients_combined!$E$2:$E$72,DHAC_TestPatients_combined!$I$2:$I$72,""),"")</f>
        <v/>
      </c>
      <c r="AC70" s="65" t="str">
        <f>IF($A70&lt;&gt;"",_xlfn.XLOOKUP($B70,Patient!$A$13:$A$83,Patient!$BF$13:$BF$83,""),"")</f>
        <v/>
      </c>
      <c r="AD70" s="155" t="str">
        <f>IF($A70&lt;&gt;"",_xlfn.XLOOKUP($B70,Patient!$A$13:$A$83,Patient!$BG$13:$BG$83,""),"")</f>
        <v/>
      </c>
      <c r="AE70" s="120" t="str">
        <f>IF($A70&lt;&gt;"",_xlfn.XLOOKUP($B70,Patient!$A$13:$A$83,Patient!AT$13:AT$83,""),"")</f>
        <v/>
      </c>
      <c r="AF70" s="65" t="str">
        <f>IF($A70&lt;&gt;"",_xlfn.XLOOKUP($B70,Patient!$A$13:$A$83,Patient!AU$13:AU$83,""),"")</f>
        <v/>
      </c>
      <c r="AG70" s="120" t="str">
        <f>IF($A70&lt;&gt;"",_xlfn.XLOOKUP($B70,Patient!$A$13:$A$83,Patient!AV$13:AV$83,""),"")</f>
        <v/>
      </c>
      <c r="AH70" s="65" t="str">
        <f>IF($A70&lt;&gt;"",_xlfn.XLOOKUP($B70,Patient!$A$13:$A$83,Patient!AW$13:AW$83,""),"")</f>
        <v/>
      </c>
      <c r="AI70" s="65" t="str">
        <f>IF($A70&lt;&gt;"",_xlfn.XLOOKUP($B70,Patient!$A$13:$A$83,Patient!AX$13:AX$83,""),"")</f>
        <v/>
      </c>
      <c r="AJ70" s="65" t="str">
        <f>IF($A70&lt;&gt;"",_xlfn.XLOOKUP($B70,Patient!$A$13:$A$83,Patient!AY$13:AY$83,""),"")</f>
        <v/>
      </c>
      <c r="AK70" s="65" t="str">
        <f>IF($A70&lt;&gt;"",_xlfn.XLOOKUP($B70,Patient!$A$13:$A$83,Patient!AZ$13:AZ$83,""),"")</f>
        <v/>
      </c>
      <c r="AL70" s="65" t="str">
        <f>IF($A70&lt;&gt;"",_xlfn.XLOOKUP($B70,Patient!$A$13:$A$83,Patient!BA$13:BA$83,""),"")</f>
        <v/>
      </c>
      <c r="AM70" s="65" t="str">
        <f>IF($A70&lt;&gt;"",_xlfn.XLOOKUP($B70,Patient!$A$13:$A$83,Patient!BB$13:BB$83,""),"")</f>
        <v/>
      </c>
      <c r="AN70" s="65" t="str">
        <f>IF($A70&lt;&gt;"",_xlfn.XLOOKUP($B70,Patient!$A$13:$A$83,Patient!$BL$13:$BL$83,""),"")</f>
        <v/>
      </c>
      <c r="AO70" s="120" t="str">
        <f>IF($A70&lt;&gt;"",_xlfn.XLOOKUP($B70,Patient!$A$13:$A$83,Patient!$BN$13:$BN$83,""),"")</f>
        <v/>
      </c>
      <c r="AP70" s="65" t="str">
        <f>IF($A70&lt;&gt;"",_xlfn.XLOOKUP($B70,Patient!$A$13:$A$83,Patient!$BO$13:$BO$83,""),"")</f>
        <v/>
      </c>
      <c r="AQ70" s="65" t="str">
        <f>IF($A70&lt;&gt;"",_xlfn.XLOOKUP($B70,Patient!$A$13:$A$83,Patient!$BP$13:$BP$83,""),"")</f>
        <v/>
      </c>
      <c r="AR70" s="65" t="str">
        <f>IF($A70&lt;&gt;"",_xlfn.XLOOKUP($B70,Patient!$A$13:$A$83,Patient!$BQ$13:$BQ$83,""),"")</f>
        <v/>
      </c>
      <c r="AS70" s="72" t="str">
        <f>IF($A70&lt;&gt;"",TEXT(_xlfn.XLOOKUP($B70,Patient!$A$13:$A$83,Patient!CC$13:CC$83,""),"#"),"")</f>
        <v/>
      </c>
      <c r="AT70" s="72" t="str">
        <f>IF($A70&lt;&gt;"",TEXT(_xlfn.XLOOKUP($B70,Patient!$A$13:$A$83,Patient!CD$13:CD$83,""),""),"")</f>
        <v/>
      </c>
      <c r="AU70" s="72" t="str">
        <f>IF($A70&lt;&gt;"",TEXT(_xlfn.XLOOKUP($B70,Patient!$A$13:$A$83,Patient!CF$13:CF$83,""),""),"")</f>
        <v/>
      </c>
      <c r="AV70" s="72" t="str">
        <f>IF($A70&lt;&gt;"",TEXT(_xlfn.XLOOKUP($B70,Patient!$A$13:$A$83,Patient!CG$13:CG$83,""),""),"")</f>
        <v/>
      </c>
      <c r="AW70" s="72" t="str">
        <f>IF($A70&lt;&gt;"",TEXT(_xlfn.XLOOKUP($B70,Patient!$A$13:$A$83,Patient!CI$13:CI$83,""),""),"")</f>
        <v/>
      </c>
      <c r="AX70" s="72" t="str">
        <f>IF($A70&lt;&gt;"",TEXT(_xlfn.XLOOKUP($B70,Patient!$A$13:$A$83,Patient!CJ$13:CJ$83,""),""),"")</f>
        <v/>
      </c>
      <c r="AY70" s="72" t="str">
        <f>IF($A70&lt;&gt;"",TEXT(_xlfn.XLOOKUP($B70,Patient!$A$13:$A$83,Patient!CK$13:CK$83,""),""),"")</f>
        <v/>
      </c>
      <c r="AZ70" s="72" t="str">
        <f>IF($A70&lt;&gt;"",TEXT(_xlfn.XLOOKUP($B70,Patient!$A$13:$A$83,Patient!CL$13:CL$83,""),""),"")</f>
        <v/>
      </c>
    </row>
    <row r="71" spans="1:52" x14ac:dyDescent="0.25">
      <c r="A71" s="65" t="str">
        <f>IF(D71 &lt;&gt; "",LOWER(_xlfn.CONCAT(_xlfn.XLOOKUP(DHAC_TestPatients_combined!E70, DHAC_TestPatients_combined!E$2:E$72,DHAC_TestPatients_combined!G$2:G$72,""), "-", _xlfn.XLOOKUP(DHAC_TestPatients_combined!E70, DHAC_TestPatients_combined!E$2:E$72,DHAC_TestPatients_combined!H$2:H$72,""),"-",DHAC_TestPatients_combined!F70)),"")</f>
        <v>dietrich-phillipa-2</v>
      </c>
      <c r="B71" s="65" t="str">
        <f>IF(D71 &lt;&gt; "",LOWER(_xlfn.CONCAT(_xlfn.XLOOKUP(C71, DHAC_TestPatients_combined!E$2:E$72,DHAC_TestPatients_combined!G$2:G$72,""), "-", _xlfn.XLOOKUP(C71, DHAC_TestPatients_combined!E$2:E$72,DHAC_TestPatients_combined!H$2:H$72,""),"-",_xlfn.XLOOKUP(C71, DHAC_TestPatients_combined!E$2:E$72,DHAC_TestPatients_combined!I$2:I$72,""))),"")</f>
        <v>dietrich-phillipa-grace</v>
      </c>
      <c r="C71" s="65">
        <f>IF(D71&lt;&gt;"",DHAC_TestPatients_combined!E70,"")</f>
        <v>2954541131</v>
      </c>
      <c r="D71" s="65">
        <f>IF(DHAC_TestPatients_combined!F70&gt;1,DHAC_TestPatients_combined!F70,"")</f>
        <v>2</v>
      </c>
      <c r="E71" s="73">
        <f>IF(D71&lt;&gt;"", DHAC_TestPatients_combined!J70,"")</f>
        <v>42845</v>
      </c>
      <c r="F71" s="72">
        <f t="shared" si="26"/>
        <v>31</v>
      </c>
      <c r="G71" s="65" t="str">
        <f>IF(A71&lt;&gt;"",LOWER(_xlfn.XLOOKUP(C71,DHAC_TestPatients_combined!E$2:E$72,DHAC_TestPatients_combined!C$2:C$72,"")),"")</f>
        <v>active</v>
      </c>
      <c r="H71" s="65" t="str">
        <f>IF(A71&lt;&gt;"",LOWER(_xlfn.XLOOKUP(C71,DHAC_TestPatients_combined!E$2:E$72,DHAC_TestPatients_combined!D$2:D$72,"")),"")</f>
        <v>verified</v>
      </c>
      <c r="I71" s="66" t="str">
        <f t="shared" si="27"/>
        <v>NI</v>
      </c>
      <c r="J71" s="66" t="str">
        <f t="shared" si="28"/>
        <v>http://terminology.hl7.org/CodeSystem/v2-0203</v>
      </c>
      <c r="K71" s="66"/>
      <c r="L71" s="66" t="str">
        <f t="shared" si="29"/>
        <v>IHI</v>
      </c>
      <c r="M71" s="66" t="str">
        <f t="shared" si="30"/>
        <v>http://ns.electronichealth.net.au/id/hi/ihi/1.0</v>
      </c>
      <c r="N71" s="66" t="str">
        <f>IF(A71&lt;&gt;"",_xlfn.XLOOKUP(C71,DHAC_TestPatients_combined!E$2:E$72,DHAC_TestPatients_combined!B$2:B$72,""),"")</f>
        <v>8003608666976485</v>
      </c>
      <c r="O71" s="66" t="str">
        <f t="shared" si="31"/>
        <v>MC</v>
      </c>
      <c r="P71" s="66" t="str">
        <f t="shared" si="32"/>
        <v>http://terminology.hl7.org/CodeSystem/v2-0203</v>
      </c>
      <c r="Q71" s="66"/>
      <c r="R71" s="66" t="str">
        <f t="shared" si="33"/>
        <v>Medicare Number</v>
      </c>
      <c r="S71" s="66" t="str">
        <f t="shared" si="34"/>
        <v>http://ns.electronichealth.net.au/id/medicare-number</v>
      </c>
      <c r="T71" s="66" t="str">
        <f>IF(A71="","",_xlfn.CONCAT(C71,_xlfn.XLOOKUP(C71,DHAC_TestPatients_combined!E$2:E$72,DHAC_TestPatients_combined!F$2:F$72,"")))</f>
        <v>29545411311</v>
      </c>
      <c r="U71" s="120" t="str">
        <f>IF(D71&lt;&gt;"",LOWER(_xlfn.CONCAT(SUBSTITUTE(DHAC_TestPatients_combined!G70,"'",""),"-",DHAC_TestPatients_combined!H70,IF(DHAC_TestPatients_combined!I70&lt;&gt;"","-",""),IF(DHAC_TestPatients_combined!I70&lt;&gt;"",DHAC_TestPatients_combined!I70,""))),"")</f>
        <v>dietrich-blake-louis</v>
      </c>
      <c r="V71" s="120" t="str">
        <f t="shared" si="35"/>
        <v>http://terminology.hl7.org/CodeSystem/v3-RoleCode</v>
      </c>
      <c r="W71" s="120" t="str">
        <f t="shared" si="36"/>
        <v>MTH</v>
      </c>
      <c r="X71" s="65" t="str">
        <f t="shared" si="37"/>
        <v>mother</v>
      </c>
      <c r="Y71" s="65"/>
      <c r="Z71" s="120" t="str">
        <f>IF($A71&lt;&gt;"",_xlfn.XLOOKUP($C71,DHAC_TestPatients_combined!$E$2:$E$72,DHAC_TestPatients_combined!$G$2:$G$72,""),"")</f>
        <v>DIETRICH</v>
      </c>
      <c r="AA71" s="65" t="str">
        <f>IF($A71&lt;&gt;"",_xlfn.XLOOKUP($C71,DHAC_TestPatients_combined!$E$2:$E$72,DHAC_TestPatients_combined!$H$2:$H$72,""),"")</f>
        <v>Phillipa</v>
      </c>
      <c r="AB71" s="65" t="str">
        <f>IF($A71&lt;&gt;"",_xlfn.XLOOKUP($C71,DHAC_TestPatients_combined!$E$2:$E$72,DHAC_TestPatients_combined!$I$2:$I$72,""),"")</f>
        <v>GRACE</v>
      </c>
      <c r="AC71" s="65" t="str">
        <f>IF($A71&lt;&gt;"",_xlfn.XLOOKUP($B71,Patient!$A$13:$A$83,Patient!$BF$13:$BF$83,""),"")</f>
        <v>female</v>
      </c>
      <c r="AD71" s="155">
        <f>IF($A71&lt;&gt;"",_xlfn.XLOOKUP($B71,Patient!$A$13:$A$83,Patient!$BG$13:$BG$83,""),"")</f>
        <v>31214</v>
      </c>
      <c r="AE71" s="120" t="str">
        <f>IF($A71&lt;&gt;"",_xlfn.XLOOKUP($B71,Patient!$A$13:$A$83,Patient!AT$13:AT$83,""),"")</f>
        <v>phone</v>
      </c>
      <c r="AF71" s="65" t="str">
        <f>IF($A71&lt;&gt;"",_xlfn.XLOOKUP($B71,Patient!$A$13:$A$83,Patient!AU$13:AU$83,""),"")</f>
        <v>home</v>
      </c>
      <c r="AG71" s="120" t="str">
        <f>IF($A71&lt;&gt;"",_xlfn.XLOOKUP($B71,Patient!$A$13:$A$83,Patient!AV$13:AV$83,""),"")</f>
        <v>0270109317</v>
      </c>
      <c r="AH71" s="65" t="str">
        <f>IF($A71&lt;&gt;"",_xlfn.XLOOKUP($B71,Patient!$A$13:$A$83,Patient!AW$13:AW$83,""),"")</f>
        <v>phone</v>
      </c>
      <c r="AI71" s="65" t="str">
        <f>IF($A71&lt;&gt;"",_xlfn.XLOOKUP($B71,Patient!$A$13:$A$83,Patient!AX$13:AX$83,""),"")</f>
        <v>mobile</v>
      </c>
      <c r="AJ71" s="65" t="str">
        <f>IF($A71&lt;&gt;"",_xlfn.XLOOKUP($B71,Patient!$A$13:$A$83,Patient!AY$13:AY$83,""),"")</f>
        <v>0433350288</v>
      </c>
      <c r="AK71" s="65" t="str">
        <f>IF($A71&lt;&gt;"",_xlfn.XLOOKUP($B71,Patient!$A$13:$A$83,Patient!AZ$13:AZ$83,""),"")</f>
        <v>phone</v>
      </c>
      <c r="AL71" s="65" t="str">
        <f>IF($A71&lt;&gt;"",_xlfn.XLOOKUP($B71,Patient!$A$13:$A$83,Patient!BA$13:BA$83,""),"")</f>
        <v>work</v>
      </c>
      <c r="AM71" s="65" t="str">
        <f>IF($A71&lt;&gt;"",_xlfn.XLOOKUP($B71,Patient!$A$13:$A$83,Patient!BB$13:BB$83,""),"")</f>
        <v>0270103810</v>
      </c>
      <c r="AN71" s="65" t="str">
        <f>IF($A71&lt;&gt;"",_xlfn.XLOOKUP($B71,Patient!$A$13:$A$83,Patient!$BL$13:$BL$83,""),"")</f>
        <v>77 Yoga Rdge</v>
      </c>
      <c r="AO71" s="120" t="str">
        <f>IF($A71&lt;&gt;"",_xlfn.XLOOKUP($B71,Patient!$A$13:$A$83,Patient!$BN$13:$BN$83,""),"")</f>
        <v>Mitchell</v>
      </c>
      <c r="AP71" s="65" t="str">
        <f>IF($A71&lt;&gt;"",_xlfn.XLOOKUP($B71,Patient!$A$13:$A$83,Patient!$BO$13:$BO$83,""),"")</f>
        <v>ACT</v>
      </c>
      <c r="AQ71" s="65" t="str">
        <f>IF($A71&lt;&gt;"",_xlfn.XLOOKUP($B71,Patient!$A$13:$A$83,Patient!$BP$13:$BP$83,""),"")</f>
        <v>2911</v>
      </c>
      <c r="AR71" s="65" t="str">
        <f>IF($A71&lt;&gt;"",_xlfn.XLOOKUP($B71,Patient!$A$13:$A$83,Patient!$BQ$13:$BQ$83,""),"")</f>
        <v>AU</v>
      </c>
      <c r="AS71" s="72" t="str">
        <f>IF($A71&lt;&gt;"",TEXT(_xlfn.XLOOKUP($B71,Patient!$A$13:$A$83,Patient!CC$13:CC$83,""),"#"),"")</f>
        <v/>
      </c>
      <c r="AT71" s="72" t="str">
        <f>IF($A71&lt;&gt;"",TEXT(_xlfn.XLOOKUP($B71,Patient!$A$13:$A$83,Patient!CD$13:CD$83,""),""),"")</f>
        <v/>
      </c>
      <c r="AU71" s="72" t="str">
        <f>IF($A71&lt;&gt;"",TEXT(_xlfn.XLOOKUP($B71,Patient!$A$13:$A$83,Patient!CF$13:CF$83,""),""),"")</f>
        <v/>
      </c>
      <c r="AV71" s="72" t="str">
        <f>IF($A71&lt;&gt;"",TEXT(_xlfn.XLOOKUP($B71,Patient!$A$13:$A$83,Patient!CG$13:CG$83,""),""),"")</f>
        <v/>
      </c>
      <c r="AW71" s="72" t="str">
        <f>IF($A71&lt;&gt;"",TEXT(_xlfn.XLOOKUP($B71,Patient!$A$13:$A$83,Patient!CI$13:CI$83,""),""),"")</f>
        <v/>
      </c>
      <c r="AX71" s="72" t="str">
        <f>IF($A71&lt;&gt;"",TEXT(_xlfn.XLOOKUP($B71,Patient!$A$13:$A$83,Patient!CJ$13:CJ$83,""),""),"")</f>
        <v/>
      </c>
      <c r="AY71" s="72" t="str">
        <f>IF($A71&lt;&gt;"",TEXT(_xlfn.XLOOKUP($B71,Patient!$A$13:$A$83,Patient!CK$13:CK$83,""),""),"")</f>
        <v/>
      </c>
      <c r="AZ71" s="72" t="str">
        <f>IF($A71&lt;&gt;"",TEXT(_xlfn.XLOOKUP($B71,Patient!$A$13:$A$83,Patient!CL$13:CL$83,""),""),"")</f>
        <v/>
      </c>
    </row>
    <row r="72" spans="1:52" x14ac:dyDescent="0.25">
      <c r="A72" s="65" t="str">
        <f>IF(D72 &lt;&gt; "",LOWER(_xlfn.CONCAT(_xlfn.XLOOKUP(DHAC_TestPatients_combined!E71, DHAC_TestPatients_combined!E$2:E$72,DHAC_TestPatients_combined!G$2:G$72,""), "-", _xlfn.XLOOKUP(DHAC_TestPatients_combined!E71, DHAC_TestPatients_combined!E$2:E$72,DHAC_TestPatients_combined!H$2:H$72,""),"-",DHAC_TestPatients_combined!F71)),"")</f>
        <v>dietrich-phillipa-3</v>
      </c>
      <c r="B72" s="65" t="str">
        <f>IF(D72 &lt;&gt; "",LOWER(_xlfn.CONCAT(_xlfn.XLOOKUP(C72, DHAC_TestPatients_combined!E$2:E$72,DHAC_TestPatients_combined!G$2:G$72,""), "-", _xlfn.XLOOKUP(C72, DHAC_TestPatients_combined!E$2:E$72,DHAC_TestPatients_combined!H$2:H$72,""),"-",_xlfn.XLOOKUP(C72, DHAC_TestPatients_combined!E$2:E$72,DHAC_TestPatients_combined!I$2:I$72,""))),"")</f>
        <v>dietrich-phillipa-grace</v>
      </c>
      <c r="C72" s="65">
        <f>IF(D72&lt;&gt;"",DHAC_TestPatients_combined!E71,"")</f>
        <v>2954541131</v>
      </c>
      <c r="D72" s="65">
        <f>IF(DHAC_TestPatients_combined!F71&gt;1,DHAC_TestPatients_combined!F71,"")</f>
        <v>3</v>
      </c>
      <c r="E72" s="73">
        <f>IF(D72&lt;&gt;"", DHAC_TestPatients_combined!J71,"")</f>
        <v>42845</v>
      </c>
      <c r="F72" s="72">
        <f t="shared" si="26"/>
        <v>31</v>
      </c>
      <c r="G72" s="65" t="str">
        <f>IF(A72&lt;&gt;"",LOWER(_xlfn.XLOOKUP(C72,DHAC_TestPatients_combined!E$2:E$72,DHAC_TestPatients_combined!C$2:C$72,"")),"")</f>
        <v>active</v>
      </c>
      <c r="H72" s="65" t="str">
        <f>IF(A72&lt;&gt;"",LOWER(_xlfn.XLOOKUP(C72,DHAC_TestPatients_combined!E$2:E$72,DHAC_TestPatients_combined!D$2:D$72,"")),"")</f>
        <v>verified</v>
      </c>
      <c r="I72" s="66" t="str">
        <f t="shared" si="27"/>
        <v>NI</v>
      </c>
      <c r="J72" s="66" t="str">
        <f t="shared" si="28"/>
        <v>http://terminology.hl7.org/CodeSystem/v2-0203</v>
      </c>
      <c r="K72" s="66"/>
      <c r="L72" s="66" t="str">
        <f t="shared" si="29"/>
        <v>IHI</v>
      </c>
      <c r="M72" s="66" t="str">
        <f t="shared" si="30"/>
        <v>http://ns.electronichealth.net.au/id/hi/ihi/1.0</v>
      </c>
      <c r="N72" s="66" t="str">
        <f>IF(A72&lt;&gt;"",_xlfn.XLOOKUP(C72,DHAC_TestPatients_combined!E$2:E$72,DHAC_TestPatients_combined!B$2:B$72,""),"")</f>
        <v>8003608666976485</v>
      </c>
      <c r="O72" s="66" t="str">
        <f t="shared" si="31"/>
        <v>MC</v>
      </c>
      <c r="P72" s="66" t="str">
        <f t="shared" si="32"/>
        <v>http://terminology.hl7.org/CodeSystem/v2-0203</v>
      </c>
      <c r="Q72" s="66"/>
      <c r="R72" s="66" t="str">
        <f t="shared" si="33"/>
        <v>Medicare Number</v>
      </c>
      <c r="S72" s="66" t="str">
        <f t="shared" si="34"/>
        <v>http://ns.electronichealth.net.au/id/medicare-number</v>
      </c>
      <c r="T72" s="66" t="str">
        <f>IF(A72="","",_xlfn.CONCAT(C72,_xlfn.XLOOKUP(C72,DHAC_TestPatients_combined!E$2:E$72,DHAC_TestPatients_combined!F$2:F$72,"")))</f>
        <v>29545411311</v>
      </c>
      <c r="U72" s="120" t="str">
        <f>IF(D72&lt;&gt;"",LOWER(_xlfn.CONCAT(SUBSTITUTE(DHAC_TestPatients_combined!G71,"'",""),"-",DHAC_TestPatients_combined!H71,IF(DHAC_TestPatients_combined!I71&lt;&gt;"","-",""),IF(DHAC_TestPatients_combined!I71&lt;&gt;"",DHAC_TestPatients_combined!I71,""))),"")</f>
        <v>dietrich-kimbra-althea</v>
      </c>
      <c r="V72" s="120" t="str">
        <f t="shared" si="35"/>
        <v>http://terminology.hl7.org/CodeSystem/v3-RoleCode</v>
      </c>
      <c r="W72" s="120" t="str">
        <f t="shared" si="36"/>
        <v>MTH</v>
      </c>
      <c r="X72" s="65" t="str">
        <f t="shared" si="37"/>
        <v>mother</v>
      </c>
      <c r="Y72" s="65"/>
      <c r="Z72" s="120" t="str">
        <f>IF($A72&lt;&gt;"",_xlfn.XLOOKUP($C72,DHAC_TestPatients_combined!$E$2:$E$72,DHAC_TestPatients_combined!$G$2:$G$72,""),"")</f>
        <v>DIETRICH</v>
      </c>
      <c r="AA72" s="65" t="str">
        <f>IF($A72&lt;&gt;"",_xlfn.XLOOKUP($C72,DHAC_TestPatients_combined!$E$2:$E$72,DHAC_TestPatients_combined!$H$2:$H$72,""),"")</f>
        <v>Phillipa</v>
      </c>
      <c r="AB72" s="65" t="str">
        <f>IF($A72&lt;&gt;"",_xlfn.XLOOKUP($C72,DHAC_TestPatients_combined!$E$2:$E$72,DHAC_TestPatients_combined!$I$2:$I$72,""),"")</f>
        <v>GRACE</v>
      </c>
      <c r="AC72" s="65" t="str">
        <f>IF($A72&lt;&gt;"",_xlfn.XLOOKUP($B72,Patient!$A$13:$A$83,Patient!$BF$13:$BF$83,""),"")</f>
        <v>female</v>
      </c>
      <c r="AD72" s="155">
        <f>IF($A72&lt;&gt;"",_xlfn.XLOOKUP($B72,Patient!$A$13:$A$83,Patient!$BG$13:$BG$83,""),"")</f>
        <v>31214</v>
      </c>
      <c r="AE72" s="120" t="str">
        <f>IF($A72&lt;&gt;"",_xlfn.XLOOKUP($B72,Patient!$A$13:$A$83,Patient!AT$13:AT$83,""),"")</f>
        <v>phone</v>
      </c>
      <c r="AF72" s="65" t="str">
        <f>IF($A72&lt;&gt;"",_xlfn.XLOOKUP($B72,Patient!$A$13:$A$83,Patient!AU$13:AU$83,""),"")</f>
        <v>home</v>
      </c>
      <c r="AG72" s="120" t="str">
        <f>IF($A72&lt;&gt;"",_xlfn.XLOOKUP($B72,Patient!$A$13:$A$83,Patient!AV$13:AV$83,""),"")</f>
        <v>0270109317</v>
      </c>
      <c r="AH72" s="65" t="str">
        <f>IF($A72&lt;&gt;"",_xlfn.XLOOKUP($B72,Patient!$A$13:$A$83,Patient!AW$13:AW$83,""),"")</f>
        <v>phone</v>
      </c>
      <c r="AI72" s="65" t="str">
        <f>IF($A72&lt;&gt;"",_xlfn.XLOOKUP($B72,Patient!$A$13:$A$83,Patient!AX$13:AX$83,""),"")</f>
        <v>mobile</v>
      </c>
      <c r="AJ72" s="65" t="str">
        <f>IF($A72&lt;&gt;"",_xlfn.XLOOKUP($B72,Patient!$A$13:$A$83,Patient!AY$13:AY$83,""),"")</f>
        <v>0433350288</v>
      </c>
      <c r="AK72" s="65" t="str">
        <f>IF($A72&lt;&gt;"",_xlfn.XLOOKUP($B72,Patient!$A$13:$A$83,Patient!AZ$13:AZ$83,""),"")</f>
        <v>phone</v>
      </c>
      <c r="AL72" s="65" t="str">
        <f>IF($A72&lt;&gt;"",_xlfn.XLOOKUP($B72,Patient!$A$13:$A$83,Patient!BA$13:BA$83,""),"")</f>
        <v>work</v>
      </c>
      <c r="AM72" s="65" t="str">
        <f>IF($A72&lt;&gt;"",_xlfn.XLOOKUP($B72,Patient!$A$13:$A$83,Patient!BB$13:BB$83,""),"")</f>
        <v>0270103810</v>
      </c>
      <c r="AN72" s="65" t="str">
        <f>IF($A72&lt;&gt;"",_xlfn.XLOOKUP($B72,Patient!$A$13:$A$83,Patient!$BL$13:$BL$83,""),"")</f>
        <v>77 Yoga Rdge</v>
      </c>
      <c r="AO72" s="120" t="str">
        <f>IF($A72&lt;&gt;"",_xlfn.XLOOKUP($B72,Patient!$A$13:$A$83,Patient!$BN$13:$BN$83,""),"")</f>
        <v>Mitchell</v>
      </c>
      <c r="AP72" s="65" t="str">
        <f>IF($A72&lt;&gt;"",_xlfn.XLOOKUP($B72,Patient!$A$13:$A$83,Patient!$BO$13:$BO$83,""),"")</f>
        <v>ACT</v>
      </c>
      <c r="AQ72" s="65" t="str">
        <f>IF($A72&lt;&gt;"",_xlfn.XLOOKUP($B72,Patient!$A$13:$A$83,Patient!$BP$13:$BP$83,""),"")</f>
        <v>2911</v>
      </c>
      <c r="AR72" s="65" t="str">
        <f>IF($A72&lt;&gt;"",_xlfn.XLOOKUP($B72,Patient!$A$13:$A$83,Patient!$BQ$13:$BQ$83,""),"")</f>
        <v>AU</v>
      </c>
      <c r="AS72" s="72" t="str">
        <f>IF($A72&lt;&gt;"",TEXT(_xlfn.XLOOKUP($B72,Patient!$A$13:$A$83,Patient!CC$13:CC$83,""),"#"),"")</f>
        <v/>
      </c>
      <c r="AT72" s="72" t="str">
        <f>IF($A72&lt;&gt;"",TEXT(_xlfn.XLOOKUP($B72,Patient!$A$13:$A$83,Patient!CD$13:CD$83,""),""),"")</f>
        <v/>
      </c>
      <c r="AU72" s="72" t="str">
        <f>IF($A72&lt;&gt;"",TEXT(_xlfn.XLOOKUP($B72,Patient!$A$13:$A$83,Patient!CF$13:CF$83,""),""),"")</f>
        <v/>
      </c>
      <c r="AV72" s="72" t="str">
        <f>IF($A72&lt;&gt;"",TEXT(_xlfn.XLOOKUP($B72,Patient!$A$13:$A$83,Patient!CG$13:CG$83,""),""),"")</f>
        <v/>
      </c>
      <c r="AW72" s="72" t="str">
        <f>IF($A72&lt;&gt;"",TEXT(_xlfn.XLOOKUP($B72,Patient!$A$13:$A$83,Patient!CI$13:CI$83,""),""),"")</f>
        <v/>
      </c>
      <c r="AX72" s="72" t="str">
        <f>IF($A72&lt;&gt;"",TEXT(_xlfn.XLOOKUP($B72,Patient!$A$13:$A$83,Patient!CJ$13:CJ$83,""),""),"")</f>
        <v/>
      </c>
      <c r="AY72" s="72" t="str">
        <f>IF($A72&lt;&gt;"",TEXT(_xlfn.XLOOKUP($B72,Patient!$A$13:$A$83,Patient!CK$13:CK$83,""),""),"")</f>
        <v/>
      </c>
      <c r="AZ72" s="72" t="str">
        <f>IF($A72&lt;&gt;"",TEXT(_xlfn.XLOOKUP($B72,Patient!$A$13:$A$83,Patient!CL$13:CL$83,""),""),"")</f>
        <v/>
      </c>
    </row>
    <row r="73" spans="1:52" x14ac:dyDescent="0.25">
      <c r="A73" s="65" t="str">
        <f>IF(D73 &lt;&gt; "",LOWER(_xlfn.CONCAT(_xlfn.XLOOKUP(DHAC_TestPatients_combined!E72, DHAC_TestPatients_combined!E$2:E$72,DHAC_TestPatients_combined!G$2:G$72,""), "-", _xlfn.XLOOKUP(DHAC_TestPatients_combined!E72, DHAC_TestPatients_combined!E$2:E$72,DHAC_TestPatients_combined!H$2:H$72,""),"-",DHAC_TestPatients_combined!F72)),"")</f>
        <v>dietrich-phillipa-4</v>
      </c>
      <c r="B73" s="65" t="str">
        <f>IF(D73 &lt;&gt; "",LOWER(_xlfn.CONCAT(_xlfn.XLOOKUP(C73, DHAC_TestPatients_combined!E$2:E$72,DHAC_TestPatients_combined!G$2:G$72,""), "-", _xlfn.XLOOKUP(C73, DHAC_TestPatients_combined!E$2:E$72,DHAC_TestPatients_combined!H$2:H$72,""),"-",_xlfn.XLOOKUP(C73, DHAC_TestPatients_combined!E$2:E$72,DHAC_TestPatients_combined!I$2:I$72,""))),"")</f>
        <v>dietrich-phillipa-grace</v>
      </c>
      <c r="C73" s="65">
        <f>IF(D73&lt;&gt;"",DHAC_TestPatients_combined!E72,"")</f>
        <v>2954541131</v>
      </c>
      <c r="D73" s="65">
        <f>IF(DHAC_TestPatients_combined!F72&gt;1,DHAC_TestPatients_combined!F72,"")</f>
        <v>4</v>
      </c>
      <c r="E73" s="73">
        <f>IF(D73&lt;&gt;"", DHAC_TestPatients_combined!J72,"")</f>
        <v>42845</v>
      </c>
      <c r="F73" s="72">
        <f t="shared" si="26"/>
        <v>31</v>
      </c>
      <c r="G73" s="65" t="str">
        <f>IF(A73&lt;&gt;"",LOWER(_xlfn.XLOOKUP(C73,DHAC_TestPatients_combined!E$2:E$72,DHAC_TestPatients_combined!C$2:C$72,"")),"")</f>
        <v>active</v>
      </c>
      <c r="H73" s="65" t="str">
        <f>IF(A73&lt;&gt;"",LOWER(_xlfn.XLOOKUP(C73,DHAC_TestPatients_combined!E$2:E$72,DHAC_TestPatients_combined!D$2:D$72,"")),"")</f>
        <v>verified</v>
      </c>
      <c r="I73" s="66" t="str">
        <f t="shared" si="27"/>
        <v>NI</v>
      </c>
      <c r="J73" s="66" t="str">
        <f t="shared" si="28"/>
        <v>http://terminology.hl7.org/CodeSystem/v2-0203</v>
      </c>
      <c r="K73" s="66"/>
      <c r="L73" s="66" t="str">
        <f t="shared" si="29"/>
        <v>IHI</v>
      </c>
      <c r="M73" s="66" t="str">
        <f t="shared" si="30"/>
        <v>http://ns.electronichealth.net.au/id/hi/ihi/1.0</v>
      </c>
      <c r="N73" s="66" t="str">
        <f>IF(A73&lt;&gt;"",_xlfn.XLOOKUP(C73,DHAC_TestPatients_combined!E$2:E$72,DHAC_TestPatients_combined!B$2:B$72,""),"")</f>
        <v>8003608666976485</v>
      </c>
      <c r="O73" s="66" t="str">
        <f t="shared" si="31"/>
        <v>MC</v>
      </c>
      <c r="P73" s="66" t="str">
        <f t="shared" si="32"/>
        <v>http://terminology.hl7.org/CodeSystem/v2-0203</v>
      </c>
      <c r="Q73" s="66"/>
      <c r="R73" s="66" t="str">
        <f t="shared" si="33"/>
        <v>Medicare Number</v>
      </c>
      <c r="S73" s="66" t="str">
        <f t="shared" si="34"/>
        <v>http://ns.electronichealth.net.au/id/medicare-number</v>
      </c>
      <c r="T73" s="66" t="str">
        <f>IF(A73="","",_xlfn.CONCAT(C73,_xlfn.XLOOKUP(C73,DHAC_TestPatients_combined!E$2:E$72,DHAC_TestPatients_combined!F$2:F$72,"")))</f>
        <v>29545411311</v>
      </c>
      <c r="U73" s="120" t="str">
        <f>IF(D73&lt;&gt;"",LOWER(_xlfn.CONCAT(SUBSTITUTE(DHAC_TestPatients_combined!G72,"'",""),"-",DHAC_TestPatients_combined!H72,IF(DHAC_TestPatients_combined!I72&lt;&gt;"","-",""),IF(DHAC_TestPatients_combined!I72&lt;&gt;"",DHAC_TestPatients_combined!I72,""))),"")</f>
        <v>dietrich-diedre-alicia</v>
      </c>
      <c r="V73" s="120" t="str">
        <f t="shared" si="35"/>
        <v>http://terminology.hl7.org/CodeSystem/v3-RoleCode</v>
      </c>
      <c r="W73" s="120" t="str">
        <f t="shared" si="36"/>
        <v>MTH</v>
      </c>
      <c r="X73" s="65" t="str">
        <f t="shared" si="37"/>
        <v>mother</v>
      </c>
      <c r="Y73" s="65"/>
      <c r="Z73" s="120" t="str">
        <f>IF($A73&lt;&gt;"",_xlfn.XLOOKUP($C73,DHAC_TestPatients_combined!$E$2:$E$72,DHAC_TestPatients_combined!$G$2:$G$72,""),"")</f>
        <v>DIETRICH</v>
      </c>
      <c r="AA73" s="65" t="str">
        <f>IF($A73&lt;&gt;"",_xlfn.XLOOKUP($C73,DHAC_TestPatients_combined!$E$2:$E$72,DHAC_TestPatients_combined!$H$2:$H$72,""),"")</f>
        <v>Phillipa</v>
      </c>
      <c r="AB73" s="65" t="str">
        <f>IF($A73&lt;&gt;"",_xlfn.XLOOKUP($C73,DHAC_TestPatients_combined!$E$2:$E$72,DHAC_TestPatients_combined!$I$2:$I$72,""),"")</f>
        <v>GRACE</v>
      </c>
      <c r="AC73" s="65" t="str">
        <f>IF($A73&lt;&gt;"",_xlfn.XLOOKUP($B73,Patient!$A$13:$A$83,Patient!$BF$13:$BF$83,""),"")</f>
        <v>female</v>
      </c>
      <c r="AD73" s="155">
        <f>IF($A73&lt;&gt;"",_xlfn.XLOOKUP($B73,Patient!$A$13:$A$83,Patient!$BG$13:$BG$83,""),"")</f>
        <v>31214</v>
      </c>
      <c r="AE73" s="120" t="str">
        <f>IF($A73&lt;&gt;"",_xlfn.XLOOKUP($B73,Patient!$A$13:$A$83,Patient!AT$13:AT$83,""),"")</f>
        <v>phone</v>
      </c>
      <c r="AF73" s="65" t="str">
        <f>IF($A73&lt;&gt;"",_xlfn.XLOOKUP($B73,Patient!$A$13:$A$83,Patient!AU$13:AU$83,""),"")</f>
        <v>home</v>
      </c>
      <c r="AG73" s="120" t="str">
        <f>IF($A73&lt;&gt;"",_xlfn.XLOOKUP($B73,Patient!$A$13:$A$83,Patient!AV$13:AV$83,""),"")</f>
        <v>0270109317</v>
      </c>
      <c r="AH73" s="65" t="str">
        <f>IF($A73&lt;&gt;"",_xlfn.XLOOKUP($B73,Patient!$A$13:$A$83,Patient!AW$13:AW$83,""),"")</f>
        <v>phone</v>
      </c>
      <c r="AI73" s="65" t="str">
        <f>IF($A73&lt;&gt;"",_xlfn.XLOOKUP($B73,Patient!$A$13:$A$83,Patient!AX$13:AX$83,""),"")</f>
        <v>mobile</v>
      </c>
      <c r="AJ73" s="65" t="str">
        <f>IF($A73&lt;&gt;"",_xlfn.XLOOKUP($B73,Patient!$A$13:$A$83,Patient!AY$13:AY$83,""),"")</f>
        <v>0433350288</v>
      </c>
      <c r="AK73" s="65" t="str">
        <f>IF($A73&lt;&gt;"",_xlfn.XLOOKUP($B73,Patient!$A$13:$A$83,Patient!AZ$13:AZ$83,""),"")</f>
        <v>phone</v>
      </c>
      <c r="AL73" s="65" t="str">
        <f>IF($A73&lt;&gt;"",_xlfn.XLOOKUP($B73,Patient!$A$13:$A$83,Patient!BA$13:BA$83,""),"")</f>
        <v>work</v>
      </c>
      <c r="AM73" s="65" t="str">
        <f>IF($A73&lt;&gt;"",_xlfn.XLOOKUP($B73,Patient!$A$13:$A$83,Patient!BB$13:BB$83,""),"")</f>
        <v>0270103810</v>
      </c>
      <c r="AN73" s="65" t="str">
        <f>IF($A73&lt;&gt;"",_xlfn.XLOOKUP($B73,Patient!$A$13:$A$83,Patient!$BL$13:$BL$83,""),"")</f>
        <v>77 Yoga Rdge</v>
      </c>
      <c r="AO73" s="120" t="str">
        <f>IF($A73&lt;&gt;"",_xlfn.XLOOKUP($B73,Patient!$A$13:$A$83,Patient!$BN$13:$BN$83,""),"")</f>
        <v>Mitchell</v>
      </c>
      <c r="AP73" s="65" t="str">
        <f>IF($A73&lt;&gt;"",_xlfn.XLOOKUP($B73,Patient!$A$13:$A$83,Patient!$BO$13:$BO$83,""),"")</f>
        <v>ACT</v>
      </c>
      <c r="AQ73" s="65" t="str">
        <f>IF($A73&lt;&gt;"",_xlfn.XLOOKUP($B73,Patient!$A$13:$A$83,Patient!$BP$13:$BP$83,""),"")</f>
        <v>2911</v>
      </c>
      <c r="AR73" s="65" t="str">
        <f>IF($A73&lt;&gt;"",_xlfn.XLOOKUP($B73,Patient!$A$13:$A$83,Patient!$BQ$13:$BQ$83,""),"")</f>
        <v>AU</v>
      </c>
      <c r="AS73" s="72" t="str">
        <f>IF($A73&lt;&gt;"",TEXT(_xlfn.XLOOKUP($B73,Patient!$A$13:$A$83,Patient!CC$13:CC$83,""),"#"),"")</f>
        <v/>
      </c>
      <c r="AT73" s="72" t="str">
        <f>IF($A73&lt;&gt;"",TEXT(_xlfn.XLOOKUP($B73,Patient!$A$13:$A$83,Patient!CD$13:CD$83,""),""),"")</f>
        <v/>
      </c>
      <c r="AU73" s="72" t="str">
        <f>IF($A73&lt;&gt;"",TEXT(_xlfn.XLOOKUP($B73,Patient!$A$13:$A$83,Patient!CF$13:CF$83,""),""),"")</f>
        <v/>
      </c>
      <c r="AV73" s="72" t="str">
        <f>IF($A73&lt;&gt;"",TEXT(_xlfn.XLOOKUP($B73,Patient!$A$13:$A$83,Patient!CG$13:CG$83,""),""),"")</f>
        <v/>
      </c>
      <c r="AW73" s="72" t="str">
        <f>IF($A73&lt;&gt;"",TEXT(_xlfn.XLOOKUP($B73,Patient!$A$13:$A$83,Patient!CI$13:CI$83,""),""),"")</f>
        <v/>
      </c>
      <c r="AX73" s="72" t="str">
        <f>IF($A73&lt;&gt;"",TEXT(_xlfn.XLOOKUP($B73,Patient!$A$13:$A$83,Patient!CJ$13:CJ$83,""),""),"")</f>
        <v/>
      </c>
      <c r="AY73" s="72" t="str">
        <f>IF($A73&lt;&gt;"",TEXT(_xlfn.XLOOKUP($B73,Patient!$A$13:$A$83,Patient!CK$13:CK$83,""),""),"")</f>
        <v/>
      </c>
      <c r="AZ73" s="72" t="str">
        <f>IF($A73&lt;&gt;"",TEXT(_xlfn.XLOOKUP($B73,Patient!$A$13:$A$83,Patient!CL$13:CL$83,""),""),"")</f>
        <v/>
      </c>
    </row>
  </sheetData>
  <hyperlinks>
    <hyperlink ref="M2" r:id="rId1" xr:uid="{B3806F80-689F-4AF2-9A7C-26C149D31F7D}"/>
    <hyperlink ref="J2" r:id="rId2" xr:uid="{2FB41AEF-17BE-419A-A7A0-E65B57199816}"/>
    <hyperlink ref="P2" r:id="rId3" xr:uid="{96CF457A-40F8-45FB-894E-59104550E498}"/>
    <hyperlink ref="S2" r:id="rId4" xr:uid="{24DF7181-110F-481F-8DFA-BD9E55567A93}"/>
    <hyperlink ref="V2" r:id="rId5" xr:uid="{658DE4FB-E2D2-4291-89E6-AF95B65E8B28}"/>
    <hyperlink ref="M20" r:id="rId6" display="http://ns.electronichealth.net.au/id/hi/ihi/1.0" xr:uid="{9F38388C-475D-4449-9210-03C2344EC531}"/>
    <hyperlink ref="P20" r:id="rId7" display="http://terminology.hl7.org/CodeSystem/v2-0203" xr:uid="{4D589379-2C9C-4A4D-9CD0-96293071144C}"/>
    <hyperlink ref="S20" r:id="rId8" display="http://ns.electronichealth.net.au/id/medicare-number" xr:uid="{678D5EBB-0893-4499-972F-6AB055B18705}"/>
    <hyperlink ref="M3" r:id="rId9" display="http://ns.electronichealth.net.au/id/hi/ihi/1.0" xr:uid="{C578ED9F-8810-4C4E-866B-9A92E97FAB1F}"/>
    <hyperlink ref="M4" r:id="rId10" display="http://ns.electronichealth.net.au/id/hi/ihi/1.0" xr:uid="{7B21A1F8-D1EE-4066-80DA-3B81F6AC8FDF}"/>
    <hyperlink ref="M5" r:id="rId11" display="http://ns.electronichealth.net.au/id/hi/ihi/1.0" xr:uid="{364E278A-8221-4E26-ADE5-DC736B50EA19}"/>
    <hyperlink ref="M6" r:id="rId12" display="http://ns.electronichealth.net.au/id/hi/ihi/1.0" xr:uid="{364C5338-C6F4-438C-A78F-924A1509884D}"/>
    <hyperlink ref="M7" r:id="rId13" display="http://ns.electronichealth.net.au/id/hi/ihi/1.0" xr:uid="{5FAE57CD-53B9-4013-91AF-2C7288A63B2F}"/>
    <hyperlink ref="M8" r:id="rId14" display="http://ns.electronichealth.net.au/id/hi/ihi/1.0" xr:uid="{890B44D6-F8D2-4EDF-98FE-AF8354945180}"/>
    <hyperlink ref="M9" r:id="rId15" display="http://ns.electronichealth.net.au/id/hi/ihi/1.0" xr:uid="{478EC318-D746-4109-9DCF-494F87305B2D}"/>
    <hyperlink ref="M10" r:id="rId16" display="http://ns.electronichealth.net.au/id/hi/ihi/1.0" xr:uid="{FB7FE0E8-61B2-49D1-999D-5AFB963246D1}"/>
    <hyperlink ref="M11" r:id="rId17" display="http://ns.electronichealth.net.au/id/hi/ihi/1.0" xr:uid="{68CC5F27-6065-473A-B75F-2E7BFB94DD77}"/>
    <hyperlink ref="M12" r:id="rId18" display="http://ns.electronichealth.net.au/id/hi/ihi/1.0" xr:uid="{4317EAAE-3913-4895-928A-A02555371386}"/>
    <hyperlink ref="M13" r:id="rId19" display="http://ns.electronichealth.net.au/id/hi/ihi/1.0" xr:uid="{CD45AB80-668C-4BA7-832A-CC94405BBD04}"/>
    <hyperlink ref="M14" r:id="rId20" display="http://ns.electronichealth.net.au/id/hi/ihi/1.0" xr:uid="{67CFDC6A-EC88-431D-B91E-C94ADCAD2EA4}"/>
    <hyperlink ref="M15" r:id="rId21" display="http://ns.electronichealth.net.au/id/hi/ihi/1.0" xr:uid="{D6D002FC-8A07-4DE3-BE11-A2FA8F1B4080}"/>
    <hyperlink ref="M16" r:id="rId22" display="http://ns.electronichealth.net.au/id/hi/ihi/1.0" xr:uid="{D45704FE-C856-496B-9E87-ECC142931FAC}"/>
    <hyperlink ref="M17" r:id="rId23" display="http://ns.electronichealth.net.au/id/hi/ihi/1.0" xr:uid="{4F8530DC-CA50-4D11-A78E-18148F92339B}"/>
    <hyperlink ref="M18" r:id="rId24" display="http://ns.electronichealth.net.au/id/hi/ihi/1.0" xr:uid="{C3769DE1-C34D-4978-8C93-C8F0076445DD}"/>
    <hyperlink ref="M19" r:id="rId25" display="http://ns.electronichealth.net.au/id/hi/ihi/1.0" xr:uid="{E706409B-06C6-4AAE-9652-1BC6E10E636E}"/>
    <hyperlink ref="P3" r:id="rId26" display="http://terminology.hl7.org/CodeSystem/v2-0203" xr:uid="{63587170-236D-47FA-8FA9-45E7B0259904}"/>
    <hyperlink ref="P4" r:id="rId27" display="http://terminology.hl7.org/CodeSystem/v2-0203" xr:uid="{760E5F70-5B19-40A5-9A98-DDCFCD64179A}"/>
    <hyperlink ref="P5" r:id="rId28" display="http://terminology.hl7.org/CodeSystem/v2-0203" xr:uid="{CCBAC4E4-1FC9-41F2-AF96-D7E037BA5187}"/>
    <hyperlink ref="P6" r:id="rId29" display="http://terminology.hl7.org/CodeSystem/v2-0203" xr:uid="{512456BD-F3A7-48E2-B722-6F0CBE5532F1}"/>
    <hyperlink ref="P7" r:id="rId30" display="http://terminology.hl7.org/CodeSystem/v2-0203" xr:uid="{63BA4529-C923-488D-BB56-468AC4A9CD40}"/>
    <hyperlink ref="P8" r:id="rId31" display="http://terminology.hl7.org/CodeSystem/v2-0203" xr:uid="{772B4EB6-DFDF-407B-B2AB-20FCB0D6BF4D}"/>
    <hyperlink ref="P9" r:id="rId32" display="http://terminology.hl7.org/CodeSystem/v2-0203" xr:uid="{145F5CC5-C762-4D60-BBD7-F2E37B27BB9A}"/>
    <hyperlink ref="P10" r:id="rId33" display="http://terminology.hl7.org/CodeSystem/v2-0203" xr:uid="{89C2AB63-05E3-41B2-A521-8994BF2DBEAF}"/>
    <hyperlink ref="P11" r:id="rId34" display="http://terminology.hl7.org/CodeSystem/v2-0203" xr:uid="{23ACB260-BDBB-479E-AD7E-A89C967A9173}"/>
    <hyperlink ref="P12" r:id="rId35" display="http://terminology.hl7.org/CodeSystem/v2-0203" xr:uid="{FA0508DB-1314-46DD-ADE1-8C4BD5926BCA}"/>
    <hyperlink ref="P13" r:id="rId36" display="http://terminology.hl7.org/CodeSystem/v2-0203" xr:uid="{25580C72-384A-4AD7-8957-FB202814AFCD}"/>
    <hyperlink ref="P14" r:id="rId37" display="http://terminology.hl7.org/CodeSystem/v2-0203" xr:uid="{25D32029-8026-4D50-8F73-E97DCB48C66B}"/>
    <hyperlink ref="P15" r:id="rId38" display="http://terminology.hl7.org/CodeSystem/v2-0203" xr:uid="{D108B120-89CA-4C80-8893-1E1CBD052509}"/>
    <hyperlink ref="P16" r:id="rId39" display="http://terminology.hl7.org/CodeSystem/v2-0203" xr:uid="{36721F97-09EC-4758-A502-79DDC89C5806}"/>
    <hyperlink ref="P17" r:id="rId40" display="http://terminology.hl7.org/CodeSystem/v2-0203" xr:uid="{41ADA624-B587-457B-808F-E5EBF44A7853}"/>
    <hyperlink ref="P18" r:id="rId41" display="http://terminology.hl7.org/CodeSystem/v2-0203" xr:uid="{D8E49ABD-7238-43A4-8087-69A077CC892C}"/>
    <hyperlink ref="P19" r:id="rId42" display="http://terminology.hl7.org/CodeSystem/v2-0203" xr:uid="{43E3ACCA-4352-47CB-AF07-73B64F25D3BD}"/>
    <hyperlink ref="S3" r:id="rId43" display="http://ns.electronichealth.net.au/id/medicare-number" xr:uid="{8276BCA1-8789-4CB5-9888-DDBB34BCF16C}"/>
    <hyperlink ref="S4" r:id="rId44" display="http://ns.electronichealth.net.au/id/medicare-number" xr:uid="{83A1BCFB-0584-40ED-A5CA-23B1B68B27EE}"/>
    <hyperlink ref="S5" r:id="rId45" display="http://ns.electronichealth.net.au/id/medicare-number" xr:uid="{B8AF464E-86E6-4ACC-8F4B-E862DF50E688}"/>
    <hyperlink ref="S6" r:id="rId46" display="http://ns.electronichealth.net.au/id/medicare-number" xr:uid="{25626E17-07F0-49FB-B5D5-487C8B5F86F9}"/>
    <hyperlink ref="S7" r:id="rId47" display="http://ns.electronichealth.net.au/id/medicare-number" xr:uid="{5B658700-9B18-4ADE-885F-C4EC4640F1C0}"/>
    <hyperlink ref="S8" r:id="rId48" display="http://ns.electronichealth.net.au/id/medicare-number" xr:uid="{B9EF294F-5F3B-4365-97B3-5D3B55C72131}"/>
    <hyperlink ref="S9" r:id="rId49" display="http://ns.electronichealth.net.au/id/medicare-number" xr:uid="{642420CF-7690-4D63-9C6F-17CB342DA108}"/>
    <hyperlink ref="S10" r:id="rId50" display="http://ns.electronichealth.net.au/id/medicare-number" xr:uid="{D006F4C0-B8BB-4BF9-A2F3-4DFA2A539AE7}"/>
    <hyperlink ref="S11" r:id="rId51" display="http://ns.electronichealth.net.au/id/medicare-number" xr:uid="{AA44FFD9-1784-4768-A56B-D5EB881B0FE7}"/>
    <hyperlink ref="S12" r:id="rId52" display="http://ns.electronichealth.net.au/id/medicare-number" xr:uid="{79914885-6002-4F7A-82CA-A0531F5A1F7E}"/>
    <hyperlink ref="S13" r:id="rId53" display="http://ns.electronichealth.net.au/id/medicare-number" xr:uid="{649B7C07-8EC6-41BB-B12F-D783B1691230}"/>
    <hyperlink ref="S14" r:id="rId54" display="http://ns.electronichealth.net.au/id/medicare-number" xr:uid="{91A1A271-F240-48B3-80FA-205D07C609D1}"/>
    <hyperlink ref="S15" r:id="rId55" display="http://ns.electronichealth.net.au/id/medicare-number" xr:uid="{B056279F-DD04-4A2E-80B0-03B2723BFD88}"/>
    <hyperlink ref="S16" r:id="rId56" display="http://ns.electronichealth.net.au/id/medicare-number" xr:uid="{1A4E9664-D767-46E7-9662-0C2346C7A5E3}"/>
    <hyperlink ref="S17" r:id="rId57" display="http://ns.electronichealth.net.au/id/medicare-number" xr:uid="{265C5931-D157-491D-B5A5-A7023DEFCBF3}"/>
    <hyperlink ref="S18" r:id="rId58" display="http://ns.electronichealth.net.au/id/medicare-number" xr:uid="{97CCF17D-486D-4C1E-8F0B-B604CBAC7790}"/>
    <hyperlink ref="S19" r:id="rId59" display="http://ns.electronichealth.net.au/id/medicare-number" xr:uid="{F688A36B-C0B6-43DD-B324-DF712C35ADDD}"/>
    <hyperlink ref="M38" r:id="rId60" display="http://ns.electronichealth.net.au/id/hi/ihi/1.0" xr:uid="{507C77ED-1F4D-4D46-966A-2921C4B4C35B}"/>
    <hyperlink ref="M56" r:id="rId61" display="http://ns.electronichealth.net.au/id/hi/ihi/1.0" xr:uid="{CFC1E219-F9C4-456B-933E-E57AE1C3BF32}"/>
    <hyperlink ref="A1" r:id="rId62" display="http://ns.electronichealth.net.au/id/medicare-number" xr:uid="{0B74B7EE-149C-4AE2-847B-6F47051A6D9E}"/>
    <hyperlink ref="P38" r:id="rId63" display="http://terminology.hl7.org/CodeSystem/v2-0203" xr:uid="{61241304-9999-4003-B22A-7CB63E9476CE}"/>
    <hyperlink ref="P56" r:id="rId64" display="http://terminology.hl7.org/CodeSystem/v2-0203" xr:uid="{6DB27955-3192-4436-BE8F-54FF9BCF8BC3}"/>
    <hyperlink ref="S38" r:id="rId65" display="http://ns.electronichealth.net.au/id/medicare-number" xr:uid="{2E1FFBEE-2737-45A9-97CF-00B049A7937F}"/>
    <hyperlink ref="S56" r:id="rId66" display="http://ns.electronichealth.net.au/id/medicare-number" xr:uid="{0EE42008-8F8D-4424-8CBF-7D237E00BC28}"/>
    <hyperlink ref="M21" r:id="rId67" display="http://ns.electronichealth.net.au/id/hi/ihi/1.0" xr:uid="{3805009E-3240-498B-894C-C045F3214855}"/>
    <hyperlink ref="M39" r:id="rId68" display="http://ns.electronichealth.net.au/id/hi/ihi/1.0" xr:uid="{17E7F0B4-3E27-43D3-93EA-6E897BBE6417}"/>
    <hyperlink ref="M57" r:id="rId69" display="http://ns.electronichealth.net.au/id/hi/ihi/1.0" xr:uid="{3907B8E1-E0CF-42DE-AEB0-09C24327CA3A}"/>
    <hyperlink ref="M22" r:id="rId70" display="http://ns.electronichealth.net.au/id/hi/ihi/1.0" xr:uid="{54148C9F-71EA-4791-9D25-3F00C6A34252}"/>
    <hyperlink ref="M40" r:id="rId71" display="http://ns.electronichealth.net.au/id/hi/ihi/1.0" xr:uid="{A4107171-79A5-422F-8903-20B69036041A}"/>
    <hyperlink ref="M58" r:id="rId72" display="http://ns.electronichealth.net.au/id/hi/ihi/1.0" xr:uid="{DE305EC4-070D-4394-8F89-33380B33ADBE}"/>
    <hyperlink ref="M23" r:id="rId73" display="http://ns.electronichealth.net.au/id/hi/ihi/1.0" xr:uid="{756731DC-46AD-4FD6-9629-932D15A1BCAF}"/>
    <hyperlink ref="M41" r:id="rId74" display="http://ns.electronichealth.net.au/id/hi/ihi/1.0" xr:uid="{86F7DC68-20E8-4F40-B604-2B05CEB701E5}"/>
    <hyperlink ref="M59" r:id="rId75" display="http://ns.electronichealth.net.au/id/hi/ihi/1.0" xr:uid="{F9C28440-CB7D-4D49-A8FA-917D5CE7FEAE}"/>
    <hyperlink ref="M24" r:id="rId76" display="http://ns.electronichealth.net.au/id/hi/ihi/1.0" xr:uid="{9B995024-52C4-4D6B-99EB-E9470BA68033}"/>
    <hyperlink ref="M42" r:id="rId77" display="http://ns.electronichealth.net.au/id/hi/ihi/1.0" xr:uid="{4A76F838-E5C7-4535-A7E0-B0414BF22040}"/>
    <hyperlink ref="M60" r:id="rId78" display="http://ns.electronichealth.net.au/id/hi/ihi/1.0" xr:uid="{763564CF-E6CD-41C9-BE27-9F929E1CCBAF}"/>
    <hyperlink ref="M25" r:id="rId79" display="http://ns.electronichealth.net.au/id/hi/ihi/1.0" xr:uid="{9BBF829B-FDD2-4075-862D-6A21C60779C2}"/>
    <hyperlink ref="M43" r:id="rId80" display="http://ns.electronichealth.net.au/id/hi/ihi/1.0" xr:uid="{B5CC32E4-C663-46F4-B2B1-28442AD0823E}"/>
    <hyperlink ref="M61" r:id="rId81" display="http://ns.electronichealth.net.au/id/hi/ihi/1.0" xr:uid="{F5574895-058B-4B8D-BAE5-76EE20BDB481}"/>
    <hyperlink ref="M26" r:id="rId82" display="http://ns.electronichealth.net.au/id/hi/ihi/1.0" xr:uid="{F5BACD26-66F2-41E1-9BB0-F27B6503FEBF}"/>
    <hyperlink ref="M44" r:id="rId83" display="http://ns.electronichealth.net.au/id/hi/ihi/1.0" xr:uid="{B487BDD5-3A62-4BBA-BB71-8EE92843B447}"/>
    <hyperlink ref="M62" r:id="rId84" display="http://ns.electronichealth.net.au/id/hi/ihi/1.0" xr:uid="{A75413F8-B85C-40F3-9A4B-C97D3000D23A}"/>
    <hyperlink ref="M27" r:id="rId85" display="http://ns.electronichealth.net.au/id/hi/ihi/1.0" xr:uid="{62763F93-722A-4612-9807-BA332E22DA6A}"/>
    <hyperlink ref="M45" r:id="rId86" display="http://ns.electronichealth.net.au/id/hi/ihi/1.0" xr:uid="{1484BE1A-A2D3-4271-B745-011C352A3982}"/>
    <hyperlink ref="M63" r:id="rId87" display="http://ns.electronichealth.net.au/id/hi/ihi/1.0" xr:uid="{659B6E9D-0D47-4D38-B334-08BF1C2AB6BC}"/>
    <hyperlink ref="M28" r:id="rId88" display="http://ns.electronichealth.net.au/id/hi/ihi/1.0" xr:uid="{DAAF9814-0D62-4DB4-805F-E5598007A611}"/>
    <hyperlink ref="M46" r:id="rId89" display="http://ns.electronichealth.net.au/id/hi/ihi/1.0" xr:uid="{EF683B5C-D6D1-499B-9FBD-ADC889D941AA}"/>
    <hyperlink ref="M64" r:id="rId90" display="http://ns.electronichealth.net.au/id/hi/ihi/1.0" xr:uid="{EED29A28-7DEC-4165-93C3-8D5086EA5BF1}"/>
    <hyperlink ref="M29" r:id="rId91" display="http://ns.electronichealth.net.au/id/hi/ihi/1.0" xr:uid="{768C957C-AAE4-4750-8453-48DBBD1FED63}"/>
    <hyperlink ref="M47" r:id="rId92" display="http://ns.electronichealth.net.au/id/hi/ihi/1.0" xr:uid="{6E355208-A5EF-431E-8070-36223C998D4E}"/>
    <hyperlink ref="M65" r:id="rId93" display="http://ns.electronichealth.net.au/id/hi/ihi/1.0" xr:uid="{05835AAB-009E-4027-ADBA-E7D07EC1DB70}"/>
    <hyperlink ref="M30" r:id="rId94" display="http://ns.electronichealth.net.au/id/hi/ihi/1.0" xr:uid="{A4D33F36-390D-4CCA-8B7A-29DEE13E7A09}"/>
    <hyperlink ref="M48" r:id="rId95" display="http://ns.electronichealth.net.au/id/hi/ihi/1.0" xr:uid="{59EFFC59-DD4E-41CD-84C1-A2075E8617C5}"/>
    <hyperlink ref="M66" r:id="rId96" display="http://ns.electronichealth.net.au/id/hi/ihi/1.0" xr:uid="{AA21FA55-3DE6-416D-A8B8-4F32D5E22983}"/>
    <hyperlink ref="M31" r:id="rId97" display="http://ns.electronichealth.net.au/id/hi/ihi/1.0" xr:uid="{41712935-0954-4B5E-B0AF-5E6006D093E4}"/>
    <hyperlink ref="M49" r:id="rId98" display="http://ns.electronichealth.net.au/id/hi/ihi/1.0" xr:uid="{681A3070-3B0B-401F-AAD6-E3765F8756A8}"/>
    <hyperlink ref="M67" r:id="rId99" display="http://ns.electronichealth.net.au/id/hi/ihi/1.0" xr:uid="{537770E7-5571-4E4B-ADB3-B5028335F22A}"/>
    <hyperlink ref="M32" r:id="rId100" display="http://ns.electronichealth.net.au/id/hi/ihi/1.0" xr:uid="{EC53D031-8385-4C59-BC27-92540A87CBB4}"/>
    <hyperlink ref="M50" r:id="rId101" display="http://ns.electronichealth.net.au/id/hi/ihi/1.0" xr:uid="{9EE71BB0-7414-43F9-BE54-7C8B0CCEC70B}"/>
    <hyperlink ref="M68" r:id="rId102" display="http://ns.electronichealth.net.au/id/hi/ihi/1.0" xr:uid="{AD3C7028-AABD-47AF-BA71-157A4970E647}"/>
    <hyperlink ref="M33" r:id="rId103" display="http://ns.electronichealth.net.au/id/hi/ihi/1.0" xr:uid="{21D88DFF-F4A9-4129-B744-DC2E8925E9DB}"/>
    <hyperlink ref="M51" r:id="rId104" display="http://ns.electronichealth.net.au/id/hi/ihi/1.0" xr:uid="{0EDE3717-0B98-41B1-A1AB-33B4FABE5096}"/>
    <hyperlink ref="M69" r:id="rId105" display="http://ns.electronichealth.net.au/id/hi/ihi/1.0" xr:uid="{062A1A9D-D85D-4924-8B02-DB38657722E5}"/>
    <hyperlink ref="M34" r:id="rId106" display="http://ns.electronichealth.net.au/id/hi/ihi/1.0" xr:uid="{09262110-09D8-4BEC-8D5B-24F2AEFA99BC}"/>
    <hyperlink ref="M52" r:id="rId107" display="http://ns.electronichealth.net.au/id/hi/ihi/1.0" xr:uid="{A203DB8F-EAE1-4677-B45E-1DF5A151E499}"/>
    <hyperlink ref="M70" r:id="rId108" display="http://ns.electronichealth.net.au/id/hi/ihi/1.0" xr:uid="{77828DC2-70B2-4CDE-B985-88CD69BBB074}"/>
    <hyperlink ref="M35" r:id="rId109" display="http://ns.electronichealth.net.au/id/hi/ihi/1.0" xr:uid="{6458E92C-A9DB-431A-B25C-54D9BD187DA3}"/>
    <hyperlink ref="M53" r:id="rId110" display="http://ns.electronichealth.net.au/id/hi/ihi/1.0" xr:uid="{AAAC942F-A4F2-45A0-BF3B-CE7B2A1B6242}"/>
    <hyperlink ref="M71" r:id="rId111" display="http://ns.electronichealth.net.au/id/hi/ihi/1.0" xr:uid="{8ED56261-3F46-409A-A257-24661B66BAC9}"/>
    <hyperlink ref="M36" r:id="rId112" display="http://ns.electronichealth.net.au/id/hi/ihi/1.0" xr:uid="{CD4E9CC9-DBE5-40AD-8170-3E12B7937EDA}"/>
    <hyperlink ref="M54" r:id="rId113" display="http://ns.electronichealth.net.au/id/hi/ihi/1.0" xr:uid="{0C990CD2-F456-43F9-B17C-369E2C0FDFCD}"/>
    <hyperlink ref="M72" r:id="rId114" display="http://ns.electronichealth.net.au/id/hi/ihi/1.0" xr:uid="{E7F0713C-61D3-429A-AED6-6F7651AB0294}"/>
    <hyperlink ref="M37" r:id="rId115" display="http://ns.electronichealth.net.au/id/hi/ihi/1.0" xr:uid="{AEB6C7FD-06D1-4FC8-A925-7F724033DC76}"/>
    <hyperlink ref="M55" r:id="rId116" display="http://ns.electronichealth.net.au/id/hi/ihi/1.0" xr:uid="{4A0BF889-0813-4342-AF8B-160BEA9DD427}"/>
    <hyperlink ref="M73" r:id="rId117" display="http://ns.electronichealth.net.au/id/hi/ihi/1.0" xr:uid="{E7B1AD5C-D8A0-4E5D-B3A8-0DBEAB8C6744}"/>
    <hyperlink ref="P21" r:id="rId118" display="http://terminology.hl7.org/CodeSystem/v2-0203" xr:uid="{A6FBE4E9-BC80-4037-8218-3F0C12A30635}"/>
    <hyperlink ref="P39" r:id="rId119" display="http://terminology.hl7.org/CodeSystem/v2-0203" xr:uid="{F4DBABED-0214-4A1B-82A8-CC1935EAE6DB}"/>
    <hyperlink ref="P57" r:id="rId120" display="http://terminology.hl7.org/CodeSystem/v2-0203" xr:uid="{08233B6C-AC7C-4C19-84A6-D5E2389ED027}"/>
    <hyperlink ref="P22" r:id="rId121" display="http://terminology.hl7.org/CodeSystem/v2-0203" xr:uid="{1DC3AE75-3D08-4671-A602-86B058061D86}"/>
    <hyperlink ref="P40" r:id="rId122" display="http://terminology.hl7.org/CodeSystem/v2-0203" xr:uid="{1BB41A14-16FC-43A0-A753-924961A325EF}"/>
    <hyperlink ref="P58" r:id="rId123" display="http://terminology.hl7.org/CodeSystem/v2-0203" xr:uid="{5C4329AD-B7C8-4034-9715-010371153C7A}"/>
    <hyperlink ref="P23" r:id="rId124" display="http://terminology.hl7.org/CodeSystem/v2-0203" xr:uid="{FDA6FDD6-22F2-4C3E-BC15-F5EEC369903E}"/>
    <hyperlink ref="P41" r:id="rId125" display="http://terminology.hl7.org/CodeSystem/v2-0203" xr:uid="{2207FB27-1AAD-44E8-B456-2EB664DFF54D}"/>
    <hyperlink ref="P59" r:id="rId126" display="http://terminology.hl7.org/CodeSystem/v2-0203" xr:uid="{B333EFBD-C67F-40BA-839A-92F4277C6A95}"/>
    <hyperlink ref="P24" r:id="rId127" display="http://terminology.hl7.org/CodeSystem/v2-0203" xr:uid="{DFD056B8-E94C-4525-844E-5E9876AC5D15}"/>
    <hyperlink ref="P42" r:id="rId128" display="http://terminology.hl7.org/CodeSystem/v2-0203" xr:uid="{2073CC9B-09AD-49E2-BC31-29764474EA24}"/>
    <hyperlink ref="P60" r:id="rId129" display="http://terminology.hl7.org/CodeSystem/v2-0203" xr:uid="{635E02E9-5C9B-4946-B9DF-1ADA79584171}"/>
    <hyperlink ref="P25" r:id="rId130" display="http://terminology.hl7.org/CodeSystem/v2-0203" xr:uid="{ECD7A5C6-DB4B-40F8-9E98-8B552DE887B7}"/>
    <hyperlink ref="P43" r:id="rId131" display="http://terminology.hl7.org/CodeSystem/v2-0203" xr:uid="{F6A82F45-0A4A-4474-AC4D-D17BF334000D}"/>
    <hyperlink ref="P61" r:id="rId132" display="http://terminology.hl7.org/CodeSystem/v2-0203" xr:uid="{8E918AF7-314C-48CF-936B-E0BBAE58CF84}"/>
    <hyperlink ref="P26" r:id="rId133" display="http://terminology.hl7.org/CodeSystem/v2-0203" xr:uid="{7E80D636-59E6-4141-A8F2-686959EB9055}"/>
    <hyperlink ref="P44" r:id="rId134" display="http://terminology.hl7.org/CodeSystem/v2-0203" xr:uid="{6CC61369-E489-4309-A063-5B1C712044BF}"/>
    <hyperlink ref="P62" r:id="rId135" display="http://terminology.hl7.org/CodeSystem/v2-0203" xr:uid="{5E9B0E0E-52E9-4172-B5DF-540F2D1E900C}"/>
    <hyperlink ref="P27" r:id="rId136" display="http://terminology.hl7.org/CodeSystem/v2-0203" xr:uid="{3A7474DE-7C2C-49EE-80D0-5E21F75127B0}"/>
    <hyperlink ref="P45" r:id="rId137" display="http://terminology.hl7.org/CodeSystem/v2-0203" xr:uid="{83910028-5D7A-41FD-86F0-A85ED53E5849}"/>
    <hyperlink ref="P63" r:id="rId138" display="http://terminology.hl7.org/CodeSystem/v2-0203" xr:uid="{2D60DF14-6B3B-4379-A7C4-A3CA66B4A4F0}"/>
    <hyperlink ref="P28" r:id="rId139" display="http://terminology.hl7.org/CodeSystem/v2-0203" xr:uid="{B422335F-FF39-40C5-84E5-5309378FAC7C}"/>
    <hyperlink ref="P46" r:id="rId140" display="http://terminology.hl7.org/CodeSystem/v2-0203" xr:uid="{5FC51CD5-9F38-4A94-B3E4-710E49E82A5C}"/>
    <hyperlink ref="P64" r:id="rId141" display="http://terminology.hl7.org/CodeSystem/v2-0203" xr:uid="{AEEE69A7-85E2-4634-86AF-349F6F21B89A}"/>
    <hyperlink ref="P29" r:id="rId142" display="http://terminology.hl7.org/CodeSystem/v2-0203" xr:uid="{9551C0ED-8B7F-400D-AF93-D1D6EEBC99B2}"/>
    <hyperlink ref="P47" r:id="rId143" display="http://terminology.hl7.org/CodeSystem/v2-0203" xr:uid="{E52396C6-35A0-4B14-B5C9-D00B931F5C00}"/>
    <hyperlink ref="P65" r:id="rId144" display="http://terminology.hl7.org/CodeSystem/v2-0203" xr:uid="{B9E82AD6-311F-42D2-BCCD-020BE1C8929F}"/>
    <hyperlink ref="P30" r:id="rId145" display="http://terminology.hl7.org/CodeSystem/v2-0203" xr:uid="{547601D1-E7EE-4446-9B42-330B98EB6CE2}"/>
    <hyperlink ref="P48" r:id="rId146" display="http://terminology.hl7.org/CodeSystem/v2-0203" xr:uid="{E977D3E8-F38E-4099-8363-7F1683D8B583}"/>
    <hyperlink ref="P66" r:id="rId147" display="http://terminology.hl7.org/CodeSystem/v2-0203" xr:uid="{AE5CE3BE-0E1E-4E4E-9B96-6F1F1149D916}"/>
    <hyperlink ref="P31" r:id="rId148" display="http://terminology.hl7.org/CodeSystem/v2-0203" xr:uid="{D9C28FED-7344-44A4-BE66-A2783F5B7E02}"/>
    <hyperlink ref="P49" r:id="rId149" display="http://terminology.hl7.org/CodeSystem/v2-0203" xr:uid="{74BE4AA2-42FD-4B5A-9BC6-6D7E0AB35276}"/>
    <hyperlink ref="P67" r:id="rId150" display="http://terminology.hl7.org/CodeSystem/v2-0203" xr:uid="{09B801CB-056F-4738-990A-C19819876687}"/>
    <hyperlink ref="P32" r:id="rId151" display="http://terminology.hl7.org/CodeSystem/v2-0203" xr:uid="{4CDC6B3F-E2E4-4FDD-A186-71B90564B055}"/>
    <hyperlink ref="P50" r:id="rId152" display="http://terminology.hl7.org/CodeSystem/v2-0203" xr:uid="{B23DA32D-E18B-4ACE-B8CB-E66F021963B3}"/>
    <hyperlink ref="P68" r:id="rId153" display="http://terminology.hl7.org/CodeSystem/v2-0203" xr:uid="{FEF37FDF-26C1-402C-BB82-87EB279D2CF9}"/>
    <hyperlink ref="P33" r:id="rId154" display="http://terminology.hl7.org/CodeSystem/v2-0203" xr:uid="{BF4B515A-C9A4-4BB2-B0EC-FBEF58864F42}"/>
    <hyperlink ref="P51" r:id="rId155" display="http://terminology.hl7.org/CodeSystem/v2-0203" xr:uid="{F3E5FECA-68B7-4D06-9CFF-014F9C7D4CD2}"/>
    <hyperlink ref="P69" r:id="rId156" display="http://terminology.hl7.org/CodeSystem/v2-0203" xr:uid="{8069120C-4F77-4F8D-96B5-7D56BE6EEF62}"/>
    <hyperlink ref="P34" r:id="rId157" display="http://terminology.hl7.org/CodeSystem/v2-0203" xr:uid="{D6F5BB3D-7AF0-4A76-A0FA-5AD996C8078E}"/>
    <hyperlink ref="P52" r:id="rId158" display="http://terminology.hl7.org/CodeSystem/v2-0203" xr:uid="{2C9E7C57-3C71-48E9-9E9D-9C73C9045EE5}"/>
    <hyperlink ref="P70" r:id="rId159" display="http://terminology.hl7.org/CodeSystem/v2-0203" xr:uid="{61452687-60F9-46B2-9606-68876FB3CBED}"/>
    <hyperlink ref="P35" r:id="rId160" display="http://terminology.hl7.org/CodeSystem/v2-0203" xr:uid="{48423D22-BFB6-4915-8574-638977DCB124}"/>
    <hyperlink ref="P53" r:id="rId161" display="http://terminology.hl7.org/CodeSystem/v2-0203" xr:uid="{82668595-A88E-4AB3-AC60-94045E3B18D7}"/>
    <hyperlink ref="P71" r:id="rId162" display="http://terminology.hl7.org/CodeSystem/v2-0203" xr:uid="{FCE1E24A-3D6D-4005-A811-38E70C2D885E}"/>
    <hyperlink ref="P36" r:id="rId163" display="http://terminology.hl7.org/CodeSystem/v2-0203" xr:uid="{D890BB5A-9C68-47E7-93EA-3B67E9BAA08A}"/>
    <hyperlink ref="P54" r:id="rId164" display="http://terminology.hl7.org/CodeSystem/v2-0203" xr:uid="{DE98385C-4696-4C2E-B04C-D9347C94FF51}"/>
    <hyperlink ref="P72" r:id="rId165" display="http://terminology.hl7.org/CodeSystem/v2-0203" xr:uid="{E40EE7EF-C106-40A1-8350-5BB7A8471B08}"/>
    <hyperlink ref="P37" r:id="rId166" display="http://terminology.hl7.org/CodeSystem/v2-0203" xr:uid="{414BE69F-00FE-485A-85B8-3B5DB6D6F531}"/>
    <hyperlink ref="P55" r:id="rId167" display="http://terminology.hl7.org/CodeSystem/v2-0203" xr:uid="{0A490278-04AB-4A0A-B1EC-78C2308370CC}"/>
    <hyperlink ref="P73" r:id="rId168" display="http://terminology.hl7.org/CodeSystem/v2-0203" xr:uid="{0C3EBBD6-311B-447E-83A6-D01D263F66B4}"/>
    <hyperlink ref="S21" r:id="rId169" display="http://ns.electronichealth.net.au/id/medicare-number" xr:uid="{0BC23E68-BC4C-4E05-8530-DEACC92E2454}"/>
    <hyperlink ref="S39" r:id="rId170" display="http://ns.electronichealth.net.au/id/medicare-number" xr:uid="{FC4BBD53-22A6-4A41-98AD-DFF6331FB584}"/>
    <hyperlink ref="S57" r:id="rId171" display="http://ns.electronichealth.net.au/id/medicare-number" xr:uid="{807F0EFC-9C6D-4886-8C01-D18BCD778336}"/>
    <hyperlink ref="S22" r:id="rId172" display="http://ns.electronichealth.net.au/id/medicare-number" xr:uid="{BBD460CD-E816-4BB2-81CD-95ABF21DDD0A}"/>
    <hyperlink ref="S40" r:id="rId173" display="http://ns.electronichealth.net.au/id/medicare-number" xr:uid="{F13C69CA-CD88-46AD-93AE-A2465FC7989A}"/>
    <hyperlink ref="S58" r:id="rId174" display="http://ns.electronichealth.net.au/id/medicare-number" xr:uid="{E0A47887-DC9D-4333-A061-FC44228D2C87}"/>
    <hyperlink ref="S23" r:id="rId175" display="http://ns.electronichealth.net.au/id/medicare-number" xr:uid="{FF08DE30-7184-4152-806D-C4F2F6D745BC}"/>
    <hyperlink ref="S41" r:id="rId176" display="http://ns.electronichealth.net.au/id/medicare-number" xr:uid="{05BD4768-F3A0-4B9B-8AAD-B0C157322099}"/>
    <hyperlink ref="S59" r:id="rId177" display="http://ns.electronichealth.net.au/id/medicare-number" xr:uid="{7F848FBE-1AA5-465E-824F-26A305D8C904}"/>
    <hyperlink ref="S24" r:id="rId178" display="http://ns.electronichealth.net.au/id/medicare-number" xr:uid="{15F1C287-3A93-425D-8FEF-51785DB80892}"/>
    <hyperlink ref="S42" r:id="rId179" display="http://ns.electronichealth.net.au/id/medicare-number" xr:uid="{B87FA45E-D574-4812-B423-62087D899969}"/>
    <hyperlink ref="S60" r:id="rId180" display="http://ns.electronichealth.net.au/id/medicare-number" xr:uid="{707FC983-4E20-4DA0-A252-E3A1CFA6AAA0}"/>
    <hyperlink ref="S25" r:id="rId181" display="http://ns.electronichealth.net.au/id/medicare-number" xr:uid="{D8D2D33A-3922-4BE1-A0DA-48FC5A266291}"/>
    <hyperlink ref="S43" r:id="rId182" display="http://ns.electronichealth.net.au/id/medicare-number" xr:uid="{7D37C7B3-268F-4E94-8469-ECAEEDD61FE6}"/>
    <hyperlink ref="S61" r:id="rId183" display="http://ns.electronichealth.net.au/id/medicare-number" xr:uid="{80FC8DE7-9443-4747-B35C-26C0EF57299C}"/>
    <hyperlink ref="S26" r:id="rId184" display="http://ns.electronichealth.net.au/id/medicare-number" xr:uid="{C960F0B5-CDAE-42F8-A98F-24680032B37F}"/>
    <hyperlink ref="S44" r:id="rId185" display="http://ns.electronichealth.net.au/id/medicare-number" xr:uid="{92285B85-F694-4601-BA05-46B76B0E641C}"/>
    <hyperlink ref="S62" r:id="rId186" display="http://ns.electronichealth.net.au/id/medicare-number" xr:uid="{C2155983-5FE4-4797-8B16-91B1A3A10AE6}"/>
    <hyperlink ref="S27" r:id="rId187" display="http://ns.electronichealth.net.au/id/medicare-number" xr:uid="{9BEE6076-C21B-46B2-AFF5-506F019FC355}"/>
    <hyperlink ref="S45" r:id="rId188" display="http://ns.electronichealth.net.au/id/medicare-number" xr:uid="{D3251C99-674A-459C-B666-3EB9E3828C27}"/>
    <hyperlink ref="S63" r:id="rId189" display="http://ns.electronichealth.net.au/id/medicare-number" xr:uid="{5827F9C1-8DA3-4E75-A334-72CE7E229661}"/>
    <hyperlink ref="S28" r:id="rId190" display="http://ns.electronichealth.net.au/id/medicare-number" xr:uid="{39140B72-0FF9-4099-ACE7-26B843D6ACA9}"/>
    <hyperlink ref="S46" r:id="rId191" display="http://ns.electronichealth.net.au/id/medicare-number" xr:uid="{6CDD797A-17EE-4B18-A2D8-1F85260D6154}"/>
    <hyperlink ref="S64" r:id="rId192" display="http://ns.electronichealth.net.au/id/medicare-number" xr:uid="{B80E401F-A1F8-4D62-A675-FD2BCC52B5B8}"/>
    <hyperlink ref="S29" r:id="rId193" display="http://ns.electronichealth.net.au/id/medicare-number" xr:uid="{C47B2084-C8BE-4D70-96D0-C6ABED813EFC}"/>
    <hyperlink ref="S47" r:id="rId194" display="http://ns.electronichealth.net.au/id/medicare-number" xr:uid="{167D5AD0-E28F-4959-9221-44B94BBAA61D}"/>
    <hyperlink ref="S65" r:id="rId195" display="http://ns.electronichealth.net.au/id/medicare-number" xr:uid="{CBADCF9B-1AFB-4A0C-9544-9A0ADF522416}"/>
    <hyperlink ref="S30" r:id="rId196" display="http://ns.electronichealth.net.au/id/medicare-number" xr:uid="{9D131F12-A5A9-4433-9B8C-B7B563A0F189}"/>
    <hyperlink ref="S48" r:id="rId197" display="http://ns.electronichealth.net.au/id/medicare-number" xr:uid="{3B44BA02-2CE4-4C65-A35C-00C760E515E7}"/>
    <hyperlink ref="S66" r:id="rId198" display="http://ns.electronichealth.net.au/id/medicare-number" xr:uid="{7E794BF2-0374-4F51-856A-C8478687E05B}"/>
    <hyperlink ref="S31" r:id="rId199" display="http://ns.electronichealth.net.au/id/medicare-number" xr:uid="{015F2D9A-D884-4590-B591-519083791364}"/>
    <hyperlink ref="S49" r:id="rId200" display="http://ns.electronichealth.net.au/id/medicare-number" xr:uid="{EDAA6641-0C10-43DC-A834-FFBDB13BDE95}"/>
    <hyperlink ref="S67" r:id="rId201" display="http://ns.electronichealth.net.au/id/medicare-number" xr:uid="{27100F12-A014-4709-BE50-1C5C3C87400B}"/>
    <hyperlink ref="S32" r:id="rId202" display="http://ns.electronichealth.net.au/id/medicare-number" xr:uid="{2E7FF42B-FD7D-4DB6-90B3-F5255E7EBEEB}"/>
    <hyperlink ref="S50" r:id="rId203" display="http://ns.electronichealth.net.au/id/medicare-number" xr:uid="{4DB738C5-C032-4242-B09B-FBE6FE5AD0F2}"/>
    <hyperlink ref="S68" r:id="rId204" display="http://ns.electronichealth.net.au/id/medicare-number" xr:uid="{57468CE4-BA38-41D8-884D-F46EF3D032CE}"/>
    <hyperlink ref="S33" r:id="rId205" display="http://ns.electronichealth.net.au/id/medicare-number" xr:uid="{652433DB-FAB8-433A-8408-A5902D3C8E65}"/>
    <hyperlink ref="S51" r:id="rId206" display="http://ns.electronichealth.net.au/id/medicare-number" xr:uid="{EC216EE3-FBF4-47C3-9C5C-9561A8A67475}"/>
    <hyperlink ref="S69" r:id="rId207" display="http://ns.electronichealth.net.au/id/medicare-number" xr:uid="{BAE6486F-8913-42D0-8E67-1169993766FC}"/>
    <hyperlink ref="S34" r:id="rId208" display="http://ns.electronichealth.net.au/id/medicare-number" xr:uid="{AEB2A79D-3098-4F3C-B038-B2633B7910FB}"/>
    <hyperlink ref="S52" r:id="rId209" display="http://ns.electronichealth.net.au/id/medicare-number" xr:uid="{59D2F534-607F-4001-A66A-B24C67E3A2E1}"/>
    <hyperlink ref="S70" r:id="rId210" display="http://ns.electronichealth.net.au/id/medicare-number" xr:uid="{32579F17-B3AC-4B3A-818E-08622166CEB0}"/>
    <hyperlink ref="S35" r:id="rId211" display="http://ns.electronichealth.net.au/id/medicare-number" xr:uid="{41EF53DE-C701-4CE2-92A7-8829C2E6CA16}"/>
    <hyperlink ref="S53" r:id="rId212" display="http://ns.electronichealth.net.au/id/medicare-number" xr:uid="{A7DE9B7F-5114-4549-A814-1E7BF9A98C58}"/>
    <hyperlink ref="S71" r:id="rId213" display="http://ns.electronichealth.net.au/id/medicare-number" xr:uid="{1B6F2488-9275-44EE-A8F8-4D58D3E6100F}"/>
    <hyperlink ref="S36" r:id="rId214" display="http://ns.electronichealth.net.au/id/medicare-number" xr:uid="{5019A5BE-2D5B-4826-8963-46DF073F7B13}"/>
    <hyperlink ref="S54" r:id="rId215" display="http://ns.electronichealth.net.au/id/medicare-number" xr:uid="{087EEA3D-CF59-4B1F-A59B-BECD7F40773E}"/>
    <hyperlink ref="S72" r:id="rId216" display="http://ns.electronichealth.net.au/id/medicare-number" xr:uid="{B93D2CB5-AF79-40A0-B7C3-07FC09EABAF7}"/>
    <hyperlink ref="S37" r:id="rId217" display="http://ns.electronichealth.net.au/id/medicare-number" xr:uid="{90747879-D4EF-4A12-98C3-4674B34AB09C}"/>
    <hyperlink ref="S55" r:id="rId218" display="http://ns.electronichealth.net.au/id/medicare-number" xr:uid="{C0DBB2D0-287C-457D-852D-B3558051AB38}"/>
    <hyperlink ref="S73" r:id="rId219" display="http://ns.electronichealth.net.au/id/medicare-number" xr:uid="{C23190A1-5AAD-4E4B-8B0E-FBF98AD7407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66CA-8BB5-44ED-AA1E-4A6DF293E9E4}">
  <dimension ref="A1:AM2"/>
  <sheetViews>
    <sheetView workbookViewId="0">
      <pane ySplit="1" topLeftCell="A2" activePane="bottomLeft" state="frozen"/>
      <selection activeCell="J1" sqref="J1"/>
      <selection pane="bottomLeft" activeCell="B15" sqref="B15"/>
    </sheetView>
  </sheetViews>
  <sheetFormatPr defaultColWidth="8.85546875" defaultRowHeight="15" x14ac:dyDescent="0.25"/>
  <cols>
    <col min="1" max="1" width="15" bestFit="1" customWidth="1"/>
    <col min="2" max="2" width="28.140625" bestFit="1" customWidth="1"/>
    <col min="3" max="3" width="30.28515625" bestFit="1" customWidth="1"/>
    <col min="4" max="4" width="73" bestFit="1" customWidth="1"/>
    <col min="5" max="5" width="16.42578125" bestFit="1" customWidth="1"/>
    <col min="6" max="6" width="34.28515625" bestFit="1" customWidth="1"/>
    <col min="7" max="7" width="35.85546875" bestFit="1" customWidth="1"/>
    <col min="8" max="8" width="26.42578125" bestFit="1" customWidth="1"/>
    <col min="9" max="9" width="28.42578125" bestFit="1" customWidth="1"/>
    <col min="10" max="10" width="23.42578125" bestFit="1" customWidth="1"/>
    <col min="11" max="11" width="73" bestFit="1" customWidth="1"/>
    <col min="12" max="12" width="16.7109375" bestFit="1" customWidth="1"/>
    <col min="13" max="13" width="34.42578125" bestFit="1" customWidth="1"/>
    <col min="14" max="14" width="32.140625" bestFit="1" customWidth="1"/>
    <col min="15" max="15" width="26.85546875" bestFit="1" customWidth="1"/>
    <col min="18" max="20" width="24.140625" bestFit="1" customWidth="1"/>
    <col min="21" max="21" width="20.7109375" bestFit="1" customWidth="1"/>
    <col min="22" max="22" width="18.7109375" bestFit="1" customWidth="1"/>
    <col min="23" max="23" width="20.7109375" bestFit="1" customWidth="1"/>
    <col min="24" max="24" width="9.85546875" bestFit="1" customWidth="1"/>
    <col min="25" max="25" width="20.140625" bestFit="1" customWidth="1"/>
    <col min="26" max="26" width="23" bestFit="1" customWidth="1"/>
    <col min="27" max="27" width="11.7109375" bestFit="1" customWidth="1"/>
    <col min="28" max="28" width="24.42578125" bestFit="1" customWidth="1"/>
    <col min="29" max="29" width="22.140625" bestFit="1" customWidth="1"/>
    <col min="30" max="30" width="28.28515625" bestFit="1" customWidth="1"/>
    <col min="31" max="31" width="26.28515625" bestFit="1" customWidth="1"/>
    <col min="32" max="32" width="28.28515625" bestFit="1" customWidth="1"/>
    <col min="33" max="33" width="17.42578125" bestFit="1" customWidth="1"/>
    <col min="34" max="34" width="22.42578125" bestFit="1" customWidth="1"/>
    <col min="35" max="35" width="25.42578125" bestFit="1" customWidth="1"/>
    <col min="36" max="36" width="23.42578125" bestFit="1" customWidth="1"/>
    <col min="37" max="37" width="25.42578125" bestFit="1" customWidth="1"/>
    <col min="38" max="38" width="14.42578125" bestFit="1" customWidth="1"/>
    <col min="39" max="39" width="10.7109375" bestFit="1" customWidth="1"/>
  </cols>
  <sheetData>
    <row r="1" spans="1:39" s="4" customFormat="1" x14ac:dyDescent="0.25">
      <c r="A1" s="4" t="s">
        <v>152</v>
      </c>
      <c r="B1" s="4" t="s">
        <v>1909</v>
      </c>
      <c r="C1" s="4" t="s">
        <v>1910</v>
      </c>
      <c r="D1" s="4" t="s">
        <v>167</v>
      </c>
      <c r="E1" s="4" t="s">
        <v>168</v>
      </c>
      <c r="F1" s="4" t="s">
        <v>1911</v>
      </c>
      <c r="G1" s="4" t="s">
        <v>1912</v>
      </c>
      <c r="H1" s="4" t="s">
        <v>170</v>
      </c>
      <c r="I1" s="4" t="s">
        <v>1913</v>
      </c>
      <c r="J1" s="4" t="s">
        <v>1914</v>
      </c>
      <c r="K1" s="4" t="s">
        <v>1915</v>
      </c>
      <c r="L1" s="4" t="s">
        <v>1916</v>
      </c>
      <c r="M1" s="4" t="s">
        <v>1917</v>
      </c>
      <c r="N1" s="4" t="s">
        <v>1918</v>
      </c>
      <c r="O1" s="4" t="s">
        <v>1919</v>
      </c>
      <c r="P1" s="4" t="s">
        <v>364</v>
      </c>
      <c r="Q1" s="4" t="s">
        <v>1699</v>
      </c>
      <c r="R1" s="4" t="s">
        <v>959</v>
      </c>
      <c r="S1" s="4" t="s">
        <v>960</v>
      </c>
      <c r="T1" s="4" t="s">
        <v>961</v>
      </c>
      <c r="U1" s="4" t="s">
        <v>583</v>
      </c>
      <c r="V1" s="4" t="s">
        <v>584</v>
      </c>
      <c r="W1" s="4" t="s">
        <v>585</v>
      </c>
      <c r="X1" s="4" t="s">
        <v>589</v>
      </c>
      <c r="Y1" s="4" t="s">
        <v>377</v>
      </c>
      <c r="Z1" s="4" t="s">
        <v>594</v>
      </c>
      <c r="AA1" s="4" t="s">
        <v>1709</v>
      </c>
      <c r="AB1" s="4" t="s">
        <v>1920</v>
      </c>
      <c r="AC1" s="4" t="s">
        <v>1921</v>
      </c>
      <c r="AD1" s="4" t="s">
        <v>1593</v>
      </c>
      <c r="AE1" s="4" t="s">
        <v>1594</v>
      </c>
      <c r="AF1" s="4" t="s">
        <v>1595</v>
      </c>
      <c r="AG1" s="4" t="s">
        <v>1596</v>
      </c>
      <c r="AH1" s="4" t="s">
        <v>1922</v>
      </c>
      <c r="AI1" s="4" t="s">
        <v>1600</v>
      </c>
      <c r="AJ1" s="4" t="s">
        <v>1601</v>
      </c>
      <c r="AK1" s="4" t="s">
        <v>1602</v>
      </c>
      <c r="AL1" s="4" t="s">
        <v>1603</v>
      </c>
      <c r="AM1" s="4" t="s">
        <v>1923</v>
      </c>
    </row>
    <row r="2" spans="1:39" x14ac:dyDescent="0.25">
      <c r="A2" t="s">
        <v>1924</v>
      </c>
      <c r="B2" t="s">
        <v>1925</v>
      </c>
      <c r="C2" t="s">
        <v>1926</v>
      </c>
      <c r="D2" s="36" t="s">
        <v>1927</v>
      </c>
      <c r="E2" t="s">
        <v>1928</v>
      </c>
      <c r="F2" t="s">
        <v>65</v>
      </c>
      <c r="G2" t="s">
        <v>1929</v>
      </c>
      <c r="H2" t="s">
        <v>1930</v>
      </c>
      <c r="I2" t="s">
        <v>1931</v>
      </c>
      <c r="J2" t="s">
        <v>1932</v>
      </c>
      <c r="K2" t="s">
        <v>1927</v>
      </c>
      <c r="L2" t="s">
        <v>1933</v>
      </c>
      <c r="M2" t="s">
        <v>65</v>
      </c>
      <c r="N2" t="s">
        <v>1929</v>
      </c>
      <c r="O2" t="s">
        <v>1930</v>
      </c>
      <c r="P2" t="s">
        <v>620</v>
      </c>
      <c r="Q2" t="s">
        <v>1753</v>
      </c>
      <c r="R2" s="36" t="s">
        <v>441</v>
      </c>
      <c r="S2" s="141" t="s">
        <v>1934</v>
      </c>
      <c r="T2" t="s">
        <v>1935</v>
      </c>
      <c r="U2" s="36" t="s">
        <v>441</v>
      </c>
      <c r="V2" s="141" t="s">
        <v>1936</v>
      </c>
      <c r="W2" t="s">
        <v>1937</v>
      </c>
      <c r="X2" t="s">
        <v>1938</v>
      </c>
      <c r="Y2" t="s">
        <v>12</v>
      </c>
      <c r="Z2" t="s">
        <v>458</v>
      </c>
      <c r="AA2" s="141" t="s">
        <v>1939</v>
      </c>
      <c r="AB2" t="s">
        <v>62</v>
      </c>
      <c r="AC2" t="s">
        <v>1133</v>
      </c>
      <c r="AD2" t="s">
        <v>441</v>
      </c>
      <c r="AE2" s="141" t="s">
        <v>1940</v>
      </c>
      <c r="AF2" t="s">
        <v>1941</v>
      </c>
      <c r="AH2" t="s">
        <v>1942</v>
      </c>
    </row>
  </sheetData>
  <hyperlinks>
    <hyperlink ref="R2" r:id="rId1" xr:uid="{7068C8D6-7581-4E22-A4CF-EB857464190B}"/>
    <hyperlink ref="U2" r:id="rId2" xr:uid="{528DCB15-6499-4057-A0AE-11B68DCF67F0}"/>
    <hyperlink ref="D2" r:id="rId3" xr:uid="{315754C9-676F-43E9-8767-52B8D2FDF6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CE61-82AE-4B0B-93A2-764BB11A5B68}">
  <dimension ref="A1:O68"/>
  <sheetViews>
    <sheetView topLeftCell="A11" workbookViewId="0">
      <selection activeCell="C47" sqref="C47"/>
    </sheetView>
  </sheetViews>
  <sheetFormatPr defaultColWidth="8.85546875" defaultRowHeight="15" x14ac:dyDescent="0.25"/>
  <cols>
    <col min="1" max="1" width="25.85546875" bestFit="1" customWidth="1"/>
    <col min="2" max="2" width="4.85546875" customWidth="1"/>
    <col min="3" max="3" width="35.7109375" customWidth="1"/>
    <col min="4" max="4" width="44.42578125" bestFit="1" customWidth="1"/>
    <col min="5" max="5" width="32.85546875" bestFit="1" customWidth="1"/>
    <col min="7" max="7" width="12.28515625" bestFit="1" customWidth="1"/>
    <col min="12" max="12" width="21.7109375" customWidth="1"/>
    <col min="13" max="13" width="17" bestFit="1" customWidth="1"/>
    <col min="14" max="14" width="25.7109375" bestFit="1" customWidth="1"/>
  </cols>
  <sheetData>
    <row r="1" spans="1:7" x14ac:dyDescent="0.25">
      <c r="A1" s="172" t="s">
        <v>3</v>
      </c>
      <c r="B1" s="173"/>
      <c r="C1" s="173"/>
      <c r="D1" s="173"/>
      <c r="E1" s="173"/>
      <c r="F1" s="174"/>
    </row>
    <row r="2" spans="1:7" x14ac:dyDescent="0.25">
      <c r="A2" s="77" t="s">
        <v>4</v>
      </c>
      <c r="B2" s="78" t="s">
        <v>5</v>
      </c>
      <c r="C2" s="77" t="s">
        <v>6</v>
      </c>
      <c r="D2" s="77" t="s">
        <v>7</v>
      </c>
      <c r="E2" s="77" t="s">
        <v>8</v>
      </c>
      <c r="F2" s="77" t="s">
        <v>9</v>
      </c>
      <c r="G2" s="97" t="s">
        <v>10</v>
      </c>
    </row>
    <row r="3" spans="1:7" x14ac:dyDescent="0.25">
      <c r="A3" s="79" t="s">
        <v>11</v>
      </c>
      <c r="B3" s="78" t="s">
        <v>5</v>
      </c>
      <c r="C3" s="118" t="s">
        <v>12</v>
      </c>
      <c r="D3" s="76" t="s">
        <v>13</v>
      </c>
      <c r="E3" s="76" t="s">
        <v>14</v>
      </c>
      <c r="F3" s="76" t="s">
        <v>15</v>
      </c>
    </row>
    <row r="4" spans="1:7" x14ac:dyDescent="0.25">
      <c r="A4" s="76" t="s">
        <v>16</v>
      </c>
      <c r="B4" s="78" t="s">
        <v>5</v>
      </c>
      <c r="C4" s="118" t="s">
        <v>17</v>
      </c>
      <c r="D4" s="76" t="s">
        <v>18</v>
      </c>
      <c r="E4" s="76" t="s">
        <v>19</v>
      </c>
      <c r="F4" s="76" t="s">
        <v>20</v>
      </c>
    </row>
    <row r="5" spans="1:7" x14ac:dyDescent="0.25">
      <c r="A5" s="76" t="s">
        <v>21</v>
      </c>
      <c r="B5" s="78" t="s">
        <v>5</v>
      </c>
      <c r="C5" s="76" t="s">
        <v>22</v>
      </c>
      <c r="D5" s="76"/>
      <c r="E5" s="76"/>
      <c r="F5" s="76" t="s">
        <v>23</v>
      </c>
    </row>
    <row r="6" spans="1:7" x14ac:dyDescent="0.25">
      <c r="A6" s="76" t="s">
        <v>24</v>
      </c>
      <c r="B6" s="78" t="s">
        <v>5</v>
      </c>
      <c r="C6" s="118" t="s">
        <v>25</v>
      </c>
      <c r="D6" s="76" t="s">
        <v>26</v>
      </c>
      <c r="E6" s="76" t="s">
        <v>27</v>
      </c>
      <c r="F6" s="76" t="s">
        <v>28</v>
      </c>
      <c r="G6" s="98" t="s">
        <v>29</v>
      </c>
    </row>
    <row r="7" spans="1:7" x14ac:dyDescent="0.25">
      <c r="A7" s="76" t="s">
        <v>30</v>
      </c>
      <c r="B7" s="78" t="s">
        <v>5</v>
      </c>
      <c r="C7" s="118" t="s">
        <v>31</v>
      </c>
      <c r="D7" s="76"/>
      <c r="E7" s="76"/>
      <c r="F7" s="76" t="s">
        <v>28</v>
      </c>
    </row>
    <row r="8" spans="1:7" x14ac:dyDescent="0.25">
      <c r="A8" s="76" t="s">
        <v>32</v>
      </c>
      <c r="B8" s="78" t="s">
        <v>5</v>
      </c>
      <c r="C8" s="118" t="s">
        <v>33</v>
      </c>
      <c r="D8" s="76" t="s">
        <v>34</v>
      </c>
      <c r="E8" s="76"/>
      <c r="F8" s="76" t="s">
        <v>20</v>
      </c>
    </row>
    <row r="9" spans="1:7" x14ac:dyDescent="0.25">
      <c r="A9" s="76" t="s">
        <v>35</v>
      </c>
      <c r="B9" s="78" t="s">
        <v>5</v>
      </c>
      <c r="C9" s="118" t="s">
        <v>36</v>
      </c>
      <c r="D9" s="76" t="s">
        <v>26</v>
      </c>
      <c r="E9" s="76" t="s">
        <v>37</v>
      </c>
      <c r="F9" s="76" t="s">
        <v>20</v>
      </c>
    </row>
    <row r="10" spans="1:7" x14ac:dyDescent="0.25">
      <c r="B10" s="75"/>
    </row>
    <row r="11" spans="1:7" s="110" customFormat="1" x14ac:dyDescent="0.25">
      <c r="B11" s="111"/>
      <c r="D11" s="110" t="s">
        <v>38</v>
      </c>
    </row>
    <row r="12" spans="1:7" x14ac:dyDescent="0.25">
      <c r="A12" s="101" t="s">
        <v>39</v>
      </c>
      <c r="B12" s="78" t="s">
        <v>5</v>
      </c>
      <c r="C12" s="101" t="s">
        <v>40</v>
      </c>
      <c r="F12" t="s">
        <v>41</v>
      </c>
    </row>
    <row r="13" spans="1:7" x14ac:dyDescent="0.25">
      <c r="A13" s="101" t="s">
        <v>42</v>
      </c>
      <c r="B13" s="78" t="s">
        <v>5</v>
      </c>
      <c r="C13" s="109" t="s">
        <v>43</v>
      </c>
      <c r="E13" t="s">
        <v>44</v>
      </c>
    </row>
    <row r="14" spans="1:7" s="88" customFormat="1" x14ac:dyDescent="0.25">
      <c r="A14" s="88" t="s">
        <v>45</v>
      </c>
      <c r="B14" s="100" t="s">
        <v>5</v>
      </c>
    </row>
    <row r="15" spans="1:7" s="88" customFormat="1" x14ac:dyDescent="0.25">
      <c r="A15" s="88" t="s">
        <v>46</v>
      </c>
      <c r="B15" s="100" t="s">
        <v>5</v>
      </c>
      <c r="C15" s="88" t="s">
        <v>47</v>
      </c>
    </row>
    <row r="16" spans="1:7" s="88" customFormat="1" x14ac:dyDescent="0.25">
      <c r="A16" s="88" t="s">
        <v>48</v>
      </c>
      <c r="B16" s="100" t="s">
        <v>5</v>
      </c>
      <c r="C16" s="88" t="s">
        <v>49</v>
      </c>
    </row>
    <row r="17" spans="1:15" s="88" customFormat="1" x14ac:dyDescent="0.25">
      <c r="A17" s="88" t="s">
        <v>50</v>
      </c>
      <c r="B17" s="100" t="s">
        <v>5</v>
      </c>
      <c r="C17" s="88" t="s">
        <v>49</v>
      </c>
      <c r="D17" s="88" t="s">
        <v>15</v>
      </c>
    </row>
    <row r="18" spans="1:15" s="88" customFormat="1" x14ac:dyDescent="0.25">
      <c r="A18" s="88" t="s">
        <v>51</v>
      </c>
      <c r="B18" s="100" t="s">
        <v>5</v>
      </c>
      <c r="D18" s="88" t="s">
        <v>15</v>
      </c>
    </row>
    <row r="19" spans="1:15" x14ac:dyDescent="0.25">
      <c r="A19" s="101" t="s">
        <v>52</v>
      </c>
      <c r="B19" s="78" t="s">
        <v>5</v>
      </c>
      <c r="C19" s="101" t="str">
        <f>PractitionerRole!S31</f>
        <v>ford-dean</v>
      </c>
      <c r="F19" t="s">
        <v>53</v>
      </c>
    </row>
    <row r="20" spans="1:15" s="88" customFormat="1" x14ac:dyDescent="0.25">
      <c r="A20" s="88" t="s">
        <v>54</v>
      </c>
      <c r="B20" s="100" t="s">
        <v>5</v>
      </c>
      <c r="D20" s="88" t="s">
        <v>15</v>
      </c>
    </row>
    <row r="21" spans="1:15" s="88" customFormat="1" x14ac:dyDescent="0.25">
      <c r="A21" s="88" t="s">
        <v>55</v>
      </c>
      <c r="B21" s="100" t="s">
        <v>5</v>
      </c>
      <c r="D21" s="88" t="s">
        <v>56</v>
      </c>
    </row>
    <row r="22" spans="1:15" s="88" customFormat="1" x14ac:dyDescent="0.25">
      <c r="A22" s="88" t="s">
        <v>57</v>
      </c>
      <c r="B22" s="100" t="s">
        <v>5</v>
      </c>
    </row>
    <row r="23" spans="1:15" s="88" customFormat="1" x14ac:dyDescent="0.25">
      <c r="A23" s="88" t="s">
        <v>58</v>
      </c>
      <c r="B23" s="100" t="s">
        <v>5</v>
      </c>
      <c r="C23" s="88" t="s">
        <v>59</v>
      </c>
    </row>
    <row r="24" spans="1:15" s="88" customFormat="1" x14ac:dyDescent="0.25">
      <c r="A24" s="88" t="s">
        <v>60</v>
      </c>
      <c r="B24" s="100" t="s">
        <v>5</v>
      </c>
      <c r="D24" s="88" t="s">
        <v>28</v>
      </c>
      <c r="E24" s="88" t="s">
        <v>61</v>
      </c>
    </row>
    <row r="26" spans="1:15" s="110" customFormat="1" x14ac:dyDescent="0.25">
      <c r="B26" s="111"/>
      <c r="D26" s="110" t="s">
        <v>62</v>
      </c>
    </row>
    <row r="27" spans="1:15" ht="45" x14ac:dyDescent="0.25">
      <c r="B27" s="75"/>
      <c r="D27" s="4" t="s">
        <v>63</v>
      </c>
      <c r="E27" s="4" t="s">
        <v>64</v>
      </c>
      <c r="F27" s="4" t="s">
        <v>65</v>
      </c>
      <c r="G27" s="4" t="s">
        <v>66</v>
      </c>
      <c r="H27" s="106" t="s">
        <v>67</v>
      </c>
      <c r="I27" s="4" t="s">
        <v>68</v>
      </c>
      <c r="L27" t="s">
        <v>69</v>
      </c>
      <c r="M27" t="s">
        <v>70</v>
      </c>
      <c r="N27" t="s">
        <v>71</v>
      </c>
      <c r="O27" t="s">
        <v>72</v>
      </c>
    </row>
    <row r="28" spans="1:15" x14ac:dyDescent="0.25">
      <c r="A28" s="101" t="s">
        <v>73</v>
      </c>
      <c r="B28" s="78" t="s">
        <v>5</v>
      </c>
      <c r="C28" s="109" t="s">
        <v>43</v>
      </c>
      <c r="D28" t="s">
        <v>74</v>
      </c>
      <c r="E28" t="s">
        <v>75</v>
      </c>
      <c r="F28" t="s">
        <v>76</v>
      </c>
    </row>
    <row r="29" spans="1:15" x14ac:dyDescent="0.25">
      <c r="A29" s="101" t="s">
        <v>77</v>
      </c>
      <c r="B29" s="78" t="s">
        <v>5</v>
      </c>
      <c r="C29" s="101" t="str">
        <f>PractitionerRole!$A$21</f>
        <v>generalpractitioner-guthridge-jarred</v>
      </c>
      <c r="D29" t="s">
        <v>78</v>
      </c>
      <c r="E29" t="s">
        <v>79</v>
      </c>
      <c r="F29" t="s">
        <v>80</v>
      </c>
      <c r="G29" t="s">
        <v>80</v>
      </c>
      <c r="I29" s="101"/>
      <c r="L29" s="99" t="str">
        <f>PractitionerRole!Y21</f>
        <v>General Practitioner</v>
      </c>
      <c r="M29" s="99" t="str">
        <f>PractitionerRole!S21</f>
        <v>guthridge-jarred</v>
      </c>
      <c r="N29" s="99" t="str">
        <f>PractitionerRole!V21</f>
        <v>elimbah-medical-centre</v>
      </c>
      <c r="O29" s="14" t="str">
        <f>PractitionerRole!AO21</f>
        <v>elimbah-medical-centre</v>
      </c>
    </row>
    <row r="30" spans="1:15" x14ac:dyDescent="0.25">
      <c r="A30" s="101" t="s">
        <v>81</v>
      </c>
      <c r="B30" s="78" t="s">
        <v>5</v>
      </c>
      <c r="C30" s="101" t="str">
        <f>PractitionerRole!A209</f>
        <v>cardiologist-felmingham-emma</v>
      </c>
      <c r="D30" s="11" t="s">
        <v>82</v>
      </c>
      <c r="F30" t="s">
        <v>83</v>
      </c>
      <c r="G30" t="s">
        <v>84</v>
      </c>
      <c r="L30" s="99" t="str">
        <f>PractitionerRole!Y209</f>
        <v>Cardiologist</v>
      </c>
      <c r="M30" s="99" t="str">
        <f>PractitionerRole!S209</f>
        <v>felmingham-emma</v>
      </c>
      <c r="N30" s="99" t="str">
        <f>PractitionerRole!V209</f>
        <v/>
      </c>
      <c r="O30" s="14" t="str">
        <f>PractitionerRole!AO209</f>
        <v/>
      </c>
    </row>
    <row r="31" spans="1:15" x14ac:dyDescent="0.25">
      <c r="A31" t="s">
        <v>85</v>
      </c>
      <c r="B31" s="78" t="s">
        <v>5</v>
      </c>
      <c r="C31" s="101" t="str">
        <f>PractitionerRole!A91</f>
        <v>cardiologist-sutherland-sallie</v>
      </c>
      <c r="D31" s="11" t="s">
        <v>82</v>
      </c>
      <c r="F31" t="s">
        <v>86</v>
      </c>
      <c r="G31" t="s">
        <v>86</v>
      </c>
      <c r="L31" s="99" t="str">
        <f>PractitionerRole!Y91</f>
        <v>Cardiologist</v>
      </c>
      <c r="M31" s="99" t="str">
        <f>PractitionerRole!S91</f>
        <v>sutherland-sallie</v>
      </c>
      <c r="N31" s="99" t="str">
        <f>PractitionerRole!V91</f>
        <v>murrabit-public-hopsital</v>
      </c>
      <c r="O31" s="14" t="str">
        <f>PractitionerRole!AO91</f>
        <v>murrabit-public-hopsital</v>
      </c>
    </row>
    <row r="32" spans="1:15" s="88" customFormat="1" x14ac:dyDescent="0.25">
      <c r="A32" s="88" t="s">
        <v>87</v>
      </c>
      <c r="B32" s="100" t="s">
        <v>5</v>
      </c>
      <c r="C32" s="88" t="s">
        <v>88</v>
      </c>
      <c r="D32" s="88" t="s">
        <v>89</v>
      </c>
      <c r="E32" s="88" t="s">
        <v>89</v>
      </c>
      <c r="H32" s="88" t="s">
        <v>56</v>
      </c>
      <c r="L32"/>
      <c r="M32"/>
      <c r="N32"/>
      <c r="O32"/>
    </row>
    <row r="33" spans="1:15" x14ac:dyDescent="0.25">
      <c r="A33" t="s">
        <v>90</v>
      </c>
      <c r="B33" s="78" t="s">
        <v>5</v>
      </c>
      <c r="C33" s="101" t="str">
        <f>PractitionerRole!A121</f>
        <v>generalpractitioner-harding-diana</v>
      </c>
      <c r="D33" t="s">
        <v>91</v>
      </c>
      <c r="E33" t="s">
        <v>79</v>
      </c>
      <c r="H33" t="s">
        <v>15</v>
      </c>
      <c r="L33" s="99" t="str">
        <f>PractitionerRole!Y121</f>
        <v>General Practitioner</v>
      </c>
      <c r="M33" s="99" t="str">
        <f>PractitionerRole!S121</f>
        <v>harding-diana</v>
      </c>
      <c r="N33" s="99" t="str">
        <f>PractitionerRole!V121</f>
        <v>lake-wells-medical-practice</v>
      </c>
      <c r="O33" s="14" t="str">
        <f>PractitionerRole!AO121</f>
        <v>lake-wells-medical-practice</v>
      </c>
    </row>
    <row r="34" spans="1:15" x14ac:dyDescent="0.25">
      <c r="A34" s="101" t="s">
        <v>92</v>
      </c>
      <c r="B34" s="78" t="s">
        <v>5</v>
      </c>
      <c r="C34" s="101" t="str">
        <f>PractitionerRole!A149</f>
        <v>renalmedicine-mackay-darleen</v>
      </c>
      <c r="D34" t="s">
        <v>93</v>
      </c>
      <c r="L34" s="99" t="str">
        <f>PractitionerRole!Y149</f>
        <v>Renal Medicine Specialist</v>
      </c>
      <c r="M34" s="99" t="str">
        <f>PractitionerRole!S149</f>
        <v>mackay-darleen</v>
      </c>
      <c r="N34" s="99" t="str">
        <f>PractitionerRole!V149</f>
        <v/>
      </c>
      <c r="O34" s="14" t="str">
        <f>PractitionerRole!AO149</f>
        <v/>
      </c>
    </row>
    <row r="35" spans="1:15" s="88" customFormat="1" x14ac:dyDescent="0.25">
      <c r="A35" s="88" t="s">
        <v>94</v>
      </c>
      <c r="B35" s="100" t="s">
        <v>5</v>
      </c>
      <c r="C35" s="88" t="s">
        <v>92</v>
      </c>
      <c r="D35" s="88" t="s">
        <v>93</v>
      </c>
      <c r="E35" s="88" t="s">
        <v>95</v>
      </c>
      <c r="H35" s="88" t="s">
        <v>15</v>
      </c>
      <c r="L35"/>
      <c r="M35"/>
      <c r="N35"/>
      <c r="O35"/>
    </row>
    <row r="36" spans="1:15" x14ac:dyDescent="0.25">
      <c r="A36" s="101" t="s">
        <v>96</v>
      </c>
      <c r="B36" s="78" t="s">
        <v>5</v>
      </c>
      <c r="C36" s="101" t="str">
        <f>PractitionerRole!A124</f>
        <v>nursepractitioner-osmond-deadra</v>
      </c>
      <c r="D36" t="s">
        <v>97</v>
      </c>
      <c r="E36" t="s">
        <v>98</v>
      </c>
      <c r="H36" t="s">
        <v>15</v>
      </c>
      <c r="L36" s="99" t="str">
        <f>PractitionerRole!Y124</f>
        <v>Nurse Practitioner</v>
      </c>
      <c r="M36" s="99" t="str">
        <f>PractitionerRole!S124</f>
        <v>osmond-deadra</v>
      </c>
      <c r="N36" s="99" t="str">
        <f>PractitionerRole!V124</f>
        <v>bunbury-public-hospital</v>
      </c>
      <c r="O36" s="14" t="str">
        <f>PractitionerRole!AO124</f>
        <v>bunbury-public-hospital</v>
      </c>
    </row>
    <row r="37" spans="1:15" x14ac:dyDescent="0.25">
      <c r="A37" s="101" t="s">
        <v>99</v>
      </c>
      <c r="B37" s="78" t="s">
        <v>5</v>
      </c>
      <c r="C37" s="101" t="str">
        <f>PractitionerRole!A31</f>
        <v>retailpharmacist-ford-dean</v>
      </c>
      <c r="D37" t="s">
        <v>100</v>
      </c>
      <c r="F37" t="s">
        <v>101</v>
      </c>
      <c r="G37" t="s">
        <v>101</v>
      </c>
      <c r="L37" s="101" t="str">
        <f>PractitionerRole!Y31</f>
        <v>Retail Pharmacist</v>
      </c>
      <c r="M37" s="99" t="str">
        <f>PractitionerRole!S31</f>
        <v>ford-dean</v>
      </c>
      <c r="N37" s="99" t="str">
        <f>PractitionerRole!V31</f>
        <v>east-mackay-pharmacy</v>
      </c>
      <c r="O37" s="14" t="str">
        <f>PractitionerRole!AO31</f>
        <v>east-mackay-pharmacy</v>
      </c>
    </row>
    <row r="38" spans="1:15" x14ac:dyDescent="0.25">
      <c r="A38" s="101" t="s">
        <v>102</v>
      </c>
      <c r="B38" s="78" t="s">
        <v>5</v>
      </c>
      <c r="C38" s="101" t="str">
        <f>PractitionerRole!A35</f>
        <v>registerednurses-sinclair-forrest</v>
      </c>
      <c r="D38" t="s">
        <v>103</v>
      </c>
      <c r="F38" t="s">
        <v>83</v>
      </c>
      <c r="G38" t="s">
        <v>84</v>
      </c>
      <c r="I38" s="101"/>
      <c r="L38" s="99" t="str">
        <f>PractitionerRole!Y35</f>
        <v>Registered Nurses nec</v>
      </c>
      <c r="M38" s="99" t="str">
        <f>PractitionerRole!S35</f>
        <v>sinclair-forrest</v>
      </c>
      <c r="N38" s="99" t="str">
        <f>PractitionerRole!V35</f>
        <v>barney-view-private-hospital</v>
      </c>
      <c r="O38" s="14" t="str">
        <f>PractitionerRole!AO35</f>
        <v>barney-view-private-hospital</v>
      </c>
    </row>
    <row r="39" spans="1:15" x14ac:dyDescent="0.25">
      <c r="A39" s="101" t="s">
        <v>104</v>
      </c>
      <c r="B39" s="78" t="s">
        <v>5</v>
      </c>
      <c r="C39" s="101" t="str">
        <f>PractitionerRole!A19</f>
        <v>cardiothoracicsurgeon-manning-meg</v>
      </c>
      <c r="D39" t="s">
        <v>105</v>
      </c>
      <c r="E39" t="s">
        <v>106</v>
      </c>
      <c r="F39" t="s">
        <v>86</v>
      </c>
      <c r="G39" t="s">
        <v>86</v>
      </c>
      <c r="L39" s="99" t="str">
        <f>PractitionerRole!Y19</f>
        <v>Cardiothoracic Surgeon</v>
      </c>
      <c r="M39" s="99" t="str">
        <f>PractitionerRole!S19</f>
        <v>manning-meg</v>
      </c>
      <c r="N39" s="99" t="str">
        <f>PractitionerRole!V19</f>
        <v/>
      </c>
      <c r="O39" s="14" t="str">
        <f>PractitionerRole!AO19</f>
        <v/>
      </c>
    </row>
    <row r="40" spans="1:15" x14ac:dyDescent="0.25">
      <c r="A40" t="s">
        <v>107</v>
      </c>
      <c r="B40" s="78" t="s">
        <v>5</v>
      </c>
      <c r="C40" s="101" t="str">
        <f>PractitionerRole!A112</f>
        <v>surgeongeneral-fryer-chau</v>
      </c>
      <c r="D40" t="s">
        <v>108</v>
      </c>
      <c r="F40" t="s">
        <v>83</v>
      </c>
      <c r="G40" t="s">
        <v>84</v>
      </c>
      <c r="I40" s="101"/>
      <c r="L40" s="99" t="str">
        <f>PractitionerRole!Y112</f>
        <v>Surgeon (General)</v>
      </c>
      <c r="M40" s="99" t="str">
        <f>PractitionerRole!S112</f>
        <v>fryer-chau</v>
      </c>
      <c r="N40" s="99" t="str">
        <f>PractitionerRole!V112</f>
        <v>murrabit-public-hopsital</v>
      </c>
      <c r="O40" s="14" t="str">
        <f>PractitionerRole!AO112</f>
        <v>murrabit-public-hopsital</v>
      </c>
    </row>
    <row r="41" spans="1:15" x14ac:dyDescent="0.25">
      <c r="A41" s="101" t="s">
        <v>109</v>
      </c>
      <c r="B41" s="78" t="s">
        <v>5</v>
      </c>
      <c r="C41" s="101" t="str">
        <f>PractitionerRole!A24</f>
        <v>midwife-kendall-dallas</v>
      </c>
      <c r="D41" t="s">
        <v>110</v>
      </c>
      <c r="E41" t="s">
        <v>111</v>
      </c>
      <c r="G41" t="s">
        <v>84</v>
      </c>
      <c r="H41" t="s">
        <v>28</v>
      </c>
      <c r="L41" s="99" t="str">
        <f>PractitionerRole!Y24</f>
        <v>Midwife</v>
      </c>
      <c r="M41" s="99" t="str">
        <f>PractitionerRole!S24</f>
        <v>kendall-dallas</v>
      </c>
      <c r="N41" s="99" t="str">
        <f>PractitionerRole!V24</f>
        <v/>
      </c>
      <c r="O41" s="14" t="str">
        <f>PractitionerRole!AO24</f>
        <v/>
      </c>
    </row>
    <row r="43" spans="1:15" s="110" customFormat="1" x14ac:dyDescent="0.25">
      <c r="D43" s="110" t="s">
        <v>65</v>
      </c>
    </row>
    <row r="44" spans="1:15" x14ac:dyDescent="0.25">
      <c r="D44" t="s">
        <v>112</v>
      </c>
      <c r="E44" t="s">
        <v>113</v>
      </c>
      <c r="F44" s="4" t="s">
        <v>114</v>
      </c>
      <c r="G44" s="4" t="s">
        <v>115</v>
      </c>
    </row>
    <row r="45" spans="1:15" x14ac:dyDescent="0.25">
      <c r="A45" s="88" t="s">
        <v>116</v>
      </c>
      <c r="B45" s="78" t="s">
        <v>5</v>
      </c>
      <c r="E45" t="s">
        <v>117</v>
      </c>
      <c r="F45" s="1"/>
    </row>
    <row r="46" spans="1:15" x14ac:dyDescent="0.25">
      <c r="A46" s="101" t="s">
        <v>76</v>
      </c>
      <c r="B46" s="78" t="s">
        <v>5</v>
      </c>
      <c r="C46" s="109" t="s">
        <v>118</v>
      </c>
      <c r="F46" s="1"/>
    </row>
    <row r="47" spans="1:15" x14ac:dyDescent="0.25">
      <c r="A47" s="101" t="s">
        <v>80</v>
      </c>
      <c r="B47" s="78" t="s">
        <v>5</v>
      </c>
      <c r="C47" s="37" t="str">
        <f>PractitionerRole!V21</f>
        <v>elimbah-medical-centre</v>
      </c>
      <c r="D47" t="s">
        <v>119</v>
      </c>
      <c r="E47" t="s">
        <v>120</v>
      </c>
      <c r="F47" s="1"/>
      <c r="G47" t="s">
        <v>28</v>
      </c>
    </row>
    <row r="48" spans="1:15" x14ac:dyDescent="0.25">
      <c r="A48" s="88" t="s">
        <v>121</v>
      </c>
      <c r="B48" s="78" t="s">
        <v>5</v>
      </c>
      <c r="E48" t="s">
        <v>122</v>
      </c>
      <c r="F48" s="1"/>
    </row>
    <row r="49" spans="1:7" s="88" customFormat="1" x14ac:dyDescent="0.25">
      <c r="A49" s="88" t="s">
        <v>123</v>
      </c>
      <c r="B49" s="100" t="s">
        <v>5</v>
      </c>
      <c r="E49" s="88" t="s">
        <v>122</v>
      </c>
      <c r="F49" s="84"/>
    </row>
    <row r="50" spans="1:7" x14ac:dyDescent="0.25">
      <c r="A50" s="101" t="s">
        <v>83</v>
      </c>
      <c r="B50" s="78" t="s">
        <v>5</v>
      </c>
      <c r="C50" s="37" t="str">
        <f>PractitionerRole!V35</f>
        <v>barney-view-private-hospital</v>
      </c>
      <c r="E50" t="s">
        <v>124</v>
      </c>
      <c r="F50" s="1" t="s">
        <v>125</v>
      </c>
      <c r="G50" t="s">
        <v>28</v>
      </c>
    </row>
    <row r="51" spans="1:7" s="88" customFormat="1" x14ac:dyDescent="0.25">
      <c r="A51" s="88" t="s">
        <v>125</v>
      </c>
      <c r="B51" s="100" t="s">
        <v>5</v>
      </c>
      <c r="E51" s="88" t="s">
        <v>124</v>
      </c>
      <c r="F51" s="84"/>
    </row>
    <row r="52" spans="1:7" x14ac:dyDescent="0.25">
      <c r="A52" t="s">
        <v>126</v>
      </c>
      <c r="B52" s="78" t="s">
        <v>5</v>
      </c>
      <c r="C52" s="101" t="str">
        <f>Organization!A59</f>
        <v>mitchells-hill-audiology</v>
      </c>
      <c r="D52" t="s">
        <v>127</v>
      </c>
      <c r="F52" s="1"/>
      <c r="G52" t="s">
        <v>56</v>
      </c>
    </row>
    <row r="53" spans="1:7" x14ac:dyDescent="0.25">
      <c r="A53" s="101" t="s">
        <v>86</v>
      </c>
      <c r="B53" s="78" t="s">
        <v>5</v>
      </c>
      <c r="C53" s="37" t="str">
        <f>PractitionerRole!V91</f>
        <v>murrabit-public-hopsital</v>
      </c>
      <c r="D53" t="s">
        <v>128</v>
      </c>
      <c r="F53" s="1"/>
      <c r="G53" t="s">
        <v>56</v>
      </c>
    </row>
    <row r="54" spans="1:7" x14ac:dyDescent="0.25">
      <c r="A54" s="101" t="s">
        <v>101</v>
      </c>
      <c r="B54" s="78" t="s">
        <v>5</v>
      </c>
      <c r="C54" s="37" t="str">
        <f>PractitionerRole!V31</f>
        <v>east-mackay-pharmacy</v>
      </c>
      <c r="D54" t="s">
        <v>129</v>
      </c>
      <c r="E54" t="s">
        <v>130</v>
      </c>
      <c r="F54" s="1"/>
      <c r="G54" t="s">
        <v>20</v>
      </c>
    </row>
    <row r="55" spans="1:7" s="88" customFormat="1" x14ac:dyDescent="0.25">
      <c r="A55" s="88" t="s">
        <v>131</v>
      </c>
      <c r="B55" s="100" t="s">
        <v>5</v>
      </c>
      <c r="E55" s="88" t="s">
        <v>122</v>
      </c>
      <c r="F55" s="92" t="s">
        <v>123</v>
      </c>
    </row>
    <row r="57" spans="1:7" s="110" customFormat="1" x14ac:dyDescent="0.25">
      <c r="D57" s="110" t="s">
        <v>66</v>
      </c>
    </row>
    <row r="58" spans="1:7" x14ac:dyDescent="0.25">
      <c r="D58" s="4" t="s">
        <v>112</v>
      </c>
      <c r="E58" s="112" t="s">
        <v>115</v>
      </c>
      <c r="G58" s="112" t="s">
        <v>132</v>
      </c>
    </row>
    <row r="59" spans="1:7" x14ac:dyDescent="0.25">
      <c r="A59" s="101" t="s">
        <v>133</v>
      </c>
      <c r="B59" s="78" t="s">
        <v>5</v>
      </c>
      <c r="C59" s="109" t="s">
        <v>134</v>
      </c>
      <c r="D59" t="s">
        <v>135</v>
      </c>
      <c r="E59" t="s">
        <v>28</v>
      </c>
      <c r="F59" t="s">
        <v>136</v>
      </c>
      <c r="G59" t="s">
        <v>125</v>
      </c>
    </row>
    <row r="60" spans="1:7" s="88" customFormat="1" x14ac:dyDescent="0.25">
      <c r="A60" s="88" t="s">
        <v>137</v>
      </c>
      <c r="B60" s="100" t="s">
        <v>5</v>
      </c>
      <c r="E60" s="88" t="s">
        <v>28</v>
      </c>
      <c r="F60" s="88" t="s">
        <v>138</v>
      </c>
      <c r="G60" s="88" t="s">
        <v>125</v>
      </c>
    </row>
    <row r="61" spans="1:7" x14ac:dyDescent="0.25">
      <c r="A61" s="101" t="s">
        <v>84</v>
      </c>
      <c r="B61" s="78" t="s">
        <v>5</v>
      </c>
      <c r="C61" s="37" t="str">
        <f>PractitionerRole!AO35</f>
        <v>barney-view-private-hospital</v>
      </c>
      <c r="D61" t="s">
        <v>124</v>
      </c>
      <c r="E61" t="s">
        <v>28</v>
      </c>
      <c r="F61" t="s">
        <v>139</v>
      </c>
      <c r="G61" t="s">
        <v>83</v>
      </c>
    </row>
    <row r="62" spans="1:7" s="88" customFormat="1" x14ac:dyDescent="0.25">
      <c r="A62" s="88" t="s">
        <v>140</v>
      </c>
      <c r="B62" s="100" t="s">
        <v>5</v>
      </c>
      <c r="D62" s="88" t="s">
        <v>141</v>
      </c>
      <c r="F62" s="88" t="s">
        <v>142</v>
      </c>
    </row>
    <row r="63" spans="1:7" x14ac:dyDescent="0.25">
      <c r="A63" s="101" t="s">
        <v>80</v>
      </c>
      <c r="B63" s="78" t="s">
        <v>5</v>
      </c>
      <c r="C63" s="37" t="str">
        <f>PractitionerRole!AO21</f>
        <v>elimbah-medical-centre</v>
      </c>
      <c r="D63" t="s">
        <v>143</v>
      </c>
      <c r="E63" t="s">
        <v>28</v>
      </c>
      <c r="F63" t="s">
        <v>136</v>
      </c>
    </row>
    <row r="64" spans="1:7" x14ac:dyDescent="0.25">
      <c r="A64" t="s">
        <v>126</v>
      </c>
      <c r="B64" s="78" t="s">
        <v>5</v>
      </c>
      <c r="C64" s="101" t="str">
        <f>Location!A57</f>
        <v>mitchells-hill-audiology</v>
      </c>
      <c r="E64" t="s">
        <v>56</v>
      </c>
      <c r="F64" t="s">
        <v>136</v>
      </c>
      <c r="G64" t="s">
        <v>126</v>
      </c>
    </row>
    <row r="65" spans="1:7" x14ac:dyDescent="0.25">
      <c r="A65" s="101" t="s">
        <v>86</v>
      </c>
      <c r="B65" s="78" t="s">
        <v>5</v>
      </c>
      <c r="C65" s="37" t="str">
        <f>PractitionerRole!AO91</f>
        <v>murrabit-public-hopsital</v>
      </c>
      <c r="D65" t="s">
        <v>124</v>
      </c>
      <c r="E65" t="s">
        <v>56</v>
      </c>
      <c r="F65" t="s">
        <v>139</v>
      </c>
    </row>
    <row r="66" spans="1:7" x14ac:dyDescent="0.25">
      <c r="A66" s="101" t="s">
        <v>144</v>
      </c>
      <c r="B66" s="78" t="s">
        <v>5</v>
      </c>
      <c r="C66" s="109" t="s">
        <v>145</v>
      </c>
      <c r="D66" t="s">
        <v>146</v>
      </c>
      <c r="F66" t="s">
        <v>147</v>
      </c>
    </row>
    <row r="67" spans="1:7" x14ac:dyDescent="0.25">
      <c r="A67" s="101" t="s">
        <v>101</v>
      </c>
      <c r="B67" s="78" t="s">
        <v>5</v>
      </c>
      <c r="C67" s="37" t="str">
        <f>PractitionerRole!AO31</f>
        <v>east-mackay-pharmacy</v>
      </c>
      <c r="D67" t="s">
        <v>148</v>
      </c>
      <c r="E67" t="s">
        <v>20</v>
      </c>
      <c r="F67" t="s">
        <v>136</v>
      </c>
    </row>
    <row r="68" spans="1:7" x14ac:dyDescent="0.25">
      <c r="A68" s="101" t="s">
        <v>149</v>
      </c>
      <c r="B68" s="78" t="s">
        <v>5</v>
      </c>
      <c r="C68" s="109" t="s">
        <v>150</v>
      </c>
      <c r="D68" t="s">
        <v>151</v>
      </c>
      <c r="E68" t="s">
        <v>28</v>
      </c>
      <c r="F68" t="s">
        <v>136</v>
      </c>
      <c r="G68" t="s">
        <v>125</v>
      </c>
    </row>
  </sheetData>
  <mergeCells count="1">
    <mergeCell ref="A1:F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81C2-74F8-4EAD-AE5C-2FFC1D5DD1CA}">
  <dimension ref="A1:I120"/>
  <sheetViews>
    <sheetView topLeftCell="A22" workbookViewId="0">
      <selection activeCell="D29" sqref="D29"/>
    </sheetView>
  </sheetViews>
  <sheetFormatPr defaultColWidth="8.85546875" defaultRowHeight="15" x14ac:dyDescent="0.25"/>
  <cols>
    <col min="1" max="1" width="46.7109375" bestFit="1" customWidth="1"/>
    <col min="2" max="2" width="11.85546875" customWidth="1"/>
    <col min="3" max="3" width="52.42578125" customWidth="1"/>
    <col min="4" max="4" width="25.28515625" style="1" customWidth="1"/>
    <col min="5" max="5" width="43.85546875" bestFit="1" customWidth="1"/>
    <col min="6" max="6" width="21.28515625" customWidth="1"/>
    <col min="7" max="7" width="33.28515625" bestFit="1" customWidth="1"/>
    <col min="8" max="8" width="16.85546875" bestFit="1" customWidth="1"/>
    <col min="9" max="9" width="12" bestFit="1" customWidth="1"/>
  </cols>
  <sheetData>
    <row r="1" spans="1:5" x14ac:dyDescent="0.25">
      <c r="A1" t="s">
        <v>1943</v>
      </c>
      <c r="B1" t="s">
        <v>1944</v>
      </c>
      <c r="C1" t="s">
        <v>1945</v>
      </c>
    </row>
    <row r="2" spans="1:5" x14ac:dyDescent="0.25">
      <c r="A2" t="s">
        <v>1946</v>
      </c>
      <c r="B2">
        <v>1</v>
      </c>
      <c r="C2" s="21" t="s">
        <v>242</v>
      </c>
      <c r="D2" s="131"/>
      <c r="E2" s="21"/>
    </row>
    <row r="3" spans="1:5" x14ac:dyDescent="0.25">
      <c r="A3" t="s">
        <v>1947</v>
      </c>
      <c r="B3">
        <v>2</v>
      </c>
      <c r="C3" s="21" t="s">
        <v>1948</v>
      </c>
      <c r="D3" s="131"/>
      <c r="E3" s="21"/>
    </row>
    <row r="4" spans="1:5" x14ac:dyDescent="0.25">
      <c r="A4" t="s">
        <v>1949</v>
      </c>
      <c r="B4">
        <v>3</v>
      </c>
      <c r="C4" s="21" t="s">
        <v>272</v>
      </c>
      <c r="D4" s="131"/>
      <c r="E4" s="21"/>
    </row>
    <row r="5" spans="1:5" x14ac:dyDescent="0.25">
      <c r="A5" t="s">
        <v>1950</v>
      </c>
      <c r="B5">
        <v>4</v>
      </c>
      <c r="C5" s="21" t="s">
        <v>311</v>
      </c>
      <c r="D5" s="131"/>
      <c r="E5" s="21"/>
    </row>
    <row r="6" spans="1:5" x14ac:dyDescent="0.25">
      <c r="A6" t="s">
        <v>1951</v>
      </c>
      <c r="B6">
        <v>4</v>
      </c>
      <c r="C6" s="21" t="s">
        <v>311</v>
      </c>
      <c r="D6" s="131"/>
      <c r="E6" s="21"/>
    </row>
    <row r="7" spans="1:5" x14ac:dyDescent="0.25">
      <c r="A7" t="s">
        <v>1952</v>
      </c>
      <c r="B7">
        <v>9</v>
      </c>
      <c r="C7" s="21" t="s">
        <v>1953</v>
      </c>
      <c r="D7" s="131"/>
      <c r="E7" s="21"/>
    </row>
    <row r="12" spans="1:5" x14ac:dyDescent="0.25">
      <c r="A12" t="s">
        <v>1954</v>
      </c>
      <c r="B12" t="s">
        <v>61</v>
      </c>
    </row>
    <row r="13" spans="1:5" x14ac:dyDescent="0.25">
      <c r="A13" t="s">
        <v>1955</v>
      </c>
      <c r="B13" t="s">
        <v>44</v>
      </c>
    </row>
    <row r="14" spans="1:5" x14ac:dyDescent="0.25">
      <c r="A14" t="s">
        <v>1956</v>
      </c>
      <c r="B14" t="s">
        <v>337</v>
      </c>
    </row>
    <row r="15" spans="1:5" x14ac:dyDescent="0.25">
      <c r="A15" t="s">
        <v>1957</v>
      </c>
      <c r="B15" t="s">
        <v>363</v>
      </c>
    </row>
    <row r="16" spans="1:5" x14ac:dyDescent="0.25">
      <c r="A16" t="s">
        <v>293</v>
      </c>
      <c r="B16" t="s">
        <v>61</v>
      </c>
    </row>
    <row r="17" spans="1:9" x14ac:dyDescent="0.25">
      <c r="A17" t="s">
        <v>350</v>
      </c>
      <c r="B17" t="s">
        <v>44</v>
      </c>
    </row>
    <row r="18" spans="1:9" x14ac:dyDescent="0.25">
      <c r="A18" t="s">
        <v>1958</v>
      </c>
      <c r="B18" t="s">
        <v>337</v>
      </c>
    </row>
    <row r="22" spans="1:9" x14ac:dyDescent="0.25">
      <c r="G22" s="1"/>
      <c r="I22" s="119"/>
    </row>
    <row r="23" spans="1:9" x14ac:dyDescent="0.25">
      <c r="A23" s="175" t="s">
        <v>1959</v>
      </c>
      <c r="B23" s="175"/>
      <c r="D23" s="175" t="s">
        <v>1960</v>
      </c>
      <c r="E23" s="175"/>
      <c r="F23" s="175" t="s">
        <v>1961</v>
      </c>
      <c r="G23" s="175"/>
    </row>
    <row r="24" spans="1:9" x14ac:dyDescent="0.25">
      <c r="A24" s="20" t="s">
        <v>1962</v>
      </c>
      <c r="B24" s="20" t="s">
        <v>1963</v>
      </c>
      <c r="C24" s="124" t="s">
        <v>1964</v>
      </c>
      <c r="D24" s="126" t="s">
        <v>1965</v>
      </c>
      <c r="E24" s="125" t="s">
        <v>1966</v>
      </c>
      <c r="F24" s="125" t="s">
        <v>1965</v>
      </c>
      <c r="G24" s="125" t="s">
        <v>1966</v>
      </c>
    </row>
    <row r="25" spans="1:9" x14ac:dyDescent="0.25">
      <c r="A25" t="s">
        <v>1967</v>
      </c>
      <c r="B25" s="1">
        <v>411511</v>
      </c>
      <c r="C25" t="s">
        <v>1968</v>
      </c>
      <c r="D25" s="143" t="s">
        <v>1969</v>
      </c>
      <c r="E25" s="13" t="s">
        <v>1970</v>
      </c>
    </row>
    <row r="26" spans="1:9" x14ac:dyDescent="0.25">
      <c r="A26" t="s">
        <v>1971</v>
      </c>
      <c r="B26" s="1">
        <v>252299</v>
      </c>
      <c r="C26" t="s">
        <v>1972</v>
      </c>
      <c r="D26" s="136" t="s">
        <v>1973</v>
      </c>
      <c r="E26" s="13" t="s">
        <v>1974</v>
      </c>
    </row>
    <row r="27" spans="1:9" x14ac:dyDescent="0.25">
      <c r="A27" t="s">
        <v>1975</v>
      </c>
      <c r="B27" s="74">
        <v>272199</v>
      </c>
      <c r="C27" t="s">
        <v>1976</v>
      </c>
      <c r="D27" s="136" t="s">
        <v>1977</v>
      </c>
      <c r="E27" s="13" t="s">
        <v>1978</v>
      </c>
    </row>
    <row r="28" spans="1:9" x14ac:dyDescent="0.25">
      <c r="A28" t="s">
        <v>1567</v>
      </c>
      <c r="B28" s="1">
        <v>251513</v>
      </c>
      <c r="C28" t="s">
        <v>1979</v>
      </c>
      <c r="D28" s="2" t="s">
        <v>1493</v>
      </c>
      <c r="E28" t="s">
        <v>100</v>
      </c>
      <c r="F28" s="123" t="s">
        <v>1980</v>
      </c>
      <c r="G28" t="s">
        <v>1981</v>
      </c>
    </row>
    <row r="29" spans="1:9" x14ac:dyDescent="0.25">
      <c r="A29" t="s">
        <v>1982</v>
      </c>
      <c r="B29" s="1">
        <v>253912</v>
      </c>
      <c r="C29" t="s">
        <v>1983</v>
      </c>
      <c r="D29" s="136" t="s">
        <v>1984</v>
      </c>
      <c r="E29" s="13" t="s">
        <v>1985</v>
      </c>
      <c r="F29" s="123" t="s">
        <v>1986</v>
      </c>
      <c r="G29" t="s">
        <v>1987</v>
      </c>
    </row>
    <row r="30" spans="1:9" x14ac:dyDescent="0.25">
      <c r="A30" t="s">
        <v>1988</v>
      </c>
      <c r="B30" s="1">
        <v>411111</v>
      </c>
      <c r="C30" t="s">
        <v>1989</v>
      </c>
      <c r="D30" s="136" t="s">
        <v>1990</v>
      </c>
      <c r="E30" s="13" t="s">
        <v>1991</v>
      </c>
    </row>
    <row r="31" spans="1:9" x14ac:dyDescent="0.25">
      <c r="A31" t="s">
        <v>1992</v>
      </c>
      <c r="B31" s="1">
        <v>252712</v>
      </c>
      <c r="C31" t="s">
        <v>1993</v>
      </c>
      <c r="D31" s="136" t="s">
        <v>1994</v>
      </c>
      <c r="E31" s="13" t="s">
        <v>1995</v>
      </c>
    </row>
    <row r="32" spans="1:9" x14ac:dyDescent="0.25">
      <c r="A32" t="s">
        <v>1996</v>
      </c>
      <c r="B32" s="1">
        <v>253322</v>
      </c>
      <c r="C32" t="s">
        <v>1475</v>
      </c>
      <c r="D32" s="136" t="s">
        <v>1479</v>
      </c>
      <c r="E32" s="13" t="s">
        <v>93</v>
      </c>
      <c r="F32" s="123" t="s">
        <v>1476</v>
      </c>
      <c r="G32" t="s">
        <v>95</v>
      </c>
    </row>
    <row r="33" spans="1:7" x14ac:dyDescent="0.25">
      <c r="A33" t="s">
        <v>82</v>
      </c>
      <c r="B33" s="1">
        <v>253312</v>
      </c>
      <c r="D33" s="136" t="s">
        <v>1442</v>
      </c>
      <c r="E33" s="13" t="s">
        <v>82</v>
      </c>
      <c r="F33" s="123" t="s">
        <v>1997</v>
      </c>
      <c r="G33" t="s">
        <v>1998</v>
      </c>
    </row>
    <row r="34" spans="1:7" x14ac:dyDescent="0.25">
      <c r="A34" t="s">
        <v>1999</v>
      </c>
      <c r="B34" s="1">
        <v>253512</v>
      </c>
      <c r="D34" s="2" t="s">
        <v>2000</v>
      </c>
      <c r="E34" t="s">
        <v>105</v>
      </c>
      <c r="F34" s="123" t="s">
        <v>1496</v>
      </c>
      <c r="G34" t="s">
        <v>2001</v>
      </c>
    </row>
    <row r="35" spans="1:7" x14ac:dyDescent="0.25">
      <c r="A35" t="s">
        <v>2002</v>
      </c>
      <c r="B35" s="1">
        <v>252111</v>
      </c>
      <c r="D35" s="136" t="s">
        <v>2003</v>
      </c>
      <c r="E35" s="13" t="s">
        <v>2002</v>
      </c>
      <c r="F35" s="1"/>
    </row>
    <row r="36" spans="1:7" x14ac:dyDescent="0.25">
      <c r="A36" t="s">
        <v>2004</v>
      </c>
      <c r="B36" s="1">
        <v>272311</v>
      </c>
      <c r="D36" s="136" t="s">
        <v>2005</v>
      </c>
      <c r="E36" s="138" t="s">
        <v>2006</v>
      </c>
      <c r="F36" s="123" t="s">
        <v>2007</v>
      </c>
      <c r="G36" t="s">
        <v>2008</v>
      </c>
    </row>
    <row r="37" spans="1:7" x14ac:dyDescent="0.25">
      <c r="A37" t="s">
        <v>2009</v>
      </c>
      <c r="B37" s="1">
        <v>411211</v>
      </c>
      <c r="D37" s="136" t="s">
        <v>2010</v>
      </c>
      <c r="E37" s="13" t="s">
        <v>2011</v>
      </c>
      <c r="F37" s="1"/>
    </row>
    <row r="38" spans="1:7" x14ac:dyDescent="0.25">
      <c r="A38" t="s">
        <v>2012</v>
      </c>
      <c r="B38" s="1">
        <v>252312</v>
      </c>
      <c r="D38" s="136" t="s">
        <v>2013</v>
      </c>
      <c r="E38" s="13" t="s">
        <v>2014</v>
      </c>
      <c r="F38" s="123" t="s">
        <v>2015</v>
      </c>
      <c r="G38" t="s">
        <v>2016</v>
      </c>
    </row>
    <row r="39" spans="1:7" x14ac:dyDescent="0.25">
      <c r="A39" t="s">
        <v>2017</v>
      </c>
      <c r="B39" s="1">
        <v>411214</v>
      </c>
      <c r="D39" s="143" t="s">
        <v>2018</v>
      </c>
      <c r="E39" s="13" t="s">
        <v>2019</v>
      </c>
      <c r="F39" s="1"/>
    </row>
    <row r="40" spans="1:7" x14ac:dyDescent="0.25">
      <c r="A40" t="s">
        <v>2020</v>
      </c>
      <c r="B40" s="1">
        <v>253911</v>
      </c>
      <c r="D40" s="136" t="s">
        <v>2021</v>
      </c>
      <c r="E40" s="13" t="s">
        <v>2020</v>
      </c>
      <c r="F40" s="1"/>
    </row>
    <row r="41" spans="1:7" x14ac:dyDescent="0.25">
      <c r="A41" t="s">
        <v>2022</v>
      </c>
      <c r="B41" s="1">
        <v>253917</v>
      </c>
      <c r="D41" s="143" t="s">
        <v>2023</v>
      </c>
      <c r="E41" s="13" t="s">
        <v>2024</v>
      </c>
      <c r="F41" s="123" t="s">
        <v>2025</v>
      </c>
      <c r="G41" t="s">
        <v>2026</v>
      </c>
    </row>
    <row r="42" spans="1:7" x14ac:dyDescent="0.25">
      <c r="A42" t="s">
        <v>89</v>
      </c>
      <c r="B42" s="1">
        <v>251111</v>
      </c>
      <c r="D42" s="2" t="s">
        <v>1447</v>
      </c>
      <c r="E42" t="s">
        <v>89</v>
      </c>
      <c r="F42" s="123" t="s">
        <v>2027</v>
      </c>
      <c r="G42" t="s">
        <v>2028</v>
      </c>
    </row>
    <row r="43" spans="1:7" x14ac:dyDescent="0.25">
      <c r="A43" t="s">
        <v>2029</v>
      </c>
      <c r="B43" s="1">
        <v>253315</v>
      </c>
      <c r="D43" s="136" t="s">
        <v>2030</v>
      </c>
      <c r="E43" s="13" t="s">
        <v>2029</v>
      </c>
      <c r="F43" s="123" t="s">
        <v>2031</v>
      </c>
      <c r="G43" t="s">
        <v>2032</v>
      </c>
    </row>
    <row r="44" spans="1:7" x14ac:dyDescent="0.25">
      <c r="A44" t="s">
        <v>2033</v>
      </c>
      <c r="B44" s="1">
        <v>253316</v>
      </c>
      <c r="D44" s="136" t="s">
        <v>2034</v>
      </c>
      <c r="E44" s="13" t="s">
        <v>2033</v>
      </c>
      <c r="F44" s="123" t="s">
        <v>2035</v>
      </c>
      <c r="G44" t="s">
        <v>2036</v>
      </c>
    </row>
    <row r="45" spans="1:7" x14ac:dyDescent="0.25">
      <c r="A45" t="s">
        <v>1434</v>
      </c>
      <c r="B45" s="1">
        <v>253111</v>
      </c>
      <c r="D45" s="2" t="s">
        <v>1431</v>
      </c>
      <c r="E45" t="s">
        <v>78</v>
      </c>
      <c r="F45" s="136" t="s">
        <v>2037</v>
      </c>
      <c r="G45" t="s">
        <v>2038</v>
      </c>
    </row>
    <row r="46" spans="1:7" x14ac:dyDescent="0.25">
      <c r="A46" t="s">
        <v>2039</v>
      </c>
      <c r="B46" s="1">
        <v>251211</v>
      </c>
      <c r="D46" s="136" t="s">
        <v>2040</v>
      </c>
      <c r="E46" s="13" t="s">
        <v>2041</v>
      </c>
      <c r="F46" s="1"/>
    </row>
    <row r="47" spans="1:7" x14ac:dyDescent="0.25">
      <c r="A47" t="s">
        <v>2042</v>
      </c>
      <c r="B47" s="1">
        <v>253314</v>
      </c>
      <c r="D47" s="136" t="s">
        <v>2043</v>
      </c>
      <c r="E47" s="13" t="s">
        <v>2044</v>
      </c>
      <c r="F47" s="123" t="s">
        <v>2045</v>
      </c>
      <c r="G47" t="s">
        <v>2046</v>
      </c>
    </row>
    <row r="48" spans="1:7" x14ac:dyDescent="0.25">
      <c r="A48" t="s">
        <v>2047</v>
      </c>
      <c r="B48" s="1">
        <v>251212</v>
      </c>
      <c r="D48" s="136" t="s">
        <v>2048</v>
      </c>
      <c r="E48" s="13" t="s">
        <v>2049</v>
      </c>
      <c r="F48" s="123" t="s">
        <v>2050</v>
      </c>
      <c r="G48" t="s">
        <v>2051</v>
      </c>
    </row>
    <row r="49" spans="1:7" x14ac:dyDescent="0.25">
      <c r="A49" t="s">
        <v>1501</v>
      </c>
      <c r="B49" s="1">
        <v>254111</v>
      </c>
      <c r="D49" s="2" t="s">
        <v>2052</v>
      </c>
      <c r="E49" t="s">
        <v>110</v>
      </c>
      <c r="F49" s="123" t="s">
        <v>1502</v>
      </c>
      <c r="G49" t="s">
        <v>111</v>
      </c>
    </row>
    <row r="50" spans="1:7" x14ac:dyDescent="0.25">
      <c r="A50" t="s">
        <v>2053</v>
      </c>
      <c r="B50" s="1">
        <v>251213</v>
      </c>
      <c r="D50" s="136" t="s">
        <v>2054</v>
      </c>
      <c r="E50" s="13" t="s">
        <v>2055</v>
      </c>
      <c r="F50" s="1"/>
    </row>
    <row r="51" spans="1:7" x14ac:dyDescent="0.25">
      <c r="A51" t="s">
        <v>2056</v>
      </c>
      <c r="B51" s="1">
        <v>254411</v>
      </c>
      <c r="D51" s="2" t="s">
        <v>2057</v>
      </c>
      <c r="E51" t="s">
        <v>97</v>
      </c>
      <c r="F51" s="123" t="s">
        <v>1485</v>
      </c>
      <c r="G51" t="s">
        <v>98</v>
      </c>
    </row>
    <row r="52" spans="1:7" x14ac:dyDescent="0.25">
      <c r="A52" t="s">
        <v>2058</v>
      </c>
      <c r="B52" s="1">
        <v>253913</v>
      </c>
      <c r="D52" s="136" t="s">
        <v>2059</v>
      </c>
      <c r="E52" s="13" t="s">
        <v>2060</v>
      </c>
      <c r="F52" s="123" t="s">
        <v>2061</v>
      </c>
      <c r="G52" t="s">
        <v>2062</v>
      </c>
    </row>
    <row r="53" spans="1:7" x14ac:dyDescent="0.25">
      <c r="A53" t="s">
        <v>2063</v>
      </c>
      <c r="B53" s="1">
        <v>253914</v>
      </c>
      <c r="D53" s="1" t="s">
        <v>2064</v>
      </c>
      <c r="E53" s="13" t="s">
        <v>2063</v>
      </c>
      <c r="F53" s="123" t="s">
        <v>2065</v>
      </c>
      <c r="G53" t="s">
        <v>2066</v>
      </c>
    </row>
    <row r="54" spans="1:7" x14ac:dyDescent="0.25">
      <c r="A54" t="s">
        <v>2067</v>
      </c>
      <c r="B54" s="1">
        <v>251411</v>
      </c>
      <c r="D54" s="136" t="s">
        <v>2068</v>
      </c>
      <c r="E54" s="13" t="s">
        <v>2067</v>
      </c>
      <c r="F54" s="1"/>
    </row>
    <row r="55" spans="1:7" x14ac:dyDescent="0.25">
      <c r="A55" t="s">
        <v>2069</v>
      </c>
      <c r="B55" s="1">
        <v>252112</v>
      </c>
      <c r="D55" s="1" t="s">
        <v>2070</v>
      </c>
      <c r="E55" s="13" t="s">
        <v>2069</v>
      </c>
      <c r="F55" s="123" t="s">
        <v>2071</v>
      </c>
      <c r="G55" t="s">
        <v>2072</v>
      </c>
    </row>
    <row r="56" spans="1:7" x14ac:dyDescent="0.25">
      <c r="A56" t="s">
        <v>2073</v>
      </c>
      <c r="B56" s="1">
        <v>253321</v>
      </c>
      <c r="D56" s="136" t="s">
        <v>2074</v>
      </c>
      <c r="E56" s="13" t="s">
        <v>2073</v>
      </c>
      <c r="F56" s="123" t="s">
        <v>2075</v>
      </c>
      <c r="G56" t="s">
        <v>2076</v>
      </c>
    </row>
    <row r="57" spans="1:7" x14ac:dyDescent="0.25">
      <c r="A57" t="s">
        <v>2077</v>
      </c>
      <c r="B57" s="1">
        <v>253915</v>
      </c>
      <c r="D57" s="136" t="s">
        <v>2078</v>
      </c>
      <c r="E57" s="13" t="s">
        <v>2079</v>
      </c>
      <c r="F57" s="123" t="s">
        <v>2080</v>
      </c>
      <c r="G57" t="s">
        <v>2081</v>
      </c>
    </row>
    <row r="58" spans="1:7" x14ac:dyDescent="0.25">
      <c r="A58" t="s">
        <v>2082</v>
      </c>
      <c r="B58" s="1">
        <v>252511</v>
      </c>
      <c r="D58" s="136" t="s">
        <v>2083</v>
      </c>
      <c r="E58" s="13" t="s">
        <v>2082</v>
      </c>
      <c r="F58" s="123" t="s">
        <v>2084</v>
      </c>
      <c r="G58" t="s">
        <v>2085</v>
      </c>
    </row>
    <row r="59" spans="1:7" x14ac:dyDescent="0.25">
      <c r="A59" t="s">
        <v>2086</v>
      </c>
      <c r="B59" s="1">
        <v>253517</v>
      </c>
      <c r="D59" s="136" t="s">
        <v>2087</v>
      </c>
      <c r="E59" s="13" t="s">
        <v>2088</v>
      </c>
      <c r="F59" s="123" t="s">
        <v>2089</v>
      </c>
      <c r="G59" t="s">
        <v>2090</v>
      </c>
    </row>
    <row r="60" spans="1:7" x14ac:dyDescent="0.25">
      <c r="A60" t="s">
        <v>2091</v>
      </c>
      <c r="B60" s="1">
        <v>252611</v>
      </c>
      <c r="D60" s="136" t="s">
        <v>2092</v>
      </c>
      <c r="E60" s="13" t="s">
        <v>2091</v>
      </c>
      <c r="F60" s="123" t="s">
        <v>2093</v>
      </c>
      <c r="G60" t="s">
        <v>2094</v>
      </c>
    </row>
    <row r="61" spans="1:7" x14ac:dyDescent="0.25">
      <c r="A61" t="s">
        <v>2095</v>
      </c>
      <c r="B61" s="1">
        <v>253411</v>
      </c>
      <c r="D61" s="136" t="s">
        <v>2096</v>
      </c>
      <c r="E61" s="13" t="s">
        <v>2095</v>
      </c>
      <c r="F61" s="123" t="s">
        <v>2097</v>
      </c>
      <c r="G61" t="s">
        <v>2098</v>
      </c>
    </row>
    <row r="62" spans="1:7" x14ac:dyDescent="0.25">
      <c r="A62" t="s">
        <v>2099</v>
      </c>
      <c r="B62" s="1">
        <v>254499</v>
      </c>
      <c r="D62" s="1" t="s">
        <v>2100</v>
      </c>
      <c r="E62" t="s">
        <v>103</v>
      </c>
      <c r="F62" s="123" t="s">
        <v>1485</v>
      </c>
      <c r="G62" t="s">
        <v>98</v>
      </c>
    </row>
    <row r="63" spans="1:7" x14ac:dyDescent="0.25">
      <c r="A63" t="s">
        <v>2101</v>
      </c>
      <c r="B63" s="1">
        <v>253399</v>
      </c>
      <c r="D63" s="136" t="s">
        <v>2102</v>
      </c>
      <c r="E63" s="13" t="s">
        <v>2103</v>
      </c>
      <c r="F63" s="1"/>
    </row>
    <row r="64" spans="1:7" x14ac:dyDescent="0.25">
      <c r="A64" t="s">
        <v>1500</v>
      </c>
      <c r="B64" s="1">
        <v>253511</v>
      </c>
      <c r="D64" s="2" t="s">
        <v>2104</v>
      </c>
      <c r="E64" t="s">
        <v>108</v>
      </c>
      <c r="F64" s="123" t="s">
        <v>2105</v>
      </c>
      <c r="G64" t="s">
        <v>2106</v>
      </c>
    </row>
    <row r="68" spans="1:7" x14ac:dyDescent="0.25">
      <c r="D68" s="175" t="s">
        <v>1960</v>
      </c>
      <c r="E68" s="175"/>
      <c r="F68" s="175" t="s">
        <v>1961</v>
      </c>
      <c r="G68" s="175"/>
    </row>
    <row r="69" spans="1:7" x14ac:dyDescent="0.25">
      <c r="A69" s="129" t="s">
        <v>2107</v>
      </c>
      <c r="B69" s="129" t="s">
        <v>2108</v>
      </c>
      <c r="D69" s="126" t="s">
        <v>1965</v>
      </c>
      <c r="E69" s="125" t="s">
        <v>1966</v>
      </c>
      <c r="F69" s="125" t="s">
        <v>1965</v>
      </c>
      <c r="G69" s="125" t="s">
        <v>1966</v>
      </c>
    </row>
    <row r="70" spans="1:7" x14ac:dyDescent="0.25">
      <c r="A70" t="s">
        <v>2109</v>
      </c>
      <c r="B70" t="s">
        <v>2110</v>
      </c>
      <c r="D70" s="2" t="s">
        <v>2111</v>
      </c>
      <c r="E70" t="s">
        <v>2112</v>
      </c>
      <c r="F70" s="123" t="s">
        <v>2113</v>
      </c>
      <c r="G70" t="s">
        <v>2114</v>
      </c>
    </row>
    <row r="71" spans="1:7" x14ac:dyDescent="0.25">
      <c r="A71" s="128" t="s">
        <v>2115</v>
      </c>
      <c r="B71" s="128" t="s">
        <v>2116</v>
      </c>
      <c r="D71" s="2" t="s">
        <v>2117</v>
      </c>
      <c r="E71" t="s">
        <v>2118</v>
      </c>
      <c r="F71" s="123" t="s">
        <v>2119</v>
      </c>
      <c r="G71" t="s">
        <v>2120</v>
      </c>
    </row>
    <row r="72" spans="1:7" x14ac:dyDescent="0.25">
      <c r="A72" t="s">
        <v>2121</v>
      </c>
      <c r="B72" t="s">
        <v>2122</v>
      </c>
      <c r="D72" s="2" t="s">
        <v>2123</v>
      </c>
      <c r="E72" t="s">
        <v>2121</v>
      </c>
      <c r="F72" s="123" t="s">
        <v>2124</v>
      </c>
      <c r="G72" t="s">
        <v>2125</v>
      </c>
    </row>
    <row r="73" spans="1:7" x14ac:dyDescent="0.25">
      <c r="A73" s="128" t="s">
        <v>2126</v>
      </c>
      <c r="B73" s="128" t="s">
        <v>2127</v>
      </c>
      <c r="D73" s="2" t="s">
        <v>2128</v>
      </c>
      <c r="E73" t="s">
        <v>2129</v>
      </c>
      <c r="F73" s="123" t="s">
        <v>2130</v>
      </c>
      <c r="G73" t="s">
        <v>2131</v>
      </c>
    </row>
    <row r="74" spans="1:7" x14ac:dyDescent="0.25">
      <c r="A74" t="s">
        <v>2132</v>
      </c>
      <c r="B74" t="s">
        <v>2133</v>
      </c>
      <c r="D74" s="2" t="s">
        <v>2134</v>
      </c>
      <c r="E74" t="s">
        <v>2135</v>
      </c>
      <c r="F74" s="2" t="s">
        <v>2136</v>
      </c>
      <c r="G74" t="s">
        <v>2137</v>
      </c>
    </row>
    <row r="80" spans="1:7" x14ac:dyDescent="0.25">
      <c r="A80" s="4" t="s">
        <v>2138</v>
      </c>
      <c r="D80" s="176" t="s">
        <v>2139</v>
      </c>
      <c r="E80" s="176"/>
      <c r="F80" s="175" t="s">
        <v>2140</v>
      </c>
      <c r="G80" s="175"/>
    </row>
    <row r="81" spans="1:7" x14ac:dyDescent="0.25">
      <c r="A81" s="147" t="s">
        <v>2141</v>
      </c>
      <c r="B81" s="147" t="s">
        <v>2142</v>
      </c>
      <c r="C81" s="23"/>
      <c r="D81" s="126" t="s">
        <v>1965</v>
      </c>
      <c r="E81" s="125" t="s">
        <v>1966</v>
      </c>
      <c r="F81" s="126" t="s">
        <v>1965</v>
      </c>
      <c r="G81" s="125" t="s">
        <v>1966</v>
      </c>
    </row>
    <row r="82" spans="1:7" x14ac:dyDescent="0.25">
      <c r="A82" t="s">
        <v>130</v>
      </c>
      <c r="B82" s="1">
        <v>4271</v>
      </c>
      <c r="D82" s="1" t="s">
        <v>2143</v>
      </c>
      <c r="E82" t="s">
        <v>2144</v>
      </c>
      <c r="F82" s="1">
        <v>310080006</v>
      </c>
      <c r="G82" t="s">
        <v>2145</v>
      </c>
    </row>
    <row r="83" spans="1:7" x14ac:dyDescent="0.25">
      <c r="A83" t="s">
        <v>2146</v>
      </c>
      <c r="B83" s="1">
        <v>8401</v>
      </c>
      <c r="D83" s="1" t="s">
        <v>2147</v>
      </c>
      <c r="E83" t="s">
        <v>2148</v>
      </c>
      <c r="F83" s="1"/>
    </row>
    <row r="84" spans="1:7" x14ac:dyDescent="0.25">
      <c r="A84" t="s">
        <v>2149</v>
      </c>
      <c r="B84" s="1">
        <v>8511</v>
      </c>
      <c r="D84" s="1" t="s">
        <v>2150</v>
      </c>
      <c r="E84" t="s">
        <v>2151</v>
      </c>
      <c r="F84" s="1"/>
    </row>
    <row r="85" spans="1:7" x14ac:dyDescent="0.25">
      <c r="A85" t="s">
        <v>2152</v>
      </c>
      <c r="B85" s="1">
        <v>8512</v>
      </c>
      <c r="D85" s="1" t="s">
        <v>2153</v>
      </c>
      <c r="E85" t="s">
        <v>2154</v>
      </c>
      <c r="F85" s="1" t="s">
        <v>2155</v>
      </c>
      <c r="G85" t="s">
        <v>2156</v>
      </c>
    </row>
    <row r="86" spans="1:7" x14ac:dyDescent="0.25">
      <c r="A86" t="s">
        <v>2157</v>
      </c>
      <c r="B86" s="1">
        <v>8520</v>
      </c>
      <c r="D86" s="1" t="s">
        <v>2158</v>
      </c>
      <c r="E86" t="s">
        <v>2159</v>
      </c>
      <c r="F86" s="1" t="s">
        <v>2160</v>
      </c>
      <c r="G86" t="s">
        <v>2161</v>
      </c>
    </row>
    <row r="87" spans="1:7" x14ac:dyDescent="0.25">
      <c r="A87" t="s">
        <v>2162</v>
      </c>
      <c r="B87" s="1">
        <v>8531</v>
      </c>
      <c r="D87" s="1" t="s">
        <v>2163</v>
      </c>
      <c r="E87" t="s">
        <v>2164</v>
      </c>
      <c r="F87" s="1" t="s">
        <v>2165</v>
      </c>
      <c r="G87" t="s">
        <v>2166</v>
      </c>
    </row>
    <row r="88" spans="1:7" x14ac:dyDescent="0.25">
      <c r="A88" t="s">
        <v>2167</v>
      </c>
      <c r="B88" s="1">
        <v>8533</v>
      </c>
      <c r="D88" s="1" t="s">
        <v>2168</v>
      </c>
      <c r="E88" t="s">
        <v>2169</v>
      </c>
      <c r="F88" s="1" t="s">
        <v>2170</v>
      </c>
      <c r="G88" t="s">
        <v>2171</v>
      </c>
    </row>
    <row r="89" spans="1:7" x14ac:dyDescent="0.25">
      <c r="A89" t="s">
        <v>2172</v>
      </c>
      <c r="B89" s="1">
        <v>8601</v>
      </c>
      <c r="D89" s="1" t="s">
        <v>2173</v>
      </c>
      <c r="E89" t="s">
        <v>2174</v>
      </c>
      <c r="F89" s="1" t="s">
        <v>2175</v>
      </c>
      <c r="G89" t="s">
        <v>2176</v>
      </c>
    </row>
    <row r="90" spans="1:7" x14ac:dyDescent="0.25">
      <c r="B90" s="1"/>
      <c r="F90" s="1"/>
    </row>
    <row r="91" spans="1:7" x14ac:dyDescent="0.25">
      <c r="B91" s="1"/>
      <c r="F91" s="1"/>
    </row>
    <row r="92" spans="1:7" x14ac:dyDescent="0.25">
      <c r="B92" s="1"/>
      <c r="D92" s="176" t="s">
        <v>2139</v>
      </c>
      <c r="E92" s="176"/>
      <c r="F92" s="176" t="s">
        <v>2140</v>
      </c>
      <c r="G92" s="175"/>
    </row>
    <row r="93" spans="1:7" x14ac:dyDescent="0.25">
      <c r="A93" s="147" t="s">
        <v>2177</v>
      </c>
      <c r="B93" s="147" t="s">
        <v>2178</v>
      </c>
      <c r="C93" s="23"/>
      <c r="D93" s="126" t="s">
        <v>1965</v>
      </c>
      <c r="E93" s="125" t="s">
        <v>1966</v>
      </c>
      <c r="F93" s="126" t="s">
        <v>1965</v>
      </c>
      <c r="G93" s="125" t="s">
        <v>1966</v>
      </c>
    </row>
    <row r="94" spans="1:7" x14ac:dyDescent="0.25">
      <c r="A94" t="s">
        <v>2179</v>
      </c>
      <c r="B94" t="s">
        <v>2180</v>
      </c>
      <c r="D94" s="1" t="s">
        <v>2143</v>
      </c>
      <c r="E94" t="s">
        <v>2144</v>
      </c>
      <c r="F94" s="2" t="s">
        <v>2181</v>
      </c>
      <c r="G94" t="s">
        <v>2145</v>
      </c>
    </row>
    <row r="95" spans="1:7" x14ac:dyDescent="0.25">
      <c r="A95" t="s">
        <v>2182</v>
      </c>
      <c r="B95" t="s">
        <v>2183</v>
      </c>
      <c r="D95" s="1" t="s">
        <v>2143</v>
      </c>
      <c r="E95" t="s">
        <v>2144</v>
      </c>
      <c r="F95" s="2" t="s">
        <v>2181</v>
      </c>
      <c r="G95" t="s">
        <v>2145</v>
      </c>
    </row>
    <row r="96" spans="1:7" x14ac:dyDescent="0.25">
      <c r="A96" t="s">
        <v>2184</v>
      </c>
      <c r="B96" t="s">
        <v>2185</v>
      </c>
      <c r="D96" s="1" t="s">
        <v>2147</v>
      </c>
      <c r="E96" t="s">
        <v>2148</v>
      </c>
      <c r="F96" s="1" t="s">
        <v>2186</v>
      </c>
      <c r="G96" t="s">
        <v>2187</v>
      </c>
    </row>
    <row r="97" spans="1:9" x14ac:dyDescent="0.25">
      <c r="A97" t="s">
        <v>2188</v>
      </c>
      <c r="B97" t="s">
        <v>2189</v>
      </c>
      <c r="D97" s="1" t="s">
        <v>2147</v>
      </c>
      <c r="E97" s="13" t="s">
        <v>2148</v>
      </c>
      <c r="F97" s="1" t="s">
        <v>2186</v>
      </c>
      <c r="G97" t="s">
        <v>2187</v>
      </c>
    </row>
    <row r="98" spans="1:9" x14ac:dyDescent="0.25">
      <c r="A98" t="s">
        <v>2190</v>
      </c>
      <c r="B98" t="s">
        <v>2191</v>
      </c>
      <c r="D98" s="1" t="s">
        <v>2150</v>
      </c>
      <c r="E98" t="s">
        <v>2151</v>
      </c>
      <c r="F98" s="1" t="s">
        <v>2192</v>
      </c>
      <c r="G98" t="s">
        <v>2193</v>
      </c>
    </row>
    <row r="99" spans="1:9" x14ac:dyDescent="0.25">
      <c r="A99" t="s">
        <v>2194</v>
      </c>
      <c r="B99" t="s">
        <v>2195</v>
      </c>
      <c r="D99" s="1" t="s">
        <v>2150</v>
      </c>
      <c r="E99" t="s">
        <v>2151</v>
      </c>
      <c r="F99" s="123" t="s">
        <v>444</v>
      </c>
      <c r="G99" t="s">
        <v>445</v>
      </c>
    </row>
    <row r="100" spans="1:9" x14ac:dyDescent="0.25">
      <c r="A100" t="s">
        <v>2196</v>
      </c>
      <c r="B100" t="s">
        <v>2197</v>
      </c>
      <c r="D100" s="1" t="s">
        <v>2198</v>
      </c>
      <c r="E100" t="s">
        <v>2199</v>
      </c>
      <c r="F100" s="1" t="s">
        <v>2200</v>
      </c>
      <c r="G100" t="s">
        <v>2201</v>
      </c>
    </row>
    <row r="101" spans="1:9" x14ac:dyDescent="0.25">
      <c r="A101" t="s">
        <v>2202</v>
      </c>
      <c r="B101" t="s">
        <v>2203</v>
      </c>
      <c r="D101" s="1" t="s">
        <v>2153</v>
      </c>
      <c r="E101" t="s">
        <v>2154</v>
      </c>
      <c r="F101" s="1" t="s">
        <v>2155</v>
      </c>
      <c r="G101" t="s">
        <v>2156</v>
      </c>
    </row>
    <row r="102" spans="1:9" x14ac:dyDescent="0.25">
      <c r="A102" t="s">
        <v>2204</v>
      </c>
      <c r="B102" t="s">
        <v>2205</v>
      </c>
      <c r="D102" s="1" t="s">
        <v>2206</v>
      </c>
      <c r="E102" t="s">
        <v>2207</v>
      </c>
      <c r="F102" s="1" t="s">
        <v>2208</v>
      </c>
      <c r="G102" t="s">
        <v>2209</v>
      </c>
    </row>
    <row r="103" spans="1:9" x14ac:dyDescent="0.25">
      <c r="A103" t="s">
        <v>2210</v>
      </c>
      <c r="B103" t="s">
        <v>2211</v>
      </c>
      <c r="D103" s="1" t="s">
        <v>2212</v>
      </c>
      <c r="E103" s="13" t="s">
        <v>2213</v>
      </c>
      <c r="F103" s="1" t="s">
        <v>2214</v>
      </c>
      <c r="G103" t="s">
        <v>2210</v>
      </c>
    </row>
    <row r="104" spans="1:9" x14ac:dyDescent="0.25">
      <c r="A104" t="s">
        <v>2215</v>
      </c>
      <c r="B104" t="s">
        <v>2216</v>
      </c>
      <c r="D104" s="1" t="s">
        <v>2217</v>
      </c>
      <c r="E104" t="s">
        <v>2218</v>
      </c>
      <c r="F104" s="1" t="s">
        <v>2219</v>
      </c>
      <c r="G104" t="s">
        <v>2220</v>
      </c>
    </row>
    <row r="105" spans="1:9" x14ac:dyDescent="0.25">
      <c r="A105" t="s">
        <v>2221</v>
      </c>
      <c r="B105" t="s">
        <v>2222</v>
      </c>
      <c r="D105" s="1" t="s">
        <v>2223</v>
      </c>
      <c r="E105" t="s">
        <v>2224</v>
      </c>
      <c r="F105" s="1" t="s">
        <v>2225</v>
      </c>
      <c r="G105" t="s">
        <v>2226</v>
      </c>
    </row>
    <row r="106" spans="1:9" x14ac:dyDescent="0.25">
      <c r="A106" t="s">
        <v>2227</v>
      </c>
      <c r="B106" t="s">
        <v>2228</v>
      </c>
      <c r="D106" s="1" t="s">
        <v>2229</v>
      </c>
      <c r="E106" t="s">
        <v>2230</v>
      </c>
      <c r="F106" s="1" t="s">
        <v>2231</v>
      </c>
      <c r="G106" t="s">
        <v>2232</v>
      </c>
    </row>
    <row r="107" spans="1:9" x14ac:dyDescent="0.25">
      <c r="A107" t="s">
        <v>2167</v>
      </c>
      <c r="B107" t="s">
        <v>2233</v>
      </c>
      <c r="D107" s="1" t="s">
        <v>2168</v>
      </c>
      <c r="E107" t="s">
        <v>2169</v>
      </c>
      <c r="F107" s="1" t="s">
        <v>2170</v>
      </c>
      <c r="G107" t="s">
        <v>2171</v>
      </c>
    </row>
    <row r="108" spans="1:9" x14ac:dyDescent="0.25">
      <c r="A108" t="s">
        <v>2234</v>
      </c>
      <c r="B108" t="s">
        <v>2235</v>
      </c>
      <c r="D108" s="1" t="s">
        <v>2236</v>
      </c>
      <c r="E108" t="s">
        <v>2237</v>
      </c>
      <c r="F108" s="1" t="s">
        <v>2238</v>
      </c>
      <c r="G108" t="s">
        <v>2239</v>
      </c>
    </row>
    <row r="109" spans="1:9" x14ac:dyDescent="0.25">
      <c r="A109" t="s">
        <v>2240</v>
      </c>
      <c r="B109" t="s">
        <v>2241</v>
      </c>
      <c r="D109" s="1" t="s">
        <v>2242</v>
      </c>
      <c r="E109" t="s">
        <v>2243</v>
      </c>
      <c r="F109" s="1" t="s">
        <v>2244</v>
      </c>
      <c r="G109" t="s">
        <v>2245</v>
      </c>
    </row>
    <row r="110" spans="1:9" x14ac:dyDescent="0.25">
      <c r="A110" s="23" t="s">
        <v>2246</v>
      </c>
      <c r="B110" s="23" t="s">
        <v>2247</v>
      </c>
      <c r="D110" s="1" t="s">
        <v>2248</v>
      </c>
      <c r="E110" t="s">
        <v>2249</v>
      </c>
      <c r="F110" s="1" t="s">
        <v>2175</v>
      </c>
      <c r="G110" t="s">
        <v>2176</v>
      </c>
    </row>
    <row r="111" spans="1:9" x14ac:dyDescent="0.25">
      <c r="F111" s="1"/>
    </row>
    <row r="112" spans="1:9" x14ac:dyDescent="0.25">
      <c r="D112" s="176" t="s">
        <v>2139</v>
      </c>
      <c r="E112" s="176"/>
      <c r="F112" s="176" t="s">
        <v>2140</v>
      </c>
      <c r="G112" s="175"/>
      <c r="H112" s="175" t="s">
        <v>1961</v>
      </c>
      <c r="I112" s="175"/>
    </row>
    <row r="113" spans="1:9" x14ac:dyDescent="0.25">
      <c r="A113" s="147" t="s">
        <v>2250</v>
      </c>
      <c r="B113" s="147" t="s">
        <v>2251</v>
      </c>
      <c r="C113" s="23"/>
      <c r="D113" s="126" t="s">
        <v>1965</v>
      </c>
      <c r="E113" s="125" t="s">
        <v>1966</v>
      </c>
      <c r="F113" s="126" t="s">
        <v>1965</v>
      </c>
      <c r="G113" s="125" t="s">
        <v>1966</v>
      </c>
      <c r="H113" s="125" t="s">
        <v>1965</v>
      </c>
      <c r="I113" s="125" t="s">
        <v>1966</v>
      </c>
    </row>
    <row r="114" spans="1:9" x14ac:dyDescent="0.25">
      <c r="A114" t="s">
        <v>2252</v>
      </c>
      <c r="B114" t="s">
        <v>2253</v>
      </c>
      <c r="D114" s="1" t="s">
        <v>2254</v>
      </c>
      <c r="E114" t="s">
        <v>2255</v>
      </c>
      <c r="F114" s="1" t="s">
        <v>2256</v>
      </c>
      <c r="G114" t="s">
        <v>2257</v>
      </c>
      <c r="H114" s="123" t="s">
        <v>2258</v>
      </c>
      <c r="I114" t="s">
        <v>2259</v>
      </c>
    </row>
    <row r="115" spans="1:9" x14ac:dyDescent="0.25">
      <c r="A115" t="s">
        <v>2260</v>
      </c>
      <c r="B115" t="s">
        <v>2261</v>
      </c>
      <c r="D115" s="1" t="s">
        <v>2262</v>
      </c>
      <c r="E115" t="s">
        <v>2263</v>
      </c>
      <c r="F115" s="1" t="s">
        <v>2264</v>
      </c>
      <c r="G115" t="s">
        <v>2265</v>
      </c>
      <c r="H115" s="123" t="s">
        <v>2035</v>
      </c>
      <c r="I115" t="s">
        <v>2036</v>
      </c>
    </row>
    <row r="116" spans="1:9" x14ac:dyDescent="0.25">
      <c r="A116" t="s">
        <v>2266</v>
      </c>
      <c r="B116" t="s">
        <v>2267</v>
      </c>
      <c r="D116" s="1" t="s">
        <v>2268</v>
      </c>
      <c r="E116" t="s">
        <v>2269</v>
      </c>
      <c r="F116" s="1" t="s">
        <v>2270</v>
      </c>
      <c r="G116" t="s">
        <v>2271</v>
      </c>
      <c r="H116" s="123" t="s">
        <v>2272</v>
      </c>
      <c r="I116" t="s">
        <v>2273</v>
      </c>
    </row>
    <row r="117" spans="1:9" x14ac:dyDescent="0.25">
      <c r="A117" t="s">
        <v>2274</v>
      </c>
      <c r="B117" t="s">
        <v>2275</v>
      </c>
      <c r="D117" s="1" t="s">
        <v>2276</v>
      </c>
      <c r="E117" t="s">
        <v>2277</v>
      </c>
      <c r="F117" s="1" t="s">
        <v>2278</v>
      </c>
      <c r="G117" t="s">
        <v>2279</v>
      </c>
      <c r="H117" s="123" t="s">
        <v>2031</v>
      </c>
      <c r="I117" t="s">
        <v>2032</v>
      </c>
    </row>
    <row r="118" spans="1:9" x14ac:dyDescent="0.25">
      <c r="A118" t="s">
        <v>2280</v>
      </c>
      <c r="B118" t="s">
        <v>2281</v>
      </c>
      <c r="D118" s="1" t="s">
        <v>2212</v>
      </c>
      <c r="E118" t="s">
        <v>2282</v>
      </c>
      <c r="F118" s="1" t="s">
        <v>2283</v>
      </c>
      <c r="G118" t="s">
        <v>2284</v>
      </c>
      <c r="H118" s="123" t="s">
        <v>2285</v>
      </c>
      <c r="I118" t="s">
        <v>2286</v>
      </c>
    </row>
    <row r="119" spans="1:9" x14ac:dyDescent="0.25">
      <c r="A119" t="s">
        <v>2287</v>
      </c>
      <c r="B119" t="s">
        <v>2288</v>
      </c>
      <c r="D119" s="1" t="s">
        <v>2248</v>
      </c>
      <c r="E119" t="s">
        <v>2249</v>
      </c>
      <c r="F119" s="1" t="s">
        <v>2175</v>
      </c>
      <c r="G119" t="s">
        <v>2176</v>
      </c>
      <c r="H119" s="2"/>
    </row>
    <row r="120" spans="1:9" x14ac:dyDescent="0.25">
      <c r="A120" s="23" t="s">
        <v>2289</v>
      </c>
      <c r="B120" s="23" t="s">
        <v>2289</v>
      </c>
      <c r="F120" s="1"/>
    </row>
  </sheetData>
  <sortState xmlns:xlrd2="http://schemas.microsoft.com/office/spreadsheetml/2017/richdata2" ref="A113:B119">
    <sortCondition ref="B114:B119"/>
  </sortState>
  <mergeCells count="12">
    <mergeCell ref="A23:B23"/>
    <mergeCell ref="D68:E68"/>
    <mergeCell ref="D80:E80"/>
    <mergeCell ref="F80:G80"/>
    <mergeCell ref="F23:G23"/>
    <mergeCell ref="D23:E23"/>
    <mergeCell ref="F68:G68"/>
    <mergeCell ref="H112:I112"/>
    <mergeCell ref="D92:E92"/>
    <mergeCell ref="F92:G92"/>
    <mergeCell ref="F112:G112"/>
    <mergeCell ref="D112:E11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42D5-D480-43B3-B23A-9EA28FFF3001}">
  <dimension ref="A1:AE72"/>
  <sheetViews>
    <sheetView topLeftCell="M1" workbookViewId="0">
      <pane ySplit="1" topLeftCell="A2" activePane="bottomLeft" state="frozen"/>
      <selection pane="bottomLeft" activeCell="T26" sqref="T26"/>
    </sheetView>
  </sheetViews>
  <sheetFormatPr defaultColWidth="8.85546875" defaultRowHeight="15" x14ac:dyDescent="0.25"/>
  <cols>
    <col min="1" max="1" width="38.7109375" bestFit="1" customWidth="1"/>
    <col min="2" max="2" width="17.28515625" bestFit="1" customWidth="1"/>
    <col min="3" max="3" width="10.42578125" bestFit="1" customWidth="1"/>
    <col min="4" max="4" width="18.42578125" bestFit="1" customWidth="1"/>
    <col min="5" max="5" width="15.7109375" bestFit="1" customWidth="1"/>
    <col min="6" max="6" width="4.140625" bestFit="1" customWidth="1"/>
    <col min="7" max="7" width="13.28515625" bestFit="1" customWidth="1"/>
    <col min="8" max="8" width="11.28515625" bestFit="1" customWidth="1"/>
    <col min="9" max="9" width="14.42578125" bestFit="1" customWidth="1"/>
    <col min="10" max="10" width="10.140625" style="19" bestFit="1" customWidth="1"/>
    <col min="12" max="12" width="23.28515625" bestFit="1" customWidth="1"/>
    <col min="13" max="13" width="17.85546875" bestFit="1" customWidth="1"/>
    <col min="14" max="14" width="14.140625" bestFit="1" customWidth="1"/>
    <col min="15" max="15" width="10.42578125" bestFit="1" customWidth="1"/>
    <col min="16" max="16" width="16.42578125" style="1" bestFit="1" customWidth="1"/>
    <col min="17" max="17" width="11.140625" bestFit="1" customWidth="1"/>
    <col min="18" max="18" width="43.28515625" customWidth="1"/>
    <col min="19" max="19" width="11" style="1" bestFit="1" customWidth="1"/>
    <col min="20" max="20" width="12" bestFit="1" customWidth="1"/>
    <col min="21" max="21" width="46.7109375" bestFit="1" customWidth="1"/>
    <col min="22" max="22" width="18.28515625" bestFit="1" customWidth="1"/>
    <col min="23" max="23" width="14" style="27" bestFit="1" customWidth="1"/>
    <col min="24" max="24" width="12" bestFit="1" customWidth="1"/>
    <col min="25" max="25" width="9.42578125" bestFit="1" customWidth="1"/>
    <col min="26" max="26" width="10.140625" bestFit="1" customWidth="1"/>
  </cols>
  <sheetData>
    <row r="1" spans="1:31" x14ac:dyDescent="0.25">
      <c r="A1" s="20" t="s">
        <v>2290</v>
      </c>
      <c r="B1" s="18" t="s">
        <v>2291</v>
      </c>
      <c r="C1" s="18" t="s">
        <v>2292</v>
      </c>
      <c r="D1" s="18" t="s">
        <v>2293</v>
      </c>
      <c r="E1" s="18" t="s">
        <v>2294</v>
      </c>
      <c r="F1" s="18" t="s">
        <v>2295</v>
      </c>
      <c r="G1" s="18" t="s">
        <v>2296</v>
      </c>
      <c r="H1" s="18" t="s">
        <v>2297</v>
      </c>
      <c r="I1" s="18" t="s">
        <v>2298</v>
      </c>
      <c r="J1" s="17" t="s">
        <v>2299</v>
      </c>
      <c r="K1" s="18" t="s">
        <v>2300</v>
      </c>
      <c r="L1" s="18" t="s">
        <v>2301</v>
      </c>
      <c r="M1" s="18" t="s">
        <v>2302</v>
      </c>
      <c r="N1" s="18" t="s">
        <v>2303</v>
      </c>
      <c r="O1" s="18" t="s">
        <v>2304</v>
      </c>
      <c r="P1" s="67" t="s">
        <v>2305</v>
      </c>
      <c r="Q1" s="18" t="s">
        <v>2306</v>
      </c>
      <c r="R1" s="18" t="s">
        <v>2307</v>
      </c>
      <c r="S1" s="67" t="s">
        <v>2308</v>
      </c>
      <c r="T1" s="18" t="s">
        <v>2309</v>
      </c>
      <c r="U1" s="18" t="s">
        <v>2310</v>
      </c>
      <c r="V1" s="18" t="s">
        <v>2311</v>
      </c>
      <c r="W1" s="28" t="s">
        <v>2312</v>
      </c>
      <c r="X1" s="29" t="s">
        <v>2313</v>
      </c>
      <c r="Y1" s="29" t="s">
        <v>2314</v>
      </c>
      <c r="Z1" s="29" t="s">
        <v>2315</v>
      </c>
      <c r="AA1" s="29" t="s">
        <v>2316</v>
      </c>
      <c r="AB1" s="29" t="s">
        <v>2317</v>
      </c>
      <c r="AC1" s="29" t="s">
        <v>2318</v>
      </c>
      <c r="AD1" s="29" t="s">
        <v>2319</v>
      </c>
      <c r="AE1" s="29" t="s">
        <v>2320</v>
      </c>
    </row>
    <row r="2" spans="1:31" x14ac:dyDescent="0.25">
      <c r="A2" t="str">
        <f>IF('[2]Patients - QLD'!A2 ="","",'[2]Patients - QLD'!A2)</f>
        <v/>
      </c>
      <c r="B2" t="str">
        <f>IF('[2]Patients - QLD'!B2 ="","",'[2]Patients - QLD'!B2)</f>
        <v>8003608000311613</v>
      </c>
      <c r="C2" t="str">
        <f>IF('[2]Patients - QLD'!C2 ="","",'[2]Patients - QLD'!C2)</f>
        <v>Active</v>
      </c>
      <c r="D2" t="str">
        <f>IF('[2]Patients - QLD'!D2 ="","",'[2]Patients - QLD'!D2)</f>
        <v>Verified</v>
      </c>
      <c r="E2">
        <f>IF('[2]Patients - QLD'!E2 ="","",'[2]Patients - QLD'!E2)</f>
        <v>4951651121</v>
      </c>
      <c r="F2">
        <f>IF('[2]Patients - QLD'!F2 ="","",'[2]Patients - QLD'!F2)</f>
        <v>1</v>
      </c>
      <c r="G2" t="str">
        <f>IF('[2]Patients - QLD'!G2 ="","",'[2]Patients - QLD'!G2)</f>
        <v>BOULTON</v>
      </c>
      <c r="H2" t="str">
        <f>IF('[2]Patients - QLD'!H2 ="","",'[2]Patients - QLD'!H2)</f>
        <v>Annika</v>
      </c>
      <c r="I2" t="str">
        <f>IF('[2]Patients - QLD'!I2 ="","",'[2]Patients - QLD'!I2)</f>
        <v/>
      </c>
      <c r="J2" s="19">
        <f>IF('[2]Patients - QLD'!J2 ="","",'[2]Patients - QLD'!J2)</f>
        <v>20787</v>
      </c>
      <c r="K2" t="str">
        <f>IF('[2]Patients - QLD'!K2 ="","",'[2]Patients - QLD'!K2)</f>
        <v>F</v>
      </c>
      <c r="L2" t="str">
        <f>IF('[2]Patients - QLD'!L2 ="","",'[2]Patients - QLD'!L2)</f>
        <v>55 Compton Pde</v>
      </c>
      <c r="M2" t="str">
        <f>IF('[2]Patients - QLD'!M2 ="","",'[2]Patients - QLD'!M2)</f>
        <v>Draper</v>
      </c>
      <c r="N2" t="str">
        <f>IF('[2]Patients - QLD'!N2 ="","",'[2]Patients - QLD'!N2)</f>
        <v>QLD</v>
      </c>
      <c r="O2">
        <f>IF('[2]Patients - QLD'!O2 ="","",'[2]Patients - QLD'!O2)</f>
        <v>4520</v>
      </c>
      <c r="P2" s="1" t="str">
        <f>IF('[2]Patients - QLD'!P2 ="","",'[2]Patients - QLD'!P2)</f>
        <v>0770102941</v>
      </c>
      <c r="Q2" t="str">
        <f>IF('[2]Patients - QLD'!Q2 ="","",'[2]Patients - QLD'!Q2)</f>
        <v>0491570006</v>
      </c>
      <c r="R2" t="str">
        <f>IF('[2]Patients - QLD'!R2 ="","",'[2]Patients - QLD'!R2)</f>
        <v>annika.boulton@example.com.au</v>
      </c>
      <c r="S2" s="1" t="str">
        <f>IF('[2]Patients - QLD'!S2 ="","",'[2]Patients - QLD'!S2)</f>
        <v>0770104204</v>
      </c>
      <c r="T2" t="str">
        <f>IF('[2]Patients - QLD'!T2 ="","",'[2]Patients - QLD'!T2)</f>
        <v/>
      </c>
      <c r="U2" t="str">
        <f>IF('[2]Patients - QLD'!U2 ="","",'[2]Patients - QLD'!U2)</f>
        <v>Neither Aboriginal nor Torres Strait Islander Origin</v>
      </c>
      <c r="V2" t="str">
        <f>IF('[2]Patients - QLD'!V2 ="","",'[2]Patients - QLD'!V2)</f>
        <v/>
      </c>
    </row>
    <row r="3" spans="1:31" x14ac:dyDescent="0.25">
      <c r="A3" t="str">
        <f>IF('[2]Patients - QLD'!A3 ="","",'[2]Patients - QLD'!A3)</f>
        <v/>
      </c>
      <c r="B3" t="str">
        <f>IF('[2]Patients - QLD'!B3 ="","",'[2]Patients - QLD'!B3)</f>
        <v>8003608000311621</v>
      </c>
      <c r="C3" t="str">
        <f>IF('[2]Patients - QLD'!C3 ="","",'[2]Patients - QLD'!C3)</f>
        <v>Active</v>
      </c>
      <c r="D3" t="str">
        <f>IF('[2]Patients - QLD'!D3 ="","",'[2]Patients - QLD'!D3)</f>
        <v>Verified</v>
      </c>
      <c r="E3">
        <f>IF('[2]Patients - QLD'!E3 ="","",'[2]Patients - QLD'!E3)</f>
        <v>4951651211</v>
      </c>
      <c r="F3">
        <f>IF('[2]Patients - QLD'!F3 ="","",'[2]Patients - QLD'!F3)</f>
        <v>1</v>
      </c>
      <c r="G3" t="str">
        <f>IF('[2]Patients - QLD'!G3 ="","",'[2]Patients - QLD'!G3)</f>
        <v>HOWE</v>
      </c>
      <c r="H3" t="str">
        <f>IF('[2]Patients - QLD'!H3 ="","",'[2]Patients - QLD'!H3)</f>
        <v>Deangelo</v>
      </c>
      <c r="I3" t="str">
        <f>IF('[2]Patients - QLD'!I3 ="","",'[2]Patients - QLD'!I3)</f>
        <v/>
      </c>
      <c r="J3" s="19">
        <f>IF('[2]Patients - QLD'!J3 ="","",'[2]Patients - QLD'!J3)</f>
        <v>27566</v>
      </c>
      <c r="K3" t="str">
        <f>IF('[2]Patients - QLD'!K3 ="","",'[2]Patients - QLD'!K3)</f>
        <v>M</v>
      </c>
      <c r="L3" t="str">
        <f>IF('[2]Patients - QLD'!L3 ="","",'[2]Patients - QLD'!L3)</f>
        <v>134 Copper Hts</v>
      </c>
      <c r="M3" t="str">
        <f>IF('[2]Patients - QLD'!M3 ="","",'[2]Patients - QLD'!M3)</f>
        <v>Curra</v>
      </c>
      <c r="N3" t="str">
        <f>IF('[2]Patients - QLD'!N3 ="","",'[2]Patients - QLD'!N3)</f>
        <v>QLD</v>
      </c>
      <c r="O3">
        <f>IF('[2]Patients - QLD'!O3 ="","",'[2]Patients - QLD'!O3)</f>
        <v>4570</v>
      </c>
      <c r="P3" s="1" t="str">
        <f>IF('[2]Patients - QLD'!P3 ="","",'[2]Patients - QLD'!P3)</f>
        <v>0770105770</v>
      </c>
      <c r="Q3" t="str">
        <f>IF('[2]Patients - QLD'!Q3 ="","",'[2]Patients - QLD'!Q3)</f>
        <v>0491570156</v>
      </c>
      <c r="R3" t="str">
        <f>IF('[2]Patients - QLD'!R3 ="","",'[2]Patients - QLD'!R3)</f>
        <v>deangelo.howe@example.net</v>
      </c>
      <c r="S3" s="1" t="str">
        <f>IF('[2]Patients - QLD'!S3 ="","",'[2]Patients - QLD'!S3)</f>
        <v>0770109269</v>
      </c>
      <c r="T3" t="str">
        <f>IF('[2]Patients - QLD'!T3 ="","",'[2]Patients - QLD'!T3)</f>
        <v/>
      </c>
      <c r="U3" t="str">
        <f>IF('[2]Patients - QLD'!U3 ="","",'[2]Patients - QLD'!U3)</f>
        <v>Neither Aboriginal nor Torres Strait Islander Origin</v>
      </c>
      <c r="V3" t="str">
        <f>IF('[2]Patients - QLD'!V3 ="","",'[2]Patients - QLD'!V3)</f>
        <v/>
      </c>
    </row>
    <row r="4" spans="1:31" x14ac:dyDescent="0.25">
      <c r="A4" t="str">
        <f>IF('[2]Patients - QLD'!A4 ="","",'[2]Patients - QLD'!A4)</f>
        <v/>
      </c>
      <c r="B4" t="str">
        <f>IF('[2]Patients - QLD'!B4 ="","",'[2]Patients - QLD'!B4)</f>
        <v>8003608833648397</v>
      </c>
      <c r="C4" t="str">
        <f>IF('[2]Patients - QLD'!C4 ="","",'[2]Patients - QLD'!C4)</f>
        <v>Active</v>
      </c>
      <c r="D4" t="str">
        <f>IF('[2]Patients - QLD'!D4 ="","",'[2]Patients - QLD'!D4)</f>
        <v>Verified</v>
      </c>
      <c r="E4">
        <f>IF('[2]Patients - QLD'!E4 ="","",'[2]Patients - QLD'!E4)</f>
        <v>4951651301</v>
      </c>
      <c r="F4">
        <f>IF('[2]Patients - QLD'!F4 ="","",'[2]Patients - QLD'!F4)</f>
        <v>1</v>
      </c>
      <c r="G4" t="str">
        <f>IF('[2]Patients - QLD'!G4 ="","",'[2]Patients - QLD'!G4)</f>
        <v>HAYES</v>
      </c>
      <c r="H4" t="str">
        <f>IF('[2]Patients - QLD'!H4 ="","",'[2]Patients - QLD'!H4)</f>
        <v>Arianne</v>
      </c>
      <c r="I4" t="str">
        <f>IF('[2]Patients - QLD'!I4 ="","",'[2]Patients - QLD'!I4)</f>
        <v/>
      </c>
      <c r="J4" s="19">
        <f>IF('[2]Patients - QLD'!J4 ="","",'[2]Patients - QLD'!J4)</f>
        <v>22474</v>
      </c>
      <c r="K4" t="str">
        <f>IF('[2]Patients - QLD'!K4 ="","",'[2]Patients - QLD'!K4)</f>
        <v>F</v>
      </c>
      <c r="L4" t="str">
        <f>IF('[2]Patients - QLD'!L4 ="","",'[2]Patients - QLD'!L4)</f>
        <v>198 Stone Pl</v>
      </c>
      <c r="M4" t="str">
        <f>IF('[2]Patients - QLD'!M4 ="","",'[2]Patients - QLD'!M4)</f>
        <v>Morgan Park</v>
      </c>
      <c r="N4" t="str">
        <f>IF('[2]Patients - QLD'!N4 ="","",'[2]Patients - QLD'!N4)</f>
        <v>QLD</v>
      </c>
      <c r="O4">
        <f>IF('[2]Patients - QLD'!O4 ="","",'[2]Patients - QLD'!O4)</f>
        <v>4370</v>
      </c>
      <c r="P4" s="1" t="str">
        <f>IF('[2]Patients - QLD'!P4 ="","",'[2]Patients - QLD'!P4)</f>
        <v>0770104085</v>
      </c>
      <c r="Q4" t="str">
        <f>IF('[2]Patients - QLD'!Q4 ="","",'[2]Patients - QLD'!Q4)</f>
        <v>0491570157</v>
      </c>
      <c r="R4" t="str">
        <f>IF('[2]Patients - QLD'!R4 ="","",'[2]Patients - QLD'!R4)</f>
        <v>arianne.hayes@example.com</v>
      </c>
      <c r="S4" s="1" t="str">
        <f>IF('[2]Patients - QLD'!S4 ="","",'[2]Patients - QLD'!S4)</f>
        <v>0770101471</v>
      </c>
      <c r="T4" t="str">
        <f>IF('[2]Patients - QLD'!T4 ="","",'[2]Patients - QLD'!T4)</f>
        <v/>
      </c>
      <c r="U4" t="str">
        <f>IF('[2]Patients - QLD'!U4 ="","",'[2]Patients - QLD'!U4)</f>
        <v>Neither Aboriginal nor Torres Strait Islander Origin</v>
      </c>
      <c r="V4" t="str">
        <f>IF('[2]Patients - QLD'!V4 ="","",'[2]Patients - QLD'!V4)</f>
        <v/>
      </c>
    </row>
    <row r="5" spans="1:31" x14ac:dyDescent="0.25">
      <c r="A5" t="str">
        <f>IF('[2]Patients - QLD'!A5 ="","",'[2]Patients - QLD'!A5)</f>
        <v/>
      </c>
      <c r="B5" t="str">
        <f>IF('[2]Patients - QLD'!B5 ="","",'[2]Patients - QLD'!B5)</f>
        <v>8003608500314661</v>
      </c>
      <c r="C5" t="str">
        <f>IF('[2]Patients - QLD'!C5 ="","",'[2]Patients - QLD'!C5)</f>
        <v>Active</v>
      </c>
      <c r="D5" t="str">
        <f>IF('[2]Patients - QLD'!D5 ="","",'[2]Patients - QLD'!D5)</f>
        <v>Verified</v>
      </c>
      <c r="E5">
        <f>IF('[2]Patients - QLD'!E5 ="","",'[2]Patients - QLD'!E5)</f>
        <v>4951651491</v>
      </c>
      <c r="F5">
        <f>IF('[2]Patients - QLD'!F5 ="","",'[2]Patients - QLD'!F5)</f>
        <v>1</v>
      </c>
      <c r="G5" t="str">
        <f>IF('[2]Patients - QLD'!G5 ="","",'[2]Patients - QLD'!G5)</f>
        <v>ROBERTS</v>
      </c>
      <c r="H5" t="str">
        <f>IF('[2]Patients - QLD'!H5 ="","",'[2]Patients - QLD'!H5)</f>
        <v>Fred</v>
      </c>
      <c r="I5" t="str">
        <f>IF('[2]Patients - QLD'!I5 ="","",'[2]Patients - QLD'!I5)</f>
        <v/>
      </c>
      <c r="J5" s="19">
        <f>IF('[2]Patients - QLD'!J5 ="","",'[2]Patients - QLD'!J5)</f>
        <v>22448</v>
      </c>
      <c r="K5" t="str">
        <f>IF('[2]Patients - QLD'!K5 ="","",'[2]Patients - QLD'!K5)</f>
        <v>M</v>
      </c>
      <c r="L5" t="str">
        <f>IF('[2]Patients - QLD'!L5 ="","",'[2]Patients - QLD'!L5)</f>
        <v>33 Southern Cl</v>
      </c>
      <c r="M5" t="str">
        <f>IF('[2]Patients - QLD'!M5 ="","",'[2]Patients - QLD'!M5)</f>
        <v>Westbrook</v>
      </c>
      <c r="N5" t="str">
        <f>IF('[2]Patients - QLD'!N5 ="","",'[2]Patients - QLD'!N5)</f>
        <v>QLD</v>
      </c>
      <c r="O5">
        <f>IF('[2]Patients - QLD'!O5 ="","",'[2]Patients - QLD'!O5)</f>
        <v>4350</v>
      </c>
      <c r="P5" s="1" t="str">
        <f>IF('[2]Patients - QLD'!P5 ="","",'[2]Patients - QLD'!P5)</f>
        <v>0770104622</v>
      </c>
      <c r="Q5" t="str">
        <f>IF('[2]Patients - QLD'!Q5 ="","",'[2]Patients - QLD'!Q5)</f>
        <v>0491570158</v>
      </c>
      <c r="R5" t="str">
        <f>IF('[2]Patients - QLD'!R5 ="","",'[2]Patients - QLD'!R5)</f>
        <v>fred.roberts@myownpersonaldomain.com</v>
      </c>
      <c r="S5" s="1" t="str">
        <f>IF('[2]Patients - QLD'!S5 ="","",'[2]Patients - QLD'!S5)</f>
        <v>0770109298</v>
      </c>
      <c r="T5" t="str">
        <f>IF('[2]Patients - QLD'!T5 ="","",'[2]Patients - QLD'!T5)</f>
        <v/>
      </c>
      <c r="U5" t="str">
        <f>IF('[2]Patients - QLD'!U5 ="","",'[2]Patients - QLD'!U5)</f>
        <v>Neither Aboriginal nor Torres Strait Islander Origin</v>
      </c>
      <c r="V5" t="str">
        <f>IF('[2]Patients - QLD'!V5 ="","",'[2]Patients - QLD'!V5)</f>
        <v/>
      </c>
    </row>
    <row r="6" spans="1:31" x14ac:dyDescent="0.25">
      <c r="A6" t="str">
        <f>IF('[2]Patients - QLD'!A6 ="","",'[2]Patients - QLD'!A6)</f>
        <v/>
      </c>
      <c r="B6" t="str">
        <f>IF('[2]Patients - QLD'!B6 ="","",'[2]Patients - QLD'!B6)</f>
        <v>8003608666976378</v>
      </c>
      <c r="C6" t="str">
        <f>IF('[2]Patients - QLD'!C6 ="","",'[2]Patients - QLD'!C6)</f>
        <v>Active</v>
      </c>
      <c r="D6" t="str">
        <f>IF('[2]Patients - QLD'!D6 ="","",'[2]Patients - QLD'!D6)</f>
        <v>Verified</v>
      </c>
      <c r="E6">
        <f>IF('[2]Patients - QLD'!E6 ="","",'[2]Patients - QLD'!E6)</f>
        <v>4951651581</v>
      </c>
      <c r="F6">
        <f>IF('[2]Patients - QLD'!F6 ="","",'[2]Patients - QLD'!F6)</f>
        <v>1</v>
      </c>
      <c r="G6" t="str">
        <f>IF('[2]Patients - QLD'!G6 ="","",'[2]Patients - QLD'!G6)</f>
        <v>BELGER</v>
      </c>
      <c r="H6" t="str">
        <f>IF('[2]Patients - QLD'!H6 ="","",'[2]Patients - QLD'!H6)</f>
        <v>Remedios</v>
      </c>
      <c r="I6" t="str">
        <f>IF('[2]Patients - QLD'!I6 ="","",'[2]Patients - QLD'!I6)</f>
        <v/>
      </c>
      <c r="J6" s="19">
        <f>IF('[2]Patients - QLD'!J6 ="","",'[2]Patients - QLD'!J6)</f>
        <v>32512</v>
      </c>
      <c r="K6" t="str">
        <f>IF('[2]Patients - QLD'!K6 ="","",'[2]Patients - QLD'!K6)</f>
        <v>F</v>
      </c>
      <c r="L6" t="str">
        <f>IF('[2]Patients - QLD'!L6 ="","",'[2]Patients - QLD'!L6)</f>
        <v>200 Ocean Pl</v>
      </c>
      <c r="M6" t="str">
        <f>IF('[2]Patients - QLD'!M6 ="","",'[2]Patients - QLD'!M6)</f>
        <v>Logan Reserve</v>
      </c>
      <c r="N6" t="str">
        <f>IF('[2]Patients - QLD'!N6 ="","",'[2]Patients - QLD'!N6)</f>
        <v>QLD</v>
      </c>
      <c r="O6">
        <f>IF('[2]Patients - QLD'!O6 ="","",'[2]Patients - QLD'!O6)</f>
        <v>4133</v>
      </c>
      <c r="P6" s="1" t="str">
        <f>IF('[2]Patients - QLD'!P6 ="","",'[2]Patients - QLD'!P6)</f>
        <v>0770103121</v>
      </c>
      <c r="Q6" t="str">
        <f>IF('[2]Patients - QLD'!Q6 ="","",'[2]Patients - QLD'!Q6)</f>
        <v>0491570159</v>
      </c>
      <c r="R6" t="str">
        <f>IF('[2]Patients - QLD'!R6 ="","",'[2]Patients - QLD'!R6)</f>
        <v>remedios.belger@example.net</v>
      </c>
      <c r="S6" s="1" t="str">
        <f>IF('[2]Patients - QLD'!S6 ="","",'[2]Patients - QLD'!S6)</f>
        <v>0770109100</v>
      </c>
      <c r="T6" t="str">
        <f>IF('[2]Patients - QLD'!T6 ="","",'[2]Patients - QLD'!T6)</f>
        <v/>
      </c>
      <c r="U6" t="str">
        <f>IF('[2]Patients - QLD'!U6 ="","",'[2]Patients - QLD'!U6)</f>
        <v>Aboriginal and Torres Strait Islander Origin</v>
      </c>
      <c r="V6" t="str">
        <f>IF('[2]Patients - QLD'!V6 ="","",'[2]Patients - QLD'!V6)</f>
        <v/>
      </c>
    </row>
    <row r="7" spans="1:31" x14ac:dyDescent="0.25">
      <c r="A7" t="str">
        <f>IF('[2]Patients - QLD'!A7 ="","",'[2]Patients - QLD'!A7)</f>
        <v>DVA</v>
      </c>
      <c r="B7" t="str">
        <f>IF('[2]Patients - QLD'!B7 ="","",'[2]Patients - QLD'!B7)</f>
        <v>8003608666976436</v>
      </c>
      <c r="C7" t="str">
        <f>IF('[2]Patients - QLD'!C7 ="","",'[2]Patients - QLD'!C7)</f>
        <v>Active</v>
      </c>
      <c r="D7" t="str">
        <f>IF('[2]Patients - QLD'!D7 ="","",'[2]Patients - QLD'!D7)</f>
        <v>Verified</v>
      </c>
      <c r="E7">
        <f>IF('[2]Patients - QLD'!E7 ="","",'[2]Patients - QLD'!E7)</f>
        <v>4951651941</v>
      </c>
      <c r="F7">
        <f>IF('[2]Patients - QLD'!F7 ="","",'[2]Patients - QLD'!F7)</f>
        <v>1</v>
      </c>
      <c r="G7" t="str">
        <f>IF('[2]Patients - QLD'!G7 ="","",'[2]Patients - QLD'!G7)</f>
        <v>CALLOW</v>
      </c>
      <c r="H7" t="str">
        <f>IF('[2]Patients - QLD'!H7 ="","",'[2]Patients - QLD'!H7)</f>
        <v>Veronica</v>
      </c>
      <c r="I7" t="str">
        <f>IF('[2]Patients - QLD'!I7 ="","",'[2]Patients - QLD'!I7)</f>
        <v>CONNIE</v>
      </c>
      <c r="J7" s="19">
        <f>IF('[2]Patients - QLD'!J7 ="","",'[2]Patients - QLD'!J7)</f>
        <v>33641</v>
      </c>
      <c r="K7" t="str">
        <f>IF('[2]Patients - QLD'!K7 ="","",'[2]Patients - QLD'!K7)</f>
        <v>F</v>
      </c>
      <c r="L7" t="str">
        <f>IF('[2]Patients - QLD'!L7 ="","",'[2]Patients - QLD'!L7)</f>
        <v>169 Zorro Hts</v>
      </c>
      <c r="M7" t="str">
        <f>IF('[2]Patients - QLD'!M7 ="","",'[2]Patients - QLD'!M7)</f>
        <v>Corella</v>
      </c>
      <c r="N7" t="str">
        <f>IF('[2]Patients - QLD'!N7 ="","",'[2]Patients - QLD'!N7)</f>
        <v>QLD</v>
      </c>
      <c r="O7">
        <f>IF('[2]Patients - QLD'!O7 ="","",'[2]Patients - QLD'!O7)</f>
        <v>4570</v>
      </c>
      <c r="P7" s="1" t="str">
        <f>IF('[2]Patients - QLD'!P7 ="","",'[2]Patients - QLD'!P7)</f>
        <v>0770104150</v>
      </c>
      <c r="Q7" t="str">
        <f>IF('[2]Patients - QLD'!Q7 ="","",'[2]Patients - QLD'!Q7)</f>
        <v>0491570110</v>
      </c>
      <c r="R7" t="str">
        <f>IF('[2]Patients - QLD'!R7 ="","",'[2]Patients - QLD'!R7)</f>
        <v>veronica.callow@example.com</v>
      </c>
      <c r="S7" s="1" t="str">
        <f>IF('[2]Patients - QLD'!S7 ="","",'[2]Patients - QLD'!S7)</f>
        <v>0770105209</v>
      </c>
      <c r="T7" t="str">
        <f>IF('[2]Patients - QLD'!T7 ="","",'[2]Patients - QLD'!T7)</f>
        <v>QX291305</v>
      </c>
      <c r="U7" t="str">
        <f>IF('[2]Patients - QLD'!U7 ="","",'[2]Patients - QLD'!U7)</f>
        <v>South Sea Islander</v>
      </c>
      <c r="V7" t="str">
        <f>IF('[2]Patients - QLD'!V7 ="","",'[2]Patients - QLD'!V7)</f>
        <v/>
      </c>
    </row>
    <row r="8" spans="1:31" x14ac:dyDescent="0.25">
      <c r="A8" t="str">
        <f>IF('[2]Patients - QLD'!A8 ="","",'[2]Patients - QLD'!A8)</f>
        <v>Child own Medicare Card</v>
      </c>
      <c r="B8" t="str">
        <f>IF('[2]Patients - QLD'!B8 ="","",'[2]Patients - QLD'!B8)</f>
        <v>8003608333647212</v>
      </c>
      <c r="C8" t="str">
        <f>IF('[2]Patients - QLD'!C8 ="","",'[2]Patients - QLD'!C8)</f>
        <v>Active</v>
      </c>
      <c r="D8" t="str">
        <f>IF('[2]Patients - QLD'!D8 ="","",'[2]Patients - QLD'!D8)</f>
        <v>Verified</v>
      </c>
      <c r="E8">
        <f>IF('[2]Patients - QLD'!E8 ="","",'[2]Patients - QLD'!E8)</f>
        <v>4951652001</v>
      </c>
      <c r="F8">
        <f>IF('[2]Patients - QLD'!F8 ="","",'[2]Patients - QLD'!F8)</f>
        <v>1</v>
      </c>
      <c r="G8" t="str">
        <f>IF('[2]Patients - QLD'!G8 ="","",'[2]Patients - QLD'!G8)</f>
        <v>LYNCH</v>
      </c>
      <c r="H8" t="str">
        <f>IF('[2]Patients - QLD'!H8 ="","",'[2]Patients - QLD'!H8)</f>
        <v>Alyce</v>
      </c>
      <c r="I8" t="str">
        <f>IF('[2]Patients - QLD'!I8 ="","",'[2]Patients - QLD'!I8)</f>
        <v>SHAUNA</v>
      </c>
      <c r="J8" s="19">
        <f>IF('[2]Patients - QLD'!J8 ="","",'[2]Patients - QLD'!J8)</f>
        <v>40149</v>
      </c>
      <c r="K8" t="str">
        <f>IF('[2]Patients - QLD'!K8 ="","",'[2]Patients - QLD'!K8)</f>
        <v>F</v>
      </c>
      <c r="L8" t="str">
        <f>IF('[2]Patients - QLD'!L8 ="","",'[2]Patients - QLD'!L8)</f>
        <v>162 Pine Cnr</v>
      </c>
      <c r="M8" t="str">
        <f>IF('[2]Patients - QLD'!M8 ="","",'[2]Patients - QLD'!M8)</f>
        <v>Miami</v>
      </c>
      <c r="N8" t="str">
        <f>IF('[2]Patients - QLD'!N8 ="","",'[2]Patients - QLD'!N8)</f>
        <v>QLD</v>
      </c>
      <c r="O8">
        <f>IF('[2]Patients - QLD'!O8 ="","",'[2]Patients - QLD'!O8)</f>
        <v>4220</v>
      </c>
      <c r="P8" s="1" t="str">
        <f>IF('[2]Patients - QLD'!P8 ="","",'[2]Patients - QLD'!P8)</f>
        <v>0770104778</v>
      </c>
      <c r="Q8" t="str">
        <f>IF('[2]Patients - QLD'!Q8 ="","",'[2]Patients - QLD'!Q8)</f>
        <v>0491570313</v>
      </c>
      <c r="R8" t="str">
        <f>IF('[2]Patients - QLD'!R8 ="","",'[2]Patients - QLD'!R8)</f>
        <v>alyce.lynch@example.com.au</v>
      </c>
      <c r="S8" s="1" t="str">
        <f>IF('[2]Patients - QLD'!S8 ="","",'[2]Patients - QLD'!S8)</f>
        <v>0770109326</v>
      </c>
      <c r="T8" t="str">
        <f>IF('[2]Patients - QLD'!T8 ="","",'[2]Patients - QLD'!T8)</f>
        <v/>
      </c>
      <c r="U8" t="str">
        <f>IF('[2]Patients - QLD'!U8 ="","",'[2]Patients - QLD'!U8)</f>
        <v>Aboriginal and Torres Strait Islander Origin</v>
      </c>
      <c r="V8" t="str">
        <f>IF('[2]Patients - QLD'!V8 ="","",'[2]Patients - QLD'!V8)</f>
        <v/>
      </c>
    </row>
    <row r="9" spans="1:31" x14ac:dyDescent="0.25">
      <c r="A9" t="str">
        <f>IF('[2]Patients - QLD'!A9 ="","",'[2]Patients - QLD'!A9)</f>
        <v>Additional name</v>
      </c>
      <c r="B9" t="str">
        <f>IF('[2]Patients - QLD'!B9 ="","",'[2]Patients - QLD'!B9)</f>
        <v>8003608166980391</v>
      </c>
      <c r="C9" t="str">
        <f>IF('[2]Patients - QLD'!C9 ="","",'[2]Patients - QLD'!C9)</f>
        <v>Active</v>
      </c>
      <c r="D9" t="str">
        <f>IF('[2]Patients - QLD'!D9 ="","",'[2]Patients - QLD'!D9)</f>
        <v>Verified</v>
      </c>
      <c r="E9">
        <f>IF('[2]Patients - QLD'!E9 ="","",'[2]Patients - QLD'!E9)</f>
        <v>4951652191</v>
      </c>
      <c r="F9">
        <f>IF('[2]Patients - QLD'!F9 ="","",'[2]Patients - QLD'!F9)</f>
        <v>1</v>
      </c>
      <c r="G9" t="str">
        <f>IF('[2]Patients - QLD'!G9 ="","",'[2]Patients - QLD'!G9)</f>
        <v>BALDRY</v>
      </c>
      <c r="H9" t="str">
        <f>IF('[2]Patients - QLD'!H9 ="","",'[2]Patients - QLD'!H9)</f>
        <v>Terence</v>
      </c>
      <c r="I9" t="str">
        <f>IF('[2]Patients - QLD'!I9 ="","",'[2]Patients - QLD'!I9)</f>
        <v>EMILE</v>
      </c>
      <c r="J9" s="19">
        <f>IF('[2]Patients - QLD'!J9 ="","",'[2]Patients - QLD'!J9)</f>
        <v>33172</v>
      </c>
      <c r="K9" t="str">
        <f>IF('[2]Patients - QLD'!K9 ="","",'[2]Patients - QLD'!K9)</f>
        <v>M</v>
      </c>
      <c r="L9" t="str">
        <f>IF('[2]Patients - QLD'!L9 ="","",'[2]Patients - QLD'!L9)</f>
        <v>184 Victoria Pnt</v>
      </c>
      <c r="M9" t="str">
        <f>IF('[2]Patients - QLD'!M9 ="","",'[2]Patients - QLD'!M9)</f>
        <v>Upper Glastonbury</v>
      </c>
      <c r="N9" t="str">
        <f>IF('[2]Patients - QLD'!N9 ="","",'[2]Patients - QLD'!N9)</f>
        <v>QLD</v>
      </c>
      <c r="O9">
        <f>IF('[2]Patients - QLD'!O9 ="","",'[2]Patients - QLD'!O9)</f>
        <v>4570</v>
      </c>
      <c r="P9" s="1" t="str">
        <f>IF('[2]Patients - QLD'!P9 ="","",'[2]Patients - QLD'!P9)</f>
        <v>0770102417</v>
      </c>
      <c r="Q9" t="str">
        <f>IF('[2]Patients - QLD'!Q9 ="","",'[2]Patients - QLD'!Q9)</f>
        <v>0491570737</v>
      </c>
      <c r="R9" t="str">
        <f>IF('[2]Patients - QLD'!R9 ="","",'[2]Patients - QLD'!R9)</f>
        <v>terence.baldry@example.net</v>
      </c>
      <c r="S9" s="1" t="str">
        <f>IF('[2]Patients - QLD'!S9 ="","",'[2]Patients - QLD'!S9)</f>
        <v>0770108549</v>
      </c>
      <c r="T9" t="str">
        <f>IF('[2]Patients - QLD'!T9 ="","",'[2]Patients - QLD'!T9)</f>
        <v/>
      </c>
      <c r="U9" t="str">
        <f>IF('[2]Patients - QLD'!U9 ="","",'[2]Patients - QLD'!U9)</f>
        <v>Aboriginal but not Torres Strait Islander Origin</v>
      </c>
      <c r="V9" t="str">
        <f>IF('[2]Patients - QLD'!V9 ="","",'[2]Patients - QLD'!V9)</f>
        <v>Terry Jones</v>
      </c>
    </row>
    <row r="10" spans="1:31" x14ac:dyDescent="0.25">
      <c r="A10" t="str">
        <f>IF('[2]Patients - QLD'!A10 ="","",'[2]Patients - QLD'!A10)</f>
        <v>Unverified IHI only</v>
      </c>
      <c r="B10" t="str">
        <f>IF('[2]Patients - QLD'!B10 ="","",'[2]Patients - QLD'!B10)</f>
        <v>8003608833648454</v>
      </c>
      <c r="C10" t="str">
        <f>IF('[2]Patients - QLD'!C10 ="","",'[2]Patients - QLD'!C10)</f>
        <v>Active</v>
      </c>
      <c r="D10" t="str">
        <f>IF('[2]Patients - QLD'!D10 ="","",'[2]Patients - QLD'!D10)</f>
        <v>Unverified</v>
      </c>
      <c r="E10" t="str">
        <f>IF('[2]Patients - QLD'!E10 ="","",'[2]Patients - QLD'!E10)</f>
        <v/>
      </c>
      <c r="F10" t="str">
        <f>IF('[2]Patients - QLD'!F10 ="","",'[2]Patients - QLD'!F10)</f>
        <v/>
      </c>
      <c r="G10" t="str">
        <f>IF('[2]Patients - QLD'!G10 ="","",'[2]Patients - QLD'!G10)</f>
        <v>MARTIN</v>
      </c>
      <c r="H10" t="str">
        <f>IF('[2]Patients - QLD'!H10 ="","",'[2]Patients - QLD'!H10)</f>
        <v>Shawn</v>
      </c>
      <c r="I10" t="str">
        <f>IF('[2]Patients - QLD'!I10 ="","",'[2]Patients - QLD'!I10)</f>
        <v/>
      </c>
      <c r="J10" s="19">
        <f>IF('[2]Patients - QLD'!J10 ="","",'[2]Patients - QLD'!J10)</f>
        <v>15533</v>
      </c>
      <c r="K10" t="str">
        <f>IF('[2]Patients - QLD'!K10 ="","",'[2]Patients - QLD'!K10)</f>
        <v>Indeterminate/Intersex</v>
      </c>
      <c r="L10" t="str">
        <f>IF('[2]Patients - QLD'!L10 ="","",'[2]Patients - QLD'!L10)</f>
        <v>12 Pheonix Lane</v>
      </c>
      <c r="M10" t="str">
        <f>IF('[2]Patients - QLD'!M10 ="","",'[2]Patients - QLD'!M10)</f>
        <v>Walliebum</v>
      </c>
      <c r="N10" t="str">
        <f>IF('[2]Patients - QLD'!N10 ="","",'[2]Patients - QLD'!N10)</f>
        <v>QLD</v>
      </c>
      <c r="O10">
        <f>IF('[2]Patients - QLD'!O10 ="","",'[2]Patients - QLD'!O10)</f>
        <v>4655</v>
      </c>
      <c r="P10" s="1" t="str">
        <f>IF('[2]Patients - QLD'!P10 ="","",'[2]Patients - QLD'!P10)</f>
        <v>0770107277</v>
      </c>
      <c r="Q10" t="str">
        <f>IF('[2]Patients - QLD'!Q10 ="","",'[2]Patients - QLD'!Q10)</f>
        <v>0491571266</v>
      </c>
      <c r="R10" t="str">
        <f>IF('[2]Patients - QLD'!R10 ="","",'[2]Patients - QLD'!R10)</f>
        <v>shawn.martin@example.com</v>
      </c>
      <c r="S10" s="1" t="str">
        <f>IF('[2]Patients - QLD'!S10 ="","",'[2]Patients - QLD'!S10)</f>
        <v>0770106438</v>
      </c>
      <c r="T10" t="str">
        <f>IF('[2]Patients - QLD'!T10 ="","",'[2]Patients - QLD'!T10)</f>
        <v/>
      </c>
      <c r="U10" t="str">
        <f>IF('[2]Patients - QLD'!U10 ="","",'[2]Patients - QLD'!U10)</f>
        <v/>
      </c>
      <c r="V10" t="str">
        <f>IF('[2]Patients - QLD'!V10 ="","",'[2]Patients - QLD'!V10)</f>
        <v/>
      </c>
    </row>
    <row r="11" spans="1:31" x14ac:dyDescent="0.25">
      <c r="A11" t="str">
        <f>IF('[2]Patients - QLD'!A11 ="","",'[2]Patients - QLD'!A11)</f>
        <v>IHI Only</v>
      </c>
      <c r="B11" t="str">
        <f>IF('[2]Patients - QLD'!B11 ="","",'[2]Patients - QLD'!B11)</f>
        <v>8003608666976469</v>
      </c>
      <c r="C11" t="str">
        <f>IF('[2]Patients - QLD'!C11 ="","",'[2]Patients - QLD'!C11)</f>
        <v>Active</v>
      </c>
      <c r="D11" t="str">
        <f>IF('[2]Patients - QLD'!D11 ="","",'[2]Patients - QLD'!D11)</f>
        <v>Verified</v>
      </c>
      <c r="E11" t="str">
        <f>IF('[2]Patients - QLD'!E11 ="","",'[2]Patients - QLD'!E11)</f>
        <v/>
      </c>
      <c r="F11" t="str">
        <f>IF('[2]Patients - QLD'!F11 ="","",'[2]Patients - QLD'!F11)</f>
        <v/>
      </c>
      <c r="G11" t="str">
        <f>IF('[2]Patients - QLD'!G11 ="","",'[2]Patients - QLD'!G11)</f>
        <v>O'DONNELL</v>
      </c>
      <c r="H11" t="str">
        <f>IF('[2]Patients - QLD'!H11 ="","",'[2]Patients - QLD'!H11)</f>
        <v>Gillian</v>
      </c>
      <c r="I11" t="str">
        <f>IF('[2]Patients - QLD'!I11 ="","",'[2]Patients - QLD'!I11)</f>
        <v/>
      </c>
      <c r="J11" s="19">
        <f>IF('[2]Patients - QLD'!J11 ="","",'[2]Patients - QLD'!J11)</f>
        <v>28211</v>
      </c>
      <c r="K11" t="str">
        <f>IF('[2]Patients - QLD'!K11 ="","",'[2]Patients - QLD'!K11)</f>
        <v>Indeterminate/Intersex</v>
      </c>
      <c r="L11" t="str">
        <f>IF('[2]Patients - QLD'!L11 ="","",'[2]Patients - QLD'!L11)</f>
        <v>81 Gateway Esp</v>
      </c>
      <c r="M11" t="str">
        <f>IF('[2]Patients - QLD'!M11 ="","",'[2]Patients - QLD'!M11)</f>
        <v>Loganlea</v>
      </c>
      <c r="N11" t="str">
        <f>IF('[2]Patients - QLD'!N11 ="","",'[2]Patients - QLD'!N11)</f>
        <v>QLD</v>
      </c>
      <c r="O11">
        <f>IF('[2]Patients - QLD'!O11 ="","",'[2]Patients - QLD'!O11)</f>
        <v>4131</v>
      </c>
      <c r="P11" s="1" t="str">
        <f>IF('[2]Patients - QLD'!P11 ="","",'[2]Patients - QLD'!P11)</f>
        <v>0770109114</v>
      </c>
      <c r="Q11" t="str">
        <f>IF('[2]Patients - QLD'!Q11 ="","",'[2]Patients - QLD'!Q11)</f>
        <v>0491571491</v>
      </c>
      <c r="R11" t="str">
        <f>IF('[2]Patients - QLD'!R11 ="","",'[2]Patients - QLD'!R11)</f>
        <v>gillian.o'donnell@myownpersonaldomain.com</v>
      </c>
      <c r="S11" s="1" t="str">
        <f>IF('[2]Patients - QLD'!S11 ="","",'[2]Patients - QLD'!S11)</f>
        <v>0770102317</v>
      </c>
      <c r="T11" t="str">
        <f>IF('[2]Patients - QLD'!T11 ="","",'[2]Patients - QLD'!T11)</f>
        <v/>
      </c>
      <c r="U11" t="str">
        <f>IF('[2]Patients - QLD'!U11 ="","",'[2]Patients - QLD'!U11)</f>
        <v/>
      </c>
      <c r="V11" t="str">
        <f>IF('[2]Patients - QLD'!V11 ="","",'[2]Patients - QLD'!V11)</f>
        <v/>
      </c>
    </row>
    <row r="12" spans="1:31" x14ac:dyDescent="0.25">
      <c r="A12" t="str">
        <f>IF('[2]Patients - NSW'!A2 ="","",'[2]Patients - NSW'!A2)</f>
        <v/>
      </c>
      <c r="B12" t="str">
        <f>IF('[2]Patients - NSW'!B2 ="","",'[2]Patients - NSW'!B2)</f>
        <v>8003608500314679</v>
      </c>
      <c r="C12" t="str">
        <f>IF('[2]Patients - NSW'!C2 ="","",'[2]Patients - NSW'!C2)</f>
        <v>Active</v>
      </c>
      <c r="D12" t="str">
        <f>IF('[2]Patients - NSW'!D2 ="","",'[2]Patients - NSW'!D2)</f>
        <v>Verified</v>
      </c>
      <c r="E12">
        <f>IF('[2]Patients - NSW'!E2 ="","",'[2]Patients - NSW'!E2)</f>
        <v>2954540161</v>
      </c>
      <c r="F12">
        <f>IF('[2]Patients - NSW'!F2 ="","",'[2]Patients - NSW'!F2)</f>
        <v>1</v>
      </c>
      <c r="G12" t="str">
        <f>IF('[2]Patients - NSW'!G2 ="","",'[2]Patients - NSW'!G2)</f>
        <v>JOHNSON</v>
      </c>
      <c r="H12" t="str">
        <f>IF('[2]Patients - NSW'!H2 ="","",'[2]Patients - NSW'!H2)</f>
        <v>Joyce</v>
      </c>
      <c r="I12" t="str">
        <f>IF('[2]Patients - NSW'!I2 ="","",'[2]Patients - NSW'!I2)</f>
        <v/>
      </c>
      <c r="J12" s="19">
        <f>IF('[2]Patients - NSW'!J2 ="","",'[2]Patients - NSW'!J2)</f>
        <v>31084</v>
      </c>
      <c r="K12" t="str">
        <f>IF('[2]Patients - NSW'!K2 ="","",'[2]Patients - NSW'!K2)</f>
        <v>F</v>
      </c>
      <c r="L12" t="str">
        <f>IF('[2]Patients - NSW'!L2 ="","",'[2]Patients - NSW'!L2)</f>
        <v>139 River Lane</v>
      </c>
      <c r="M12" t="str">
        <f>IF('[2]Patients - NSW'!M2 ="","",'[2]Patients - NSW'!M2)</f>
        <v>Palmvale</v>
      </c>
      <c r="N12" t="str">
        <f>IF('[2]Patients - NSW'!N2 ="","",'[2]Patients - NSW'!N2)</f>
        <v>NSW</v>
      </c>
      <c r="O12">
        <f>IF('[2]Patients - NSW'!O2 ="","",'[2]Patients - NSW'!O2)</f>
        <v>2484</v>
      </c>
      <c r="P12" s="1" t="str">
        <f>IF('[2]Patients - NSW'!P2 ="","",'[2]Patients - NSW'!P2)</f>
        <v>0270109558</v>
      </c>
      <c r="Q12" t="str">
        <f>IF('[2]Patients - NSW'!Q2 ="","",'[2]Patients - NSW'!Q2)</f>
        <v>0491571804</v>
      </c>
      <c r="R12" t="str">
        <f>IF('[2]Patients - NSW'!R2 ="","",'[2]Patients - NSW'!R2)</f>
        <v>joyce.johnson@example.com.au</v>
      </c>
      <c r="S12" s="1" t="str">
        <f>IF('[2]Patients - NSW'!S2 ="","",'[2]Patients - NSW'!S2)</f>
        <v>0270108012</v>
      </c>
      <c r="T12" t="str">
        <f>IF('[2]Patients - NSW'!T2 ="","",'[2]Patients - NSW'!T2)</f>
        <v/>
      </c>
      <c r="U12" t="str">
        <f>IF('[2]Patients - NSW'!U2 ="","",'[2]Patients - NSW'!U2)</f>
        <v>Neither Aboriginal nor Torres Strait Islander Origin</v>
      </c>
      <c r="V12" t="str">
        <f>IF('[2]Patients - NSW'!V2 ="","",'[2]Patients - NSW'!V2)</f>
        <v/>
      </c>
    </row>
    <row r="13" spans="1:31" x14ac:dyDescent="0.25">
      <c r="A13" t="str">
        <f>IF('[2]Patients - NSW'!A3 ="","",'[2]Patients - NSW'!A3)</f>
        <v/>
      </c>
      <c r="B13" t="str">
        <f>IF('[2]Patients - NSW'!B3 ="","",'[2]Patients - NSW'!B3)</f>
        <v>8003608833648405</v>
      </c>
      <c r="C13" t="str">
        <f>IF('[2]Patients - NSW'!C3 ="","",'[2]Patients - NSW'!C3)</f>
        <v>Active</v>
      </c>
      <c r="D13" t="str">
        <f>IF('[2]Patients - NSW'!D3 ="","",'[2]Patients - NSW'!D3)</f>
        <v>Verified</v>
      </c>
      <c r="E13">
        <f>IF('[2]Patients - NSW'!E3 ="","",'[2]Patients - NSW'!E3)</f>
        <v>2954540251</v>
      </c>
      <c r="F13">
        <f>IF('[2]Patients - NSW'!F3 ="","",'[2]Patients - NSW'!F3)</f>
        <v>1</v>
      </c>
      <c r="G13" t="str">
        <f>IF('[2]Patients - NSW'!G3 ="","",'[2]Patients - NSW'!G3)</f>
        <v>KEATON</v>
      </c>
      <c r="H13" t="str">
        <f>IF('[2]Patients - NSW'!H3 ="","",'[2]Patients - NSW'!H3)</f>
        <v>Jayme</v>
      </c>
      <c r="I13" t="str">
        <f>IF('[2]Patients - NSW'!I3 ="","",'[2]Patients - NSW'!I3)</f>
        <v/>
      </c>
      <c r="J13" s="19">
        <f>IF('[2]Patients - NSW'!J3 ="","",'[2]Patients - NSW'!J3)</f>
        <v>34439</v>
      </c>
      <c r="K13" t="str">
        <f>IF('[2]Patients - NSW'!K3 ="","",'[2]Patients - NSW'!K3)</f>
        <v>F</v>
      </c>
      <c r="L13" t="str">
        <f>IF('[2]Patients - NSW'!L3 ="","",'[2]Patients - NSW'!L3)</f>
        <v>143 Short Cir</v>
      </c>
      <c r="M13" t="str">
        <f>IF('[2]Patients - NSW'!M3 ="","",'[2]Patients - NSW'!M3)</f>
        <v>Berowra</v>
      </c>
      <c r="N13" t="str">
        <f>IF('[2]Patients - NSW'!N3 ="","",'[2]Patients - NSW'!N3)</f>
        <v>NSW</v>
      </c>
      <c r="O13">
        <f>IF('[2]Patients - NSW'!O3 ="","",'[2]Patients - NSW'!O3)</f>
        <v>2081</v>
      </c>
      <c r="P13" s="1" t="str">
        <f>IF('[2]Patients - NSW'!P3 ="","",'[2]Patients - NSW'!P3)</f>
        <v>0270103592</v>
      </c>
      <c r="Q13" t="str">
        <f>IF('[2]Patients - NSW'!Q3 ="","",'[2]Patients - NSW'!Q3)</f>
        <v>0491572549</v>
      </c>
      <c r="R13" t="str">
        <f>IF('[2]Patients - NSW'!R3 ="","",'[2]Patients - NSW'!R3)</f>
        <v>jayme.keaton@example.net</v>
      </c>
      <c r="S13" s="1" t="str">
        <f>IF('[2]Patients - NSW'!S3 ="","",'[2]Patients - NSW'!S3)</f>
        <v>0270104520</v>
      </c>
      <c r="T13" t="str">
        <f>IF('[2]Patients - NSW'!T3 ="","",'[2]Patients - NSW'!T3)</f>
        <v/>
      </c>
      <c r="U13" t="str">
        <f>IF('[2]Patients - NSW'!U3 ="","",'[2]Patients - NSW'!U3)</f>
        <v>Not Stated</v>
      </c>
      <c r="V13" t="str">
        <f>IF('[2]Patients - NSW'!V3 ="","",'[2]Patients - NSW'!V3)</f>
        <v/>
      </c>
    </row>
    <row r="14" spans="1:31" x14ac:dyDescent="0.25">
      <c r="A14" t="str">
        <f>IF('[2]Patients - NSW'!A4 ="","",'[2]Patients - NSW'!A4)</f>
        <v>DVA</v>
      </c>
      <c r="B14" t="str">
        <f>IF('[2]Patients - NSW'!B4 ="","",'[2]Patients - NSW'!B4)</f>
        <v>8003608833648421</v>
      </c>
      <c r="C14" t="str">
        <f>IF('[2]Patients - NSW'!C4 ="","",'[2]Patients - NSW'!C4)</f>
        <v>Active</v>
      </c>
      <c r="D14" t="str">
        <f>IF('[2]Patients - NSW'!D4 ="","",'[2]Patients - NSW'!D4)</f>
        <v>Verified</v>
      </c>
      <c r="E14">
        <f>IF('[2]Patients - NSW'!E4 ="","",'[2]Patients - NSW'!E4)</f>
        <v>2954540701</v>
      </c>
      <c r="F14">
        <f>IF('[2]Patients - NSW'!F4 ="","",'[2]Patients - NSW'!F4)</f>
        <v>1</v>
      </c>
      <c r="G14" t="str">
        <f>IF('[2]Patients - NSW'!G4 ="","",'[2]Patients - NSW'!G4)</f>
        <v>IRVINE</v>
      </c>
      <c r="H14" t="str">
        <f>IF('[2]Patients - NSW'!H4 ="","",'[2]Patients - NSW'!H4)</f>
        <v>Ronny</v>
      </c>
      <c r="I14" t="str">
        <f>IF('[2]Patients - NSW'!I4 ="","",'[2]Patients - NSW'!I4)</f>
        <v>LAWRENCE</v>
      </c>
      <c r="J14" s="19">
        <f>IF('[2]Patients - NSW'!J4 ="","",'[2]Patients - NSW'!J4)</f>
        <v>19559</v>
      </c>
      <c r="K14" t="str">
        <f>IF('[2]Patients - NSW'!K4 ="","",'[2]Patients - NSW'!K4)</f>
        <v>M</v>
      </c>
      <c r="L14" t="str">
        <f>IF('[2]Patients - NSW'!L4 ="","",'[2]Patients - NSW'!L4)</f>
        <v>180 Hermann Rd</v>
      </c>
      <c r="M14" t="str">
        <f>IF('[2]Patients - NSW'!M4 ="","",'[2]Patients - NSW'!M4)</f>
        <v>Belmore River</v>
      </c>
      <c r="N14" t="str">
        <f>IF('[2]Patients - NSW'!N4 ="","",'[2]Patients - NSW'!N4)</f>
        <v>NSW</v>
      </c>
      <c r="O14">
        <f>IF('[2]Patients - NSW'!O4 ="","",'[2]Patients - NSW'!O4)</f>
        <v>2440</v>
      </c>
      <c r="P14" s="1" t="str">
        <f>IF('[2]Patients - NSW'!P4 ="","",'[2]Patients - NSW'!P4)</f>
        <v>0270100361</v>
      </c>
      <c r="Q14" t="str">
        <f>IF('[2]Patients - NSW'!Q4 ="","",'[2]Patients - NSW'!Q4)</f>
        <v>0491572665</v>
      </c>
      <c r="R14" t="str">
        <f>IF('[2]Patients - NSW'!R4 ="","",'[2]Patients - NSW'!R4)</f>
        <v>ronny.irvine@myownpersonaldomain.com</v>
      </c>
      <c r="S14" s="1" t="str">
        <f>IF('[2]Patients - NSW'!S4 ="","",'[2]Patients - NSW'!S4)</f>
        <v>0270105046</v>
      </c>
      <c r="T14" t="str">
        <f>IF('[2]Patients - NSW'!T4 ="","",'[2]Patients - NSW'!T4)</f>
        <v>QX827261</v>
      </c>
      <c r="U14" t="str">
        <f>IF('[2]Patients - NSW'!U4 ="","",'[2]Patients - NSW'!U4)</f>
        <v>Torres Strait Islander but not Aboriginal Origin</v>
      </c>
      <c r="V14" t="str">
        <f>IF('[2]Patients - NSW'!V4 ="","",'[2]Patients - NSW'!V4)</f>
        <v/>
      </c>
    </row>
    <row r="15" spans="1:31" x14ac:dyDescent="0.25">
      <c r="A15" t="str">
        <f>IF('[2]Patients - NSW'!A5 ="","",'[2]Patients - NSW'!A5)</f>
        <v>Additional name</v>
      </c>
      <c r="B15" t="str">
        <f>IF('[2]Patients - NSW'!B5 ="","",'[2]Patients - NSW'!B5)</f>
        <v>8003608500314737</v>
      </c>
      <c r="C15" t="str">
        <f>IF('[2]Patients - NSW'!C5 ="","",'[2]Patients - NSW'!C5)</f>
        <v>Active</v>
      </c>
      <c r="D15" t="str">
        <f>IF('[2]Patients - NSW'!D5 ="","",'[2]Patients - NSW'!D5)</f>
        <v>Verified</v>
      </c>
      <c r="E15">
        <f>IF('[2]Patients - NSW'!E5 ="","",'[2]Patients - NSW'!E5)</f>
        <v>2954540981</v>
      </c>
      <c r="F15">
        <f>IF('[2]Patients - NSW'!F5 ="","",'[2]Patients - NSW'!F5)</f>
        <v>1</v>
      </c>
      <c r="G15" t="str">
        <f>IF('[2]Patients - NSW'!G5 ="","",'[2]Patients - NSW'!G5)</f>
        <v>CANE</v>
      </c>
      <c r="H15" t="str">
        <f>IF('[2]Patients - NSW'!H5 ="","",'[2]Patients - NSW'!H5)</f>
        <v>Cheyenne</v>
      </c>
      <c r="I15" t="str">
        <f>IF('[2]Patients - NSW'!I5 ="","",'[2]Patients - NSW'!I5)</f>
        <v>ELAINA</v>
      </c>
      <c r="J15" s="19">
        <f>IF('[2]Patients - NSW'!J5 ="","",'[2]Patients - NSW'!J5)</f>
        <v>25668</v>
      </c>
      <c r="K15" t="str">
        <f>IF('[2]Patients - NSW'!K5 ="","",'[2]Patients - NSW'!K5)</f>
        <v>F</v>
      </c>
      <c r="L15" t="str">
        <f>IF('[2]Patients - NSW'!L5 ="","",'[2]Patients - NSW'!L5)</f>
        <v>85 Dock Cct</v>
      </c>
      <c r="M15" t="str">
        <f>IF('[2]Patients - NSW'!M5 ="","",'[2]Patients - NSW'!M5)</f>
        <v>Mongarlowe</v>
      </c>
      <c r="N15" t="str">
        <f>IF('[2]Patients - NSW'!N5 ="","",'[2]Patients - NSW'!N5)</f>
        <v>NSW</v>
      </c>
      <c r="O15">
        <f>IF('[2]Patients - NSW'!O5 ="","",'[2]Patients - NSW'!O5)</f>
        <v>2622</v>
      </c>
      <c r="P15" s="1" t="str">
        <f>IF('[2]Patients - NSW'!P5 ="","",'[2]Patients - NSW'!P5)</f>
        <v>0270103169</v>
      </c>
      <c r="Q15" t="str">
        <f>IF('[2]Patients - NSW'!Q5 ="","",'[2]Patients - NSW'!Q5)</f>
        <v>0491572983</v>
      </c>
      <c r="R15" t="str">
        <f>IF('[2]Patients - NSW'!R5 ="","",'[2]Patients - NSW'!R5)</f>
        <v>cheyenne.cane@example.com.au</v>
      </c>
      <c r="S15" s="1" t="str">
        <f>IF('[2]Patients - NSW'!S5 ="","",'[2]Patients - NSW'!S5)</f>
        <v>0270105226</v>
      </c>
      <c r="T15" t="str">
        <f>IF('[2]Patients - NSW'!T5 ="","",'[2]Patients - NSW'!T5)</f>
        <v/>
      </c>
      <c r="U15" t="str">
        <f>IF('[2]Patients - NSW'!U5 ="","",'[2]Patients - NSW'!U5)</f>
        <v>Aboriginal but not Torres Strait Islander Origin</v>
      </c>
      <c r="V15" t="str">
        <f>IF('[2]Patients - NSW'!V5 ="","",'[2]Patients - NSW'!V5)</f>
        <v>Chey Cane</v>
      </c>
    </row>
    <row r="16" spans="1:31" x14ac:dyDescent="0.25">
      <c r="A16" t="str">
        <f>IF('[2]Patients - NSW'!A6 ="","",'[2]Patients - NSW'!A6)</f>
        <v>Unverified IHI only</v>
      </c>
      <c r="B16" t="str">
        <f>IF('[2]Patients - NSW'!B6 ="","",'[2]Patients - NSW'!B6)</f>
        <v>8003608833648462</v>
      </c>
      <c r="C16" t="str">
        <f>IF('[2]Patients - NSW'!C6 ="","",'[2]Patients - NSW'!C6)</f>
        <v>Active</v>
      </c>
      <c r="D16" t="str">
        <f>IF('[2]Patients - NSW'!D6 ="","",'[2]Patients - NSW'!D6)</f>
        <v>Unverified</v>
      </c>
      <c r="E16" t="str">
        <f>IF('[2]Patients - NSW'!E6 ="","",'[2]Patients - NSW'!E6)</f>
        <v/>
      </c>
      <c r="F16" t="str">
        <f>IF('[2]Patients - NSW'!F6 ="","",'[2]Patients - NSW'!F6)</f>
        <v/>
      </c>
      <c r="G16" t="str">
        <f>IF('[2]Patients - NSW'!G6 ="","",'[2]Patients - NSW'!G6)</f>
        <v>BALDWIN</v>
      </c>
      <c r="H16" t="str">
        <f>IF('[2]Patients - NSW'!H6 ="","",'[2]Patients - NSW'!H6)</f>
        <v>Dinah</v>
      </c>
      <c r="I16" t="str">
        <f>IF('[2]Patients - NSW'!I6 ="","",'[2]Patients - NSW'!I6)</f>
        <v/>
      </c>
      <c r="J16" s="19">
        <f>IF('[2]Patients - NSW'!J6 ="","",'[2]Patients - NSW'!J6)</f>
        <v>21416</v>
      </c>
      <c r="K16" t="str">
        <f>IF('[2]Patients - NSW'!K6 ="","",'[2]Patients - NSW'!K6)</f>
        <v>Indeterminate/Intersex</v>
      </c>
      <c r="L16" t="str">
        <f>IF('[2]Patients - NSW'!L6 ="","",'[2]Patients - NSW'!L6)</f>
        <v>128 Stone Jnc</v>
      </c>
      <c r="M16" t="str">
        <f>IF('[2]Patients - NSW'!M6 ="","",'[2]Patients - NSW'!M6)</f>
        <v>Largs</v>
      </c>
      <c r="N16" t="str">
        <f>IF('[2]Patients - NSW'!N6 ="","",'[2]Patients - NSW'!N6)</f>
        <v>NSW</v>
      </c>
      <c r="O16">
        <f>IF('[2]Patients - NSW'!O6 ="","",'[2]Patients - NSW'!O6)</f>
        <v>2320</v>
      </c>
      <c r="P16" s="1" t="str">
        <f>IF('[2]Patients - NSW'!P6 ="","",'[2]Patients - NSW'!P6)</f>
        <v>0270106081</v>
      </c>
      <c r="Q16" t="str">
        <f>IF('[2]Patients - NSW'!Q6 ="","",'[2]Patients - NSW'!Q6)</f>
        <v>0491573770</v>
      </c>
      <c r="R16" t="str">
        <f>IF('[2]Patients - NSW'!R6 ="","",'[2]Patients - NSW'!R6)</f>
        <v>dinah.baldwin@my-own-personal-domain.com</v>
      </c>
      <c r="S16" s="1" t="str">
        <f>IF('[2]Patients - NSW'!S6 ="","",'[2]Patients - NSW'!S6)</f>
        <v>0270101193</v>
      </c>
      <c r="T16" t="str">
        <f>IF('[2]Patients - NSW'!T6 ="","",'[2]Patients - NSW'!T6)</f>
        <v/>
      </c>
      <c r="U16" t="str">
        <f>IF('[2]Patients - NSW'!U6 ="","",'[2]Patients - NSW'!U6)</f>
        <v/>
      </c>
      <c r="V16" t="str">
        <f>IF('[2]Patients - NSW'!V6 ="","",'[2]Patients - NSW'!V6)</f>
        <v/>
      </c>
    </row>
    <row r="17" spans="1:22" x14ac:dyDescent="0.25">
      <c r="A17" t="str">
        <f>IF('[2]Patients - NSW'!A7 ="","",'[2]Patients - NSW'!A7)</f>
        <v>IHI Only with International</v>
      </c>
      <c r="B17" t="str">
        <f>IF('[2]Patients - NSW'!B7 ="","",'[2]Patients - NSW'!B7)</f>
        <v>8003608333647246</v>
      </c>
      <c r="C17" t="str">
        <f>IF('[2]Patients - NSW'!C7 ="","",'[2]Patients - NSW'!C7)</f>
        <v>Active</v>
      </c>
      <c r="D17" t="str">
        <f>IF('[2]Patients - NSW'!D7 ="","",'[2]Patients - NSW'!D7)</f>
        <v>Verified</v>
      </c>
      <c r="E17" t="str">
        <f>IF('[2]Patients - NSW'!E7 ="","",'[2]Patients - NSW'!E7)</f>
        <v/>
      </c>
      <c r="F17" t="str">
        <f>IF('[2]Patients - NSW'!F7 ="","",'[2]Patients - NSW'!F7)</f>
        <v/>
      </c>
      <c r="G17" t="str">
        <f>IF('[2]Patients - NSW'!G7 ="","",'[2]Patients - NSW'!G7)</f>
        <v>HOSKINS</v>
      </c>
      <c r="H17" t="str">
        <f>IF('[2]Patients - NSW'!H7 ="","",'[2]Patients - NSW'!H7)</f>
        <v>Marisa</v>
      </c>
      <c r="I17" t="str">
        <f>IF('[2]Patients - NSW'!I7 ="","",'[2]Patients - NSW'!I7)</f>
        <v/>
      </c>
      <c r="J17" s="19">
        <f>IF('[2]Patients - NSW'!J7 ="","",'[2]Patients - NSW'!J7)</f>
        <v>33275</v>
      </c>
      <c r="K17" t="str">
        <f>IF('[2]Patients - NSW'!K7 ="","",'[2]Patients - NSW'!K7)</f>
        <v>Indeterminate/Intersex</v>
      </c>
      <c r="L17" t="str">
        <f>IF('[2]Patients - NSW'!L7 ="","",'[2]Patients - NSW'!L7)</f>
        <v>23 Rogers Road Bay View</v>
      </c>
      <c r="M17" t="str">
        <f>IF('[2]Patients - NSW'!M7 ="","",'[2]Patients - NSW'!M7)</f>
        <v>Napier</v>
      </c>
      <c r="N17" t="str">
        <f>IF('[2]Patients - NSW'!N7 ="","",'[2]Patients - NSW'!N7)</f>
        <v>(New Zealand)</v>
      </c>
      <c r="O17">
        <f>IF('[2]Patients - NSW'!O7 ="","",'[2]Patients - NSW'!O7)</f>
        <v>4104</v>
      </c>
      <c r="P17" s="1" t="str">
        <f>IF('[2]Patients - NSW'!P7 ="","",'[2]Patients - NSW'!P7)</f>
        <v/>
      </c>
      <c r="Q17" t="str">
        <f>IF('[2]Patients - NSW'!Q7 ="","",'[2]Patients - NSW'!Q7)</f>
        <v/>
      </c>
      <c r="R17" t="str">
        <f>IF('[2]Patients - NSW'!R7 ="","",'[2]Patients - NSW'!R7)</f>
        <v/>
      </c>
      <c r="S17" s="1" t="str">
        <f>IF('[2]Patients - NSW'!S7 ="","",'[2]Patients - NSW'!S7)</f>
        <v>0942991234</v>
      </c>
      <c r="T17" t="str">
        <f>IF('[2]Patients - NSW'!T7 ="","",'[2]Patients - NSW'!T7)</f>
        <v/>
      </c>
      <c r="U17" t="str">
        <f>IF('[2]Patients - NSW'!U7 ="","",'[2]Patients - NSW'!U7)</f>
        <v/>
      </c>
      <c r="V17" t="str">
        <f>IF('[2]Patients - NSW'!V7 ="","",'[2]Patients - NSW'!V7)</f>
        <v/>
      </c>
    </row>
    <row r="18" spans="1:22" x14ac:dyDescent="0.25">
      <c r="A18" t="str">
        <f>IF('[2]Patients - NSW'!A8 ="","",'[2]Patients - NSW'!A8)</f>
        <v>Married couple with 2 children</v>
      </c>
      <c r="B18" t="str">
        <f>IF('[2]Patients - NSW'!B8 ="","",'[2]Patients - NSW'!B8)</f>
        <v>8003608166980417</v>
      </c>
      <c r="C18" t="str">
        <f>IF('[2]Patients - NSW'!C8 ="","",'[2]Patients - NSW'!C8)</f>
        <v>Active</v>
      </c>
      <c r="D18" t="str">
        <f>IF('[2]Patients - NSW'!D8 ="","",'[2]Patients - NSW'!D8)</f>
        <v>Verified</v>
      </c>
      <c r="E18">
        <f>IF('[2]Patients - NSW'!E8 ="","",'[2]Patients - NSW'!E8)</f>
        <v>2954541041</v>
      </c>
      <c r="F18">
        <f>IF('[2]Patients - NSW'!F8 ="","",'[2]Patients - NSW'!F8)</f>
        <v>1</v>
      </c>
      <c r="G18" t="str">
        <f>IF('[2]Patients - NSW'!G8 ="","",'[2]Patients - NSW'!G8)</f>
        <v>BANKS</v>
      </c>
      <c r="H18" t="str">
        <f>IF('[2]Patients - NSW'!H8 ="","",'[2]Patients - NSW'!H8)</f>
        <v>Jeramy</v>
      </c>
      <c r="I18" t="str">
        <f>IF('[2]Patients - NSW'!I8 ="","",'[2]Patients - NSW'!I8)</f>
        <v>EZRA</v>
      </c>
      <c r="J18" s="19">
        <f>IF('[2]Patients - NSW'!J8 ="","",'[2]Patients - NSW'!J8)</f>
        <v>26067</v>
      </c>
      <c r="K18" t="str">
        <f>IF('[2]Patients - NSW'!K8 ="","",'[2]Patients - NSW'!K8)</f>
        <v>M</v>
      </c>
      <c r="L18" t="str">
        <f>IF('[2]Patients - NSW'!L8 ="","",'[2]Patients - NSW'!L8)</f>
        <v>50 Sebastien St</v>
      </c>
      <c r="M18" t="str">
        <f>IF('[2]Patients - NSW'!M8 ="","",'[2]Patients - NSW'!M8)</f>
        <v>Minjary</v>
      </c>
      <c r="N18" t="str">
        <f>IF('[2]Patients - NSW'!N8 ="","",'[2]Patients - NSW'!N8)</f>
        <v>NSW</v>
      </c>
      <c r="O18">
        <f>IF('[2]Patients - NSW'!O8 ="","",'[2]Patients - NSW'!O8)</f>
        <v>2720</v>
      </c>
      <c r="P18" s="1" t="str">
        <f>IF('[2]Patients - NSW'!P8 ="","",'[2]Patients - NSW'!P8)</f>
        <v>0270101153</v>
      </c>
      <c r="Q18" t="str">
        <f>IF('[2]Patients - NSW'!Q8 ="","",'[2]Patients - NSW'!Q8)</f>
        <v>0491574118</v>
      </c>
      <c r="R18" t="str">
        <f>IF('[2]Patients - NSW'!R8 ="","",'[2]Patients - NSW'!R8)</f>
        <v>jeramy.banks@example.com.au</v>
      </c>
      <c r="S18" s="1" t="str">
        <f>IF('[2]Patients - NSW'!S8 ="","",'[2]Patients - NSW'!S8)</f>
        <v>0270107520</v>
      </c>
      <c r="T18" t="str">
        <f>IF('[2]Patients - NSW'!T8 ="","",'[2]Patients - NSW'!T8)</f>
        <v/>
      </c>
      <c r="U18" t="str">
        <f>IF('[2]Patients - NSW'!U8 ="","",'[2]Patients - NSW'!U8)</f>
        <v>Neither Aboriginal nor Torres Strait Islander Origin</v>
      </c>
      <c r="V18" t="str">
        <f>IF('[2]Patients - NSW'!V8 ="","",'[2]Patients - NSW'!V8)</f>
        <v/>
      </c>
    </row>
    <row r="19" spans="1:22" x14ac:dyDescent="0.25">
      <c r="A19" t="str">
        <f>IF('[2]Patients - NSW'!A9 ="","",'[2]Patients - NSW'!A9)</f>
        <v/>
      </c>
      <c r="B19" t="str">
        <f>IF('[2]Patients - NSW'!B9 ="","",'[2]Patients - NSW'!B9)</f>
        <v>8003608333647261</v>
      </c>
      <c r="C19" t="str">
        <f>IF('[2]Patients - NSW'!C9 ="","",'[2]Patients - NSW'!C9)</f>
        <v>Active</v>
      </c>
      <c r="D19" t="str">
        <f>IF('[2]Patients - NSW'!D9 ="","",'[2]Patients - NSW'!D9)</f>
        <v>Verified</v>
      </c>
      <c r="E19">
        <f>IF('[2]Patients - NSW'!E9 ="","",'[2]Patients - NSW'!E9)</f>
        <v>2954541041</v>
      </c>
      <c r="F19">
        <f>IF('[2]Patients - NSW'!F9 ="","",'[2]Patients - NSW'!F9)</f>
        <v>2</v>
      </c>
      <c r="G19" t="str">
        <f>IF('[2]Patients - NSW'!G9 ="","",'[2]Patients - NSW'!G9)</f>
        <v>BANKS</v>
      </c>
      <c r="H19" t="str">
        <f>IF('[2]Patients - NSW'!H9 ="","",'[2]Patients - NSW'!H9)</f>
        <v>Mia</v>
      </c>
      <c r="I19" t="str">
        <f>IF('[2]Patients - NSW'!I9 ="","",'[2]Patients - NSW'!I9)</f>
        <v>LEANNE</v>
      </c>
      <c r="J19" s="19">
        <f>IF('[2]Patients - NSW'!J9 ="","",'[2]Patients - NSW'!J9)</f>
        <v>30553</v>
      </c>
      <c r="K19" t="str">
        <f>IF('[2]Patients - NSW'!K9 ="","",'[2]Patients - NSW'!K9)</f>
        <v>F</v>
      </c>
      <c r="L19" t="str">
        <f>IF('[2]Patients - NSW'!L9 ="","",'[2]Patients - NSW'!L9)</f>
        <v>50 Sebastien St</v>
      </c>
      <c r="M19" t="str">
        <f>IF('[2]Patients - NSW'!M9 ="","",'[2]Patients - NSW'!M9)</f>
        <v>Minjary</v>
      </c>
      <c r="N19" t="str">
        <f>IF('[2]Patients - NSW'!N9 ="","",'[2]Patients - NSW'!N9)</f>
        <v>NSW</v>
      </c>
      <c r="O19">
        <f>IF('[2]Patients - NSW'!O9 ="","",'[2]Patients - NSW'!O9)</f>
        <v>2720</v>
      </c>
      <c r="P19" s="1" t="str">
        <f>IF('[2]Patients - NSW'!P9 ="","",'[2]Patients - NSW'!P9)</f>
        <v>0270102724</v>
      </c>
      <c r="Q19" t="str">
        <f>IF('[2]Patients - NSW'!Q9 ="","",'[2]Patients - NSW'!Q9)</f>
        <v>0491574632</v>
      </c>
      <c r="R19" t="str">
        <f>IF('[2]Patients - NSW'!R9 ="","",'[2]Patients - NSW'!R9)</f>
        <v>mia.banks@myownpersonaldomain.com</v>
      </c>
      <c r="S19" s="1" t="str">
        <f>IF('[2]Patients - NSW'!S9 ="","",'[2]Patients - NSW'!S9)</f>
        <v>0270107520</v>
      </c>
      <c r="T19" t="str">
        <f>IF('[2]Patients - NSW'!T9 ="","",'[2]Patients - NSW'!T9)</f>
        <v/>
      </c>
      <c r="U19" t="str">
        <f>IF('[2]Patients - NSW'!U9 ="","",'[2]Patients - NSW'!U9)</f>
        <v>Not Stated</v>
      </c>
      <c r="V19" t="str">
        <f>IF('[2]Patients - NSW'!V9 ="","",'[2]Patients - NSW'!V9)</f>
        <v/>
      </c>
    </row>
    <row r="20" spans="1:22" x14ac:dyDescent="0.25">
      <c r="A20" t="str">
        <f>IF('[2]Patients - NSW'!A10 ="","",'[2]Patients - NSW'!A10)</f>
        <v/>
      </c>
      <c r="B20" t="str">
        <f>IF('[2]Patients - NSW'!B10 ="","",'[2]Patients - NSW'!B10)</f>
        <v>8003608000311753</v>
      </c>
      <c r="C20" t="str">
        <f>IF('[2]Patients - NSW'!C10 ="","",'[2]Patients - NSW'!C10)</f>
        <v>Active</v>
      </c>
      <c r="D20" t="str">
        <f>IF('[2]Patients - NSW'!D10 ="","",'[2]Patients - NSW'!D10)</f>
        <v>Verified</v>
      </c>
      <c r="E20">
        <f>IF('[2]Patients - NSW'!E10 ="","",'[2]Patients - NSW'!E10)</f>
        <v>2954541041</v>
      </c>
      <c r="F20">
        <f>IF('[2]Patients - NSW'!F10 ="","",'[2]Patients - NSW'!F10)</f>
        <v>3</v>
      </c>
      <c r="G20" t="str">
        <f>IF('[2]Patients - NSW'!G10 ="","",'[2]Patients - NSW'!G10)</f>
        <v>BANKS</v>
      </c>
      <c r="H20" t="str">
        <f>IF('[2]Patients - NSW'!H10 ="","",'[2]Patients - NSW'!H10)</f>
        <v>Jonas</v>
      </c>
      <c r="I20" t="str">
        <f>IF('[2]Patients - NSW'!I10 ="","",'[2]Patients - NSW'!I10)</f>
        <v>CARY</v>
      </c>
      <c r="J20" s="19">
        <f>IF('[2]Patients - NSW'!J10 ="","",'[2]Patients - NSW'!J10)</f>
        <v>39587</v>
      </c>
      <c r="K20" t="str">
        <f>IF('[2]Patients - NSW'!K10 ="","",'[2]Patients - NSW'!K10)</f>
        <v>M</v>
      </c>
      <c r="L20" t="str">
        <f>IF('[2]Patients - NSW'!L10 ="","",'[2]Patients - NSW'!L10)</f>
        <v>50 Sebastien St</v>
      </c>
      <c r="M20" t="str">
        <f>IF('[2]Patients - NSW'!M10 ="","",'[2]Patients - NSW'!M10)</f>
        <v>Minjary</v>
      </c>
      <c r="N20" t="str">
        <f>IF('[2]Patients - NSW'!N10 ="","",'[2]Patients - NSW'!N10)</f>
        <v>NSW</v>
      </c>
      <c r="O20">
        <f>IF('[2]Patients - NSW'!O10 ="","",'[2]Patients - NSW'!O10)</f>
        <v>2720</v>
      </c>
      <c r="P20" s="1" t="str">
        <f>IF('[2]Patients - NSW'!P10 ="","",'[2]Patients - NSW'!P10)</f>
        <v/>
      </c>
      <c r="Q20" t="str">
        <f>IF('[2]Patients - NSW'!Q10 ="","",'[2]Patients - NSW'!Q10)</f>
        <v>0491575254</v>
      </c>
      <c r="R20" t="str">
        <f>IF('[2]Patients - NSW'!R10 ="","",'[2]Patients - NSW'!R10)</f>
        <v>jonas.banks@example.com</v>
      </c>
      <c r="S20" s="1" t="str">
        <f>IF('[2]Patients - NSW'!S10 ="","",'[2]Patients - NSW'!S10)</f>
        <v>0270107520</v>
      </c>
      <c r="T20" t="str">
        <f>IF('[2]Patients - NSW'!T10 ="","",'[2]Patients - NSW'!T10)</f>
        <v/>
      </c>
      <c r="U20" t="str">
        <f>IF('[2]Patients - NSW'!U10 ="","",'[2]Patients - NSW'!U10)</f>
        <v>Aboriginal but not Torres Strait Islander Origin</v>
      </c>
      <c r="V20" t="str">
        <f>IF('[2]Patients - NSW'!V10 ="","",'[2]Patients - NSW'!V10)</f>
        <v/>
      </c>
    </row>
    <row r="21" spans="1:22" x14ac:dyDescent="0.25">
      <c r="A21" t="str">
        <f>IF('[2]Patients - NSW'!A11 ="","",'[2]Patients - NSW'!A11)</f>
        <v/>
      </c>
      <c r="B21" t="str">
        <f>IF('[2]Patients - NSW'!B11 ="","",'[2]Patients - NSW'!B11)</f>
        <v>8003608000311761</v>
      </c>
      <c r="C21" t="str">
        <f>IF('[2]Patients - NSW'!C11 ="","",'[2]Patients - NSW'!C11)</f>
        <v>Active</v>
      </c>
      <c r="D21" t="str">
        <f>IF('[2]Patients - NSW'!D11 ="","",'[2]Patients - NSW'!D11)</f>
        <v>Verified</v>
      </c>
      <c r="E21">
        <f>IF('[2]Patients - NSW'!E11 ="","",'[2]Patients - NSW'!E11)</f>
        <v>2954541041</v>
      </c>
      <c r="F21">
        <f>IF('[2]Patients - NSW'!F11 ="","",'[2]Patients - NSW'!F11)</f>
        <v>4</v>
      </c>
      <c r="G21" t="str">
        <f>IF('[2]Patients - NSW'!G11 ="","",'[2]Patients - NSW'!G11)</f>
        <v>BANKS</v>
      </c>
      <c r="H21" t="str">
        <f>IF('[2]Patients - NSW'!H11 ="","",'[2]Patients - NSW'!H11)</f>
        <v>Jamila</v>
      </c>
      <c r="I21" t="str">
        <f>IF('[2]Patients - NSW'!I11 ="","",'[2]Patients - NSW'!I11)</f>
        <v>ANGIE</v>
      </c>
      <c r="J21" s="19">
        <f>IF('[2]Patients - NSW'!J11 ="","",'[2]Patients - NSW'!J11)</f>
        <v>43317</v>
      </c>
      <c r="K21" t="str">
        <f>IF('[2]Patients - NSW'!K11 ="","",'[2]Patients - NSW'!K11)</f>
        <v>F</v>
      </c>
      <c r="L21" t="str">
        <f>IF('[2]Patients - NSW'!L11 ="","",'[2]Patients - NSW'!L11)</f>
        <v>50 Sebastien St</v>
      </c>
      <c r="M21" t="str">
        <f>IF('[2]Patients - NSW'!M11 ="","",'[2]Patients - NSW'!M11)</f>
        <v>Minjary</v>
      </c>
      <c r="N21" t="str">
        <f>IF('[2]Patients - NSW'!N11 ="","",'[2]Patients - NSW'!N11)</f>
        <v>NSW</v>
      </c>
      <c r="O21">
        <f>IF('[2]Patients - NSW'!O11 ="","",'[2]Patients - NSW'!O11)</f>
        <v>2720</v>
      </c>
      <c r="P21" s="1" t="str">
        <f>IF('[2]Patients - NSW'!P11 ="","",'[2]Patients - NSW'!P11)</f>
        <v/>
      </c>
      <c r="Q21" t="str">
        <f>IF('[2]Patients - NSW'!Q11 ="","",'[2]Patients - NSW'!Q11)</f>
        <v/>
      </c>
      <c r="R21" t="str">
        <f>IF('[2]Patients - NSW'!R11 ="","",'[2]Patients - NSW'!R11)</f>
        <v/>
      </c>
      <c r="S21" s="1" t="str">
        <f>IF('[2]Patients - NSW'!S11 ="","",'[2]Patients - NSW'!S11)</f>
        <v>0270107520</v>
      </c>
      <c r="T21" t="str">
        <f>IF('[2]Patients - NSW'!T11 ="","",'[2]Patients - NSW'!T11)</f>
        <v/>
      </c>
      <c r="U21" t="str">
        <f>IF('[2]Patients - NSW'!U11 ="","",'[2]Patients - NSW'!U11)</f>
        <v>Neither Aboriginal nor Torres Strait Islander Origin</v>
      </c>
      <c r="V21" t="str">
        <f>IF('[2]Patients - NSW'!V11 ="","",'[2]Patients - NSW'!V11)</f>
        <v/>
      </c>
    </row>
    <row r="22" spans="1:22" x14ac:dyDescent="0.25">
      <c r="A22" t="str">
        <f>IF('[2]Patients - VIC'!A2 ="","",'[2]Patients - VIC'!A2)</f>
        <v/>
      </c>
      <c r="B22" t="str">
        <f>IF('[2]Patients - VIC'!B2 ="","",'[2]Patients - VIC'!B2)</f>
        <v>8003608166980375</v>
      </c>
      <c r="C22" t="str">
        <f>IF('[2]Patients - VIC'!C2 ="","",'[2]Patients - VIC'!C2)</f>
        <v>Active</v>
      </c>
      <c r="D22" t="str">
        <f>IF('[2]Patients - VIC'!D2 ="","",'[2]Patients - VIC'!D2)</f>
        <v>Verified</v>
      </c>
      <c r="E22">
        <f>IF('[2]Patients - VIC'!E2 ="","",'[2]Patients - VIC'!E2)</f>
        <v>3951333611</v>
      </c>
      <c r="F22">
        <f>IF('[2]Patients - VIC'!F2 ="","",'[2]Patients - VIC'!F2)</f>
        <v>1</v>
      </c>
      <c r="G22" t="str">
        <f>IF('[2]Patients - VIC'!G2 ="","",'[2]Patients - VIC'!G2)</f>
        <v>EWING</v>
      </c>
      <c r="H22" t="str">
        <f>IF('[2]Patients - VIC'!H2 ="","",'[2]Patients - VIC'!H2)</f>
        <v>Ferdinand</v>
      </c>
      <c r="I22" t="str">
        <f>IF('[2]Patients - VIC'!I2 ="","",'[2]Patients - VIC'!I2)</f>
        <v/>
      </c>
      <c r="J22" s="19">
        <f>IF('[2]Patients - VIC'!J2 ="","",'[2]Patients - VIC'!J2)</f>
        <v>22547</v>
      </c>
      <c r="K22" t="str">
        <f>IF('[2]Patients - VIC'!K2 ="","",'[2]Patients - VIC'!K2)</f>
        <v>M</v>
      </c>
      <c r="L22" t="str">
        <f>IF('[2]Patients - VIC'!L2 ="","",'[2]Patients - VIC'!L2)</f>
        <v>134 William Dr</v>
      </c>
      <c r="M22" t="str">
        <f>IF('[2]Patients - VIC'!M2 ="","",'[2]Patients - VIC'!M2)</f>
        <v>Ringwood East</v>
      </c>
      <c r="N22" t="str">
        <f>IF('[2]Patients - VIC'!N2 ="","",'[2]Patients - VIC'!N2)</f>
        <v>VIC</v>
      </c>
      <c r="O22">
        <f>IF('[2]Patients - VIC'!O2 ="","",'[2]Patients - VIC'!O2)</f>
        <v>3135</v>
      </c>
      <c r="P22" s="1" t="str">
        <f>IF('[2]Patients - VIC'!P2 ="","",'[2]Patients - VIC'!P2)</f>
        <v>0370103189</v>
      </c>
      <c r="Q22" t="str">
        <f>IF('[2]Patients - VIC'!Q2 ="","",'[2]Patients - VIC'!Q2)</f>
        <v>0491576398</v>
      </c>
      <c r="R22" t="str">
        <f>IF('[2]Patients - VIC'!R2 ="","",'[2]Patients - VIC'!R2)</f>
        <v>ferdinand.ewing@myownpersonaldomain.com.au</v>
      </c>
      <c r="S22" s="1" t="str">
        <f>IF('[2]Patients - VIC'!S2 ="","",'[2]Patients - VIC'!S2)</f>
        <v>0370102259</v>
      </c>
      <c r="T22" t="str">
        <f>IF('[2]Patients - VIC'!T2 ="","",'[2]Patients - VIC'!T2)</f>
        <v/>
      </c>
      <c r="U22" t="str">
        <f>IF('[2]Patients - VIC'!U2 ="","",'[2]Patients - VIC'!U2)</f>
        <v>Not Stated</v>
      </c>
      <c r="V22" t="str">
        <f>IF('[2]Patients - VIC'!V2 ="","",'[2]Patients - VIC'!V2)</f>
        <v/>
      </c>
    </row>
    <row r="23" spans="1:22" x14ac:dyDescent="0.25">
      <c r="A23" t="str">
        <f>IF('[2]Patients - VIC'!A3 ="","",'[2]Patients - VIC'!A3)</f>
        <v/>
      </c>
      <c r="B23" t="str">
        <f>IF('[2]Patients - VIC'!B3 ="","",'[2]Patients - VIC'!B3)</f>
        <v>8003608666976386</v>
      </c>
      <c r="C23" t="str">
        <f>IF('[2]Patients - VIC'!C3 ="","",'[2]Patients - VIC'!C3)</f>
        <v>Active</v>
      </c>
      <c r="D23" t="str">
        <f>IF('[2]Patients - VIC'!D3 ="","",'[2]Patients - VIC'!D3)</f>
        <v>Verified</v>
      </c>
      <c r="E23">
        <f>IF('[2]Patients - VIC'!E3 ="","",'[2]Patients - VIC'!E3)</f>
        <v>3951333701</v>
      </c>
      <c r="F23">
        <f>IF('[2]Patients - VIC'!F3 ="","",'[2]Patients - VIC'!F3)</f>
        <v>1</v>
      </c>
      <c r="G23" t="str">
        <f>IF('[2]Patients - VIC'!G3 ="","",'[2]Patients - VIC'!G3)</f>
        <v>FOREMAN</v>
      </c>
      <c r="H23" t="str">
        <f>IF('[2]Patients - VIC'!H3 ="","",'[2]Patients - VIC'!H3)</f>
        <v>Caterina</v>
      </c>
      <c r="I23" t="str">
        <f>IF('[2]Patients - VIC'!I3 ="","",'[2]Patients - VIC'!I3)</f>
        <v/>
      </c>
      <c r="J23" s="19">
        <f>IF('[2]Patients - VIC'!J3 ="","",'[2]Patients - VIC'!J3)</f>
        <v>25773</v>
      </c>
      <c r="K23" t="str">
        <f>IF('[2]Patients - VIC'!K3 ="","",'[2]Patients - VIC'!K3)</f>
        <v>F</v>
      </c>
      <c r="L23" t="str">
        <f>IF('[2]Patients - VIC'!L3 ="","",'[2]Patients - VIC'!L3)</f>
        <v>149 Farmer Cnr</v>
      </c>
      <c r="M23" t="str">
        <f>IF('[2]Patients - VIC'!M3 ="","",'[2]Patients - VIC'!M3)</f>
        <v>Sunshine</v>
      </c>
      <c r="N23" t="str">
        <f>IF('[2]Patients - VIC'!N3 ="","",'[2]Patients - VIC'!N3)</f>
        <v>VIC</v>
      </c>
      <c r="O23">
        <f>IF('[2]Patients - VIC'!O3 ="","",'[2]Patients - VIC'!O3)</f>
        <v>3020</v>
      </c>
      <c r="P23" s="1" t="str">
        <f>IF('[2]Patients - VIC'!P3 ="","",'[2]Patients - VIC'!P3)</f>
        <v>0370106312</v>
      </c>
      <c r="Q23" t="str">
        <f>IF('[2]Patients - VIC'!Q3 ="","",'[2]Patients - VIC'!Q3)</f>
        <v>0491576801</v>
      </c>
      <c r="R23" t="str">
        <f>IF('[2]Patients - VIC'!R3 ="","",'[2]Patients - VIC'!R3)</f>
        <v>caterina.foreman@my-own-personal-domain.com</v>
      </c>
      <c r="S23" s="1" t="str">
        <f>IF('[2]Patients - VIC'!S3 ="","",'[2]Patients - VIC'!S3)</f>
        <v>0370109077</v>
      </c>
      <c r="T23" t="str">
        <f>IF('[2]Patients - VIC'!T3 ="","",'[2]Patients - VIC'!T3)</f>
        <v/>
      </c>
      <c r="U23" t="str">
        <f>IF('[2]Patients - VIC'!U3 ="","",'[2]Patients - VIC'!U3)</f>
        <v>South Sea Islander</v>
      </c>
      <c r="V23" t="str">
        <f>IF('[2]Patients - VIC'!V3 ="","",'[2]Patients - VIC'!V3)</f>
        <v/>
      </c>
    </row>
    <row r="24" spans="1:22" x14ac:dyDescent="0.25">
      <c r="A24" t="str">
        <f>IF('[2]Patients - VIC'!A4 ="","",'[2]Patients - VIC'!A4)</f>
        <v/>
      </c>
      <c r="B24" t="str">
        <f>IF('[2]Patients - VIC'!B4 ="","",'[2]Patients - VIC'!B4)</f>
        <v>8003608000311639</v>
      </c>
      <c r="C24" t="str">
        <f>IF('[2]Patients - VIC'!C4 ="","",'[2]Patients - VIC'!C4)</f>
        <v>Active</v>
      </c>
      <c r="D24" t="str">
        <f>IF('[2]Patients - VIC'!D4 ="","",'[2]Patients - VIC'!D4)</f>
        <v>Verified</v>
      </c>
      <c r="E24">
        <f>IF('[2]Patients - VIC'!E4 ="","",'[2]Patients - VIC'!E4)</f>
        <v>3951333891</v>
      </c>
      <c r="F24">
        <f>IF('[2]Patients - VIC'!F4 ="","",'[2]Patients - VIC'!F4)</f>
        <v>1</v>
      </c>
      <c r="G24" t="str">
        <f>IF('[2]Patients - VIC'!G4 ="","",'[2]Patients - VIC'!G4)</f>
        <v>INVERAITY</v>
      </c>
      <c r="H24" t="str">
        <f>IF('[2]Patients - VIC'!H4 ="","",'[2]Patients - VIC'!H4)</f>
        <v>Polly</v>
      </c>
      <c r="I24" t="str">
        <f>IF('[2]Patients - VIC'!I4 ="","",'[2]Patients - VIC'!I4)</f>
        <v/>
      </c>
      <c r="J24" s="19">
        <f>IF('[2]Patients - VIC'!J4 ="","",'[2]Patients - VIC'!J4)</f>
        <v>35127</v>
      </c>
      <c r="K24" t="str">
        <f>IF('[2]Patients - VIC'!K4 ="","",'[2]Patients - VIC'!K4)</f>
        <v>F</v>
      </c>
      <c r="L24" t="str">
        <f>IF('[2]Patients - VIC'!L4 ="","",'[2]Patients - VIC'!L4)</f>
        <v>80 Mill Hts</v>
      </c>
      <c r="M24" t="str">
        <f>IF('[2]Patients - VIC'!M4 ="","",'[2]Patients - VIC'!M4)</f>
        <v>Mount Doran</v>
      </c>
      <c r="N24" t="str">
        <f>IF('[2]Patients - VIC'!N4 ="","",'[2]Patients - VIC'!N4)</f>
        <v>VIC</v>
      </c>
      <c r="O24">
        <f>IF('[2]Patients - VIC'!O4 ="","",'[2]Patients - VIC'!O4)</f>
        <v>3334</v>
      </c>
      <c r="P24" s="1" t="str">
        <f>IF('[2]Patients - VIC'!P4 ="","",'[2]Patients - VIC'!P4)</f>
        <v>0370105914</v>
      </c>
      <c r="Q24" t="str">
        <f>IF('[2]Patients - VIC'!Q4 ="","",'[2]Patients - VIC'!Q4)</f>
        <v>0491577426</v>
      </c>
      <c r="R24" t="str">
        <f>IF('[2]Patients - VIC'!R4 ="","",'[2]Patients - VIC'!R4)</f>
        <v>polly.inveraity@example.com</v>
      </c>
      <c r="S24" s="1" t="str">
        <f>IF('[2]Patients - VIC'!S4 ="","",'[2]Patients - VIC'!S4)</f>
        <v>0370105805</v>
      </c>
      <c r="T24" t="str">
        <f>IF('[2]Patients - VIC'!T4 ="","",'[2]Patients - VIC'!T4)</f>
        <v/>
      </c>
      <c r="U24" t="str">
        <f>IF('[2]Patients - VIC'!U4 ="","",'[2]Patients - VIC'!U4)</f>
        <v>Aboriginal and Torres Strait Islander Origin</v>
      </c>
      <c r="V24" t="str">
        <f>IF('[2]Patients - VIC'!V4 ="","",'[2]Patients - VIC'!V4)</f>
        <v/>
      </c>
    </row>
    <row r="25" spans="1:22" x14ac:dyDescent="0.25">
      <c r="A25" t="str">
        <f>IF('[2]Patients - VIC'!A5 ="","",'[2]Patients - VIC'!A5)</f>
        <v/>
      </c>
      <c r="B25" t="str">
        <f>IF('[2]Patients - VIC'!B5 ="","",'[2]Patients - VIC'!B5)</f>
        <v>8003608500314687</v>
      </c>
      <c r="C25" t="str">
        <f>IF('[2]Patients - VIC'!C5 ="","",'[2]Patients - VIC'!C5)</f>
        <v>Active</v>
      </c>
      <c r="D25" t="str">
        <f>IF('[2]Patients - VIC'!D5 ="","",'[2]Patients - VIC'!D5)</f>
        <v>Verified</v>
      </c>
      <c r="E25">
        <f>IF('[2]Patients - VIC'!E5 ="","",'[2]Patients - VIC'!E5)</f>
        <v>3951333981</v>
      </c>
      <c r="F25">
        <f>IF('[2]Patients - VIC'!F5 ="","",'[2]Patients - VIC'!F5)</f>
        <v>1</v>
      </c>
      <c r="G25" t="str">
        <f>IF('[2]Patients - VIC'!G5 ="","",'[2]Patients - VIC'!G5)</f>
        <v>MORRIS</v>
      </c>
      <c r="H25" t="str">
        <f>IF('[2]Patients - VIC'!H5 ="","",'[2]Patients - VIC'!H5)</f>
        <v>Charlotte</v>
      </c>
      <c r="I25" t="str">
        <f>IF('[2]Patients - VIC'!I5 ="","",'[2]Patients - VIC'!I5)</f>
        <v/>
      </c>
      <c r="J25" s="19">
        <f>IF('[2]Patients - VIC'!J5 ="","",'[2]Patients - VIC'!J5)</f>
        <v>34649</v>
      </c>
      <c r="K25" t="str">
        <f>IF('[2]Patients - VIC'!K5 ="","",'[2]Patients - VIC'!K5)</f>
        <v>F</v>
      </c>
      <c r="L25" t="str">
        <f>IF('[2]Patients - VIC'!L5 ="","",'[2]Patients - VIC'!L5)</f>
        <v>175 Zeppelin Ave</v>
      </c>
      <c r="M25" t="str">
        <f>IF('[2]Patients - VIC'!M5 ="","",'[2]Patients - VIC'!M5)</f>
        <v>Mountain View</v>
      </c>
      <c r="N25" t="str">
        <f>IF('[2]Patients - VIC'!N5 ="","",'[2]Patients - VIC'!N5)</f>
        <v>VIC</v>
      </c>
      <c r="O25">
        <f>IF('[2]Patients - VIC'!O5 ="","",'[2]Patients - VIC'!O5)</f>
        <v>3988</v>
      </c>
      <c r="P25" s="1" t="str">
        <f>IF('[2]Patients - VIC'!P5 ="","",'[2]Patients - VIC'!P5)</f>
        <v>0370106762</v>
      </c>
      <c r="Q25" t="str">
        <f>IF('[2]Patients - VIC'!Q5 ="","",'[2]Patients - VIC'!Q5)</f>
        <v>0491577644</v>
      </c>
      <c r="R25" t="str">
        <f>IF('[2]Patients - VIC'!R5 ="","",'[2]Patients - VIC'!R5)</f>
        <v>charlotte.morris@my-own-personal-domain.com</v>
      </c>
      <c r="S25" s="1" t="str">
        <f>IF('[2]Patients - VIC'!S5 ="","",'[2]Patients - VIC'!S5)</f>
        <v>0370103886</v>
      </c>
      <c r="T25" t="str">
        <f>IF('[2]Patients - VIC'!T5 ="","",'[2]Patients - VIC'!T5)</f>
        <v/>
      </c>
      <c r="U25" t="str">
        <f>IF('[2]Patients - VIC'!U5 ="","",'[2]Patients - VIC'!U5)</f>
        <v>Aboriginal but not Torres Strait Islander Origin</v>
      </c>
      <c r="V25" t="str">
        <f>IF('[2]Patients - VIC'!V5 ="","",'[2]Patients - VIC'!V5)</f>
        <v/>
      </c>
    </row>
    <row r="26" spans="1:22" x14ac:dyDescent="0.25">
      <c r="A26" t="str">
        <f>IF('[2]Patients - VIC'!A6 ="","",'[2]Patients - VIC'!A6)</f>
        <v>DVA</v>
      </c>
      <c r="B26" t="str">
        <f>IF('[2]Patients - VIC'!B6 ="","",'[2]Patients - VIC'!B6)</f>
        <v>8003608666976410</v>
      </c>
      <c r="C26" t="str">
        <f>IF('[2]Patients - VIC'!C6 ="","",'[2]Patients - VIC'!C6)</f>
        <v>Active</v>
      </c>
      <c r="D26" t="str">
        <f>IF('[2]Patients - VIC'!D6 ="","",'[2]Patients - VIC'!D6)</f>
        <v>Verified</v>
      </c>
      <c r="E26">
        <f>IF('[2]Patients - VIC'!E6 ="","",'[2]Patients - VIC'!E6)</f>
        <v>3951334041</v>
      </c>
      <c r="F26">
        <f>IF('[2]Patients - VIC'!F6 ="","",'[2]Patients - VIC'!F6)</f>
        <v>1</v>
      </c>
      <c r="G26" t="str">
        <f>IF('[2]Patients - VIC'!G6 ="","",'[2]Patients - VIC'!G6)</f>
        <v>HOSKINS</v>
      </c>
      <c r="H26" t="str">
        <f>IF('[2]Patients - VIC'!H6 ="","",'[2]Patients - VIC'!H6)</f>
        <v>Sergio</v>
      </c>
      <c r="I26" t="str">
        <f>IF('[2]Patients - VIC'!I6 ="","",'[2]Patients - VIC'!I6)</f>
        <v>LIONEL</v>
      </c>
      <c r="J26" s="19">
        <f>IF('[2]Patients - VIC'!J6 ="","",'[2]Patients - VIC'!J6)</f>
        <v>33371</v>
      </c>
      <c r="K26" t="str">
        <f>IF('[2]Patients - VIC'!K6 ="","",'[2]Patients - VIC'!K6)</f>
        <v>M</v>
      </c>
      <c r="L26" t="str">
        <f>IF('[2]Patients - VIC'!L6 ="","",'[2]Patients - VIC'!L6)</f>
        <v>112 Farmer Hts</v>
      </c>
      <c r="M26" t="str">
        <f>IF('[2]Patients - VIC'!M6 ="","",'[2]Patients - VIC'!M6)</f>
        <v>Tostaree</v>
      </c>
      <c r="N26" t="str">
        <f>IF('[2]Patients - VIC'!N6 ="","",'[2]Patients - VIC'!N6)</f>
        <v>VIC</v>
      </c>
      <c r="O26">
        <f>IF('[2]Patients - VIC'!O6 ="","",'[2]Patients - VIC'!O6)</f>
        <v>3888</v>
      </c>
      <c r="P26" s="1" t="str">
        <f>IF('[2]Patients - VIC'!P6 ="","",'[2]Patients - VIC'!P6)</f>
        <v>0370106474</v>
      </c>
      <c r="Q26" t="str">
        <f>IF('[2]Patients - VIC'!Q6 ="","",'[2]Patients - VIC'!Q6)</f>
        <v>0491578957</v>
      </c>
      <c r="R26" t="str">
        <f>IF('[2]Patients - VIC'!R6 ="","",'[2]Patients - VIC'!R6)</f>
        <v>sergio.hoskins@example.net</v>
      </c>
      <c r="S26" s="1" t="str">
        <f>IF('[2]Patients - VIC'!S6 ="","",'[2]Patients - VIC'!S6)</f>
        <v>0370106462</v>
      </c>
      <c r="T26" t="str">
        <f>IF('[2]Patients - VIC'!T6 ="","",'[2]Patients - VIC'!T6)</f>
        <v>QX682705</v>
      </c>
      <c r="U26" t="str">
        <f>IF('[2]Patients - VIC'!U6 ="","",'[2]Patients - VIC'!U6)</f>
        <v>Not Stated</v>
      </c>
      <c r="V26" t="str">
        <f>IF('[2]Patients - VIC'!V6 ="","",'[2]Patients - VIC'!V6)</f>
        <v/>
      </c>
    </row>
    <row r="27" spans="1:22" x14ac:dyDescent="0.25">
      <c r="A27" t="str">
        <f>IF('[2]Patients - VIC'!A7 ="","",'[2]Patients - VIC'!A7)</f>
        <v>Married couple with newborn</v>
      </c>
      <c r="B27" t="str">
        <f>IF('[2]Patients - VIC'!B7 ="","",'[2]Patients - VIC'!B7)</f>
        <v>8003608666976451</v>
      </c>
      <c r="C27" t="str">
        <f>IF('[2]Patients - VIC'!C7 ="","",'[2]Patients - VIC'!C7)</f>
        <v>Active</v>
      </c>
      <c r="D27" t="str">
        <f>IF('[2]Patients - VIC'!D7 ="","",'[2]Patients - VIC'!D7)</f>
        <v>Verified</v>
      </c>
      <c r="E27">
        <f>IF('[2]Patients - VIC'!E7 ="","",'[2]Patients - VIC'!E7)</f>
        <v>3951334131</v>
      </c>
      <c r="F27">
        <f>IF('[2]Patients - VIC'!F7 ="","",'[2]Patients - VIC'!F7)</f>
        <v>1</v>
      </c>
      <c r="G27" t="str">
        <f>IF('[2]Patients - VIC'!G7 ="","",'[2]Patients - VIC'!G7)</f>
        <v>MACKAY</v>
      </c>
      <c r="H27" t="str">
        <f>IF('[2]Patients - VIC'!H7 ="","",'[2]Patients - VIC'!H7)</f>
        <v>Heather</v>
      </c>
      <c r="I27" t="str">
        <f>IF('[2]Patients - VIC'!I7 ="","",'[2]Patients - VIC'!I7)</f>
        <v/>
      </c>
      <c r="J27" s="19">
        <f>IF('[2]Patients - VIC'!J7 ="","",'[2]Patients - VIC'!J7)</f>
        <v>30282</v>
      </c>
      <c r="K27" t="str">
        <f>IF('[2]Patients - VIC'!K7 ="","",'[2]Patients - VIC'!K7)</f>
        <v>F</v>
      </c>
      <c r="L27" t="str">
        <f>IF('[2]Patients - VIC'!L7 ="","",'[2]Patients - VIC'!L7)</f>
        <v>28 Stone Cr</v>
      </c>
      <c r="M27" t="str">
        <f>IF('[2]Patients - VIC'!M7 ="","",'[2]Patients - VIC'!M7)</f>
        <v>Appin South</v>
      </c>
      <c r="N27" t="str">
        <f>IF('[2]Patients - VIC'!N7 ="","",'[2]Patients - VIC'!N7)</f>
        <v>VIC</v>
      </c>
      <c r="O27">
        <f>IF('[2]Patients - VIC'!O7 ="","",'[2]Patients - VIC'!O7)</f>
        <v>3579</v>
      </c>
      <c r="P27" s="1" t="str">
        <f>IF('[2]Patients - VIC'!P7 ="","",'[2]Patients - VIC'!P7)</f>
        <v>0370103228</v>
      </c>
      <c r="Q27" t="str">
        <f>IF('[2]Patients - VIC'!Q7 ="","",'[2]Patients - VIC'!Q7)</f>
        <v>0491578148</v>
      </c>
      <c r="R27" t="str">
        <f>IF('[2]Patients - VIC'!R7 ="","",'[2]Patients - VIC'!R7)</f>
        <v>heather.mackay@example.com</v>
      </c>
      <c r="S27" s="1" t="str">
        <f>IF('[2]Patients - VIC'!S7 ="","",'[2]Patients - VIC'!S7)</f>
        <v>0370108075</v>
      </c>
      <c r="T27" t="str">
        <f>IF('[2]Patients - VIC'!T7 ="","",'[2]Patients - VIC'!T7)</f>
        <v/>
      </c>
      <c r="U27" t="str">
        <f>IF('[2]Patients - VIC'!U7 ="","",'[2]Patients - VIC'!U7)</f>
        <v>Aboriginal but not Torres Strait Islander Origin</v>
      </c>
      <c r="V27" t="str">
        <f>IF('[2]Patients - VIC'!V7 ="","",'[2]Patients - VIC'!V7)</f>
        <v/>
      </c>
    </row>
    <row r="28" spans="1:22" x14ac:dyDescent="0.25">
      <c r="A28" t="str">
        <f>IF('[2]Patients - VIC'!A8 ="","",'[2]Patients - VIC'!A8)</f>
        <v/>
      </c>
      <c r="B28" t="str">
        <f>IF('[2]Patients - VIC'!B8 ="","",'[2]Patients - VIC'!B8)</f>
        <v>8003608000311712</v>
      </c>
      <c r="C28" t="str">
        <f>IF('[2]Patients - VIC'!C8 ="","",'[2]Patients - VIC'!C8)</f>
        <v>Active</v>
      </c>
      <c r="D28" t="str">
        <f>IF('[2]Patients - VIC'!D8 ="","",'[2]Patients - VIC'!D8)</f>
        <v>Verified</v>
      </c>
      <c r="E28">
        <f>IF('[2]Patients - VIC'!E8 ="","",'[2]Patients - VIC'!E8)</f>
        <v>3951334131</v>
      </c>
      <c r="F28">
        <f>IF('[2]Patients - VIC'!F8 ="","",'[2]Patients - VIC'!F8)</f>
        <v>2</v>
      </c>
      <c r="G28" t="str">
        <f>IF('[2]Patients - VIC'!G8 ="","",'[2]Patients - VIC'!G8)</f>
        <v>MACKAY</v>
      </c>
      <c r="H28" t="str">
        <f>IF('[2]Patients - VIC'!H8 ="","",'[2]Patients - VIC'!H8)</f>
        <v>Fritz</v>
      </c>
      <c r="I28" t="str">
        <f>IF('[2]Patients - VIC'!I8 ="","",'[2]Patients - VIC'!I8)</f>
        <v/>
      </c>
      <c r="J28" s="19">
        <f>IF('[2]Patients - VIC'!J8 ="","",'[2]Patients - VIC'!J8)</f>
        <v>28662</v>
      </c>
      <c r="K28" t="str">
        <f>IF('[2]Patients - VIC'!K8 ="","",'[2]Patients - VIC'!K8)</f>
        <v>M</v>
      </c>
      <c r="L28" t="str">
        <f>IF('[2]Patients - VIC'!L8 ="","",'[2]Patients - VIC'!L8)</f>
        <v>28 Stone Cr</v>
      </c>
      <c r="M28" t="str">
        <f>IF('[2]Patients - VIC'!M8 ="","",'[2]Patients - VIC'!M8)</f>
        <v>Appin South</v>
      </c>
      <c r="N28" t="str">
        <f>IF('[2]Patients - VIC'!N8 ="","",'[2]Patients - VIC'!N8)</f>
        <v>VIC</v>
      </c>
      <c r="O28">
        <f>IF('[2]Patients - VIC'!O8 ="","",'[2]Patients - VIC'!O8)</f>
        <v>3579</v>
      </c>
      <c r="P28" s="1" t="str">
        <f>IF('[2]Patients - VIC'!P8 ="","",'[2]Patients - VIC'!P8)</f>
        <v>0370105614</v>
      </c>
      <c r="Q28" t="str">
        <f>IF('[2]Patients - VIC'!Q8 ="","",'[2]Patients - VIC'!Q8)</f>
        <v>0491578888</v>
      </c>
      <c r="R28" t="str">
        <f>IF('[2]Patients - VIC'!R8 ="","",'[2]Patients - VIC'!R8)</f>
        <v>fritz.mackay@example.com.au</v>
      </c>
      <c r="S28" s="1" t="str">
        <f>IF('[2]Patients - VIC'!S8 ="","",'[2]Patients - VIC'!S8)</f>
        <v>0370108075</v>
      </c>
      <c r="T28" t="str">
        <f>IF('[2]Patients - VIC'!T8 ="","",'[2]Patients - VIC'!T8)</f>
        <v/>
      </c>
      <c r="U28" t="str">
        <f>IF('[2]Patients - VIC'!U8 ="","",'[2]Patients - VIC'!U8)</f>
        <v>Not Stated</v>
      </c>
      <c r="V28" t="str">
        <f>IF('[2]Patients - VIC'!V8 ="","",'[2]Patients - VIC'!V8)</f>
        <v/>
      </c>
    </row>
    <row r="29" spans="1:22" x14ac:dyDescent="0.25">
      <c r="A29" t="str">
        <f>IF('[2]Patients - VIC'!A9 ="","",'[2]Patients - VIC'!A9)</f>
        <v/>
      </c>
      <c r="B29" t="str">
        <f>IF('[2]Patients - VIC'!B9 ="","",'[2]Patients - VIC'!B9)</f>
        <v>8003608333647220</v>
      </c>
      <c r="C29" t="str">
        <f>IF('[2]Patients - VIC'!C9 ="","",'[2]Patients - VIC'!C9)</f>
        <v>Active</v>
      </c>
      <c r="D29" t="str">
        <f>IF('[2]Patients - VIC'!D9 ="","",'[2]Patients - VIC'!D9)</f>
        <v>Verified</v>
      </c>
      <c r="E29">
        <f>IF('[2]Patients - VIC'!E9 ="","",'[2]Patients - VIC'!E9)</f>
        <v>3951334131</v>
      </c>
      <c r="F29">
        <f>IF('[2]Patients - VIC'!F9 ="","",'[2]Patients - VIC'!F9)</f>
        <v>3</v>
      </c>
      <c r="G29" t="str">
        <f>IF('[2]Patients - VIC'!G9 ="","",'[2]Patients - VIC'!G9)</f>
        <v>MACKAY</v>
      </c>
      <c r="H29" t="str">
        <f>IF('[2]Patients - VIC'!H9 ="","",'[2]Patients - VIC'!H9)</f>
        <v>Elliott</v>
      </c>
      <c r="I29" t="str">
        <f>IF('[2]Patients - VIC'!I9 ="","",'[2]Patients - VIC'!I9)</f>
        <v/>
      </c>
      <c r="J29" s="19">
        <f>IF('[2]Patients - VIC'!J9 ="","",'[2]Patients - VIC'!J9)</f>
        <v>45315</v>
      </c>
      <c r="K29" t="str">
        <f>IF('[2]Patients - VIC'!K9 ="","",'[2]Patients - VIC'!K9)</f>
        <v>M</v>
      </c>
      <c r="L29" t="str">
        <f>IF('[2]Patients - VIC'!L9 ="","",'[2]Patients - VIC'!L9)</f>
        <v>28 Stone Cr</v>
      </c>
      <c r="M29" t="str">
        <f>IF('[2]Patients - VIC'!M9 ="","",'[2]Patients - VIC'!M9)</f>
        <v>Appin South</v>
      </c>
      <c r="N29" t="str">
        <f>IF('[2]Patients - VIC'!N9 ="","",'[2]Patients - VIC'!N9)</f>
        <v>VIC</v>
      </c>
      <c r="O29">
        <f>IF('[2]Patients - VIC'!O9 ="","",'[2]Patients - VIC'!O9)</f>
        <v>3579</v>
      </c>
      <c r="P29" s="1" t="str">
        <f>IF('[2]Patients - VIC'!P9 ="","",'[2]Patients - VIC'!P9)</f>
        <v/>
      </c>
      <c r="Q29" t="str">
        <f>IF('[2]Patients - VIC'!Q9 ="","",'[2]Patients - VIC'!Q9)</f>
        <v/>
      </c>
      <c r="R29" t="str">
        <f>IF('[2]Patients - VIC'!R9 ="","",'[2]Patients - VIC'!R9)</f>
        <v/>
      </c>
      <c r="S29" s="1" t="str">
        <f>IF('[2]Patients - VIC'!S9 ="","",'[2]Patients - VIC'!S9)</f>
        <v>0370108075</v>
      </c>
      <c r="T29" t="str">
        <f>IF('[2]Patients - VIC'!T9 ="","",'[2]Patients - VIC'!T9)</f>
        <v/>
      </c>
      <c r="U29" t="str">
        <f>IF('[2]Patients - VIC'!U9 ="","",'[2]Patients - VIC'!U9)</f>
        <v>Aboriginal but not Torres Strait Islander Origin</v>
      </c>
      <c r="V29" t="str">
        <f>IF('[2]Patients - VIC'!V9 ="","",'[2]Patients - VIC'!V9)</f>
        <v/>
      </c>
    </row>
    <row r="30" spans="1:22" x14ac:dyDescent="0.25">
      <c r="A30" t="str">
        <f>IF('[2]Patients - VIC'!A10 ="","",'[2]Patients - VIC'!A10)</f>
        <v>Unverified/Expired</v>
      </c>
      <c r="B30" t="str">
        <f>IF('[2]Patients - VIC'!B10 ="","",'[2]Patients - VIC'!B10)</f>
        <v>8003608500314752</v>
      </c>
      <c r="C30" t="str">
        <f>IF('[2]Patients - VIC'!C10 ="","",'[2]Patients - VIC'!C10)</f>
        <v>Expired</v>
      </c>
      <c r="D30" t="str">
        <f>IF('[2]Patients - VIC'!D10 ="","",'[2]Patients - VIC'!D10)</f>
        <v>Unverified</v>
      </c>
      <c r="E30" t="str">
        <f>IF('[2]Patients - VIC'!E10 ="","",'[2]Patients - VIC'!E10)</f>
        <v/>
      </c>
      <c r="F30" t="str">
        <f>IF('[2]Patients - VIC'!F10 ="","",'[2]Patients - VIC'!F10)</f>
        <v/>
      </c>
      <c r="G30" t="str">
        <f>IF('[2]Patients - VIC'!G10 ="","",'[2]Patients - VIC'!G10)</f>
        <v>NIELSEN</v>
      </c>
      <c r="H30" t="str">
        <f>IF('[2]Patients - VIC'!H10 ="","",'[2]Patients - VIC'!H10)</f>
        <v>Eleanore</v>
      </c>
      <c r="I30" t="str">
        <f>IF('[2]Patients - VIC'!I10 ="","",'[2]Patients - VIC'!I10)</f>
        <v/>
      </c>
      <c r="J30" s="19">
        <f>IF('[2]Patients - VIC'!J10 ="","",'[2]Patients - VIC'!J10)</f>
        <v>16539</v>
      </c>
      <c r="K30" t="str">
        <f>IF('[2]Patients - VIC'!K10 ="","",'[2]Patients - VIC'!K10)</f>
        <v>Indeterminate/Intersex</v>
      </c>
      <c r="L30" t="str">
        <f>IF('[2]Patients - VIC'!L10 ="","",'[2]Patients - VIC'!L10)</f>
        <v>170 Rail Lane</v>
      </c>
      <c r="M30" t="str">
        <f>IF('[2]Patients - VIC'!M10 ="","",'[2]Patients - VIC'!M10)</f>
        <v>Powelltown</v>
      </c>
      <c r="N30" t="str">
        <f>IF('[2]Patients - VIC'!N10 ="","",'[2]Patients - VIC'!N10)</f>
        <v>VIC</v>
      </c>
      <c r="O30">
        <f>IF('[2]Patients - VIC'!O10 ="","",'[2]Patients - VIC'!O10)</f>
        <v>3797</v>
      </c>
      <c r="P30" s="1" t="str">
        <f>IF('[2]Patients - VIC'!P10 ="","",'[2]Patients - VIC'!P10)</f>
        <v>0370109170</v>
      </c>
      <c r="Q30" t="str">
        <f>IF('[2]Patients - VIC'!Q10 ="","",'[2]Patients - VIC'!Q10)</f>
        <v>0491579760</v>
      </c>
      <c r="R30" t="str">
        <f>IF('[2]Patients - VIC'!R10 ="","",'[2]Patients - VIC'!R10)</f>
        <v>eleanore.nielsen@example.com</v>
      </c>
      <c r="S30" s="1" t="str">
        <f>IF('[2]Patients - VIC'!S10 ="","",'[2]Patients - VIC'!S10)</f>
        <v>0370106104</v>
      </c>
      <c r="T30" t="str">
        <f>IF('[2]Patients - VIC'!T10 ="","",'[2]Patients - VIC'!T10)</f>
        <v/>
      </c>
      <c r="U30" t="str">
        <f>IF('[2]Patients - VIC'!U10 ="","",'[2]Patients - VIC'!U10)</f>
        <v/>
      </c>
      <c r="V30" t="str">
        <f>IF('[2]Patients - VIC'!V10 ="","",'[2]Patients - VIC'!V10)</f>
        <v/>
      </c>
    </row>
    <row r="31" spans="1:22" x14ac:dyDescent="0.25">
      <c r="A31" t="str">
        <f>IF('[2]Patients - VIC'!A11 ="","",'[2]Patients - VIC'!A11)</f>
        <v>Additional name</v>
      </c>
      <c r="B31" t="str">
        <f>IF('[2]Patients - VIC'!B11 ="","",'[2]Patients - VIC'!B11)</f>
        <v>8003608666976477</v>
      </c>
      <c r="C31" t="str">
        <f>IF('[2]Patients - VIC'!C11 ="","",'[2]Patients - VIC'!C11)</f>
        <v>Active</v>
      </c>
      <c r="D31" t="str">
        <f>IF('[2]Patients - VIC'!D11 ="","",'[2]Patients - VIC'!D11)</f>
        <v>Verified</v>
      </c>
      <c r="E31">
        <f>IF('[2]Patients - VIC'!E11 ="","",'[2]Patients - VIC'!E11)</f>
        <v>3951334221</v>
      </c>
      <c r="F31">
        <f>IF('[2]Patients - VIC'!F11 ="","",'[2]Patients - VIC'!F11)</f>
        <v>1</v>
      </c>
      <c r="G31" t="str">
        <f>IF('[2]Patients - VIC'!G11 ="","",'[2]Patients - VIC'!G11)</f>
        <v>MOFFITT</v>
      </c>
      <c r="H31" t="str">
        <f>IF('[2]Patients - VIC'!H11 ="","",'[2]Patients - VIC'!H11)</f>
        <v>Heath</v>
      </c>
      <c r="I31" t="str">
        <f>IF('[2]Patients - VIC'!I11 ="","",'[2]Patients - VIC'!I11)</f>
        <v>IGOR</v>
      </c>
      <c r="J31" s="19">
        <f>IF('[2]Patients - VIC'!J11 ="","",'[2]Patients - VIC'!J11)</f>
        <v>20621</v>
      </c>
      <c r="K31" t="str">
        <f>IF('[2]Patients - VIC'!K11 ="","",'[2]Patients - VIC'!K11)</f>
        <v>M</v>
      </c>
      <c r="L31" t="str">
        <f>IF('[2]Patients - VIC'!L11 ="","",'[2]Patients - VIC'!L11)</f>
        <v>103 King Gr</v>
      </c>
      <c r="M31" t="str">
        <f>IF('[2]Patients - VIC'!M11 ="","",'[2]Patients - VIC'!M11)</f>
        <v>Darraweit Guim</v>
      </c>
      <c r="N31" t="str">
        <f>IF('[2]Patients - VIC'!N11 ="","",'[2]Patients - VIC'!N11)</f>
        <v>VIC</v>
      </c>
      <c r="O31">
        <f>IF('[2]Patients - VIC'!O11 ="","",'[2]Patients - VIC'!O11)</f>
        <v>3756</v>
      </c>
      <c r="P31" s="1" t="str">
        <f>IF('[2]Patients - VIC'!P11 ="","",'[2]Patients - VIC'!P11)</f>
        <v>0370105436</v>
      </c>
      <c r="Q31" t="str">
        <f>IF('[2]Patients - VIC'!Q11 ="","",'[2]Patients - VIC'!Q11)</f>
        <v>0491579455</v>
      </c>
      <c r="R31" t="str">
        <f>IF('[2]Patients - VIC'!R11 ="","",'[2]Patients - VIC'!R11)</f>
        <v>heath.moffitt@example.com.au</v>
      </c>
      <c r="S31" s="1" t="str">
        <f>IF('[2]Patients - VIC'!S11 ="","",'[2]Patients - VIC'!S11)</f>
        <v>0370103122</v>
      </c>
      <c r="T31" t="str">
        <f>IF('[2]Patients - VIC'!T11 ="","",'[2]Patients - VIC'!T11)</f>
        <v/>
      </c>
      <c r="U31" t="str">
        <f>IF('[2]Patients - VIC'!U11 ="","",'[2]Patients - VIC'!U11)</f>
        <v>Neither Aboriginal nor Torres Strait Islander Origin</v>
      </c>
      <c r="V31" t="str">
        <f>IF('[2]Patients - VIC'!V11 ="","",'[2]Patients - VIC'!V11)</f>
        <v>Igor Morris</v>
      </c>
    </row>
    <row r="32" spans="1:22" x14ac:dyDescent="0.25">
      <c r="A32" t="str">
        <f>IF('[2]Patients - WA'!A2 ="","",'[2]Patients - WA'!A2)</f>
        <v/>
      </c>
      <c r="B32" t="str">
        <f>IF('[2]Patients - WA'!B2 ="","",'[2]Patients - WA'!B2)</f>
        <v>8003608000311647</v>
      </c>
      <c r="C32" t="str">
        <f>IF('[2]Patients - WA'!C2 ="","",'[2]Patients - WA'!C2)</f>
        <v>Active</v>
      </c>
      <c r="D32" t="str">
        <f>IF('[2]Patients - WA'!D2 ="","",'[2]Patients - WA'!D2)</f>
        <v>Verified</v>
      </c>
      <c r="E32">
        <f>IF('[2]Patients - WA'!E2 ="","",'[2]Patients - WA'!E2)</f>
        <v>6951825061</v>
      </c>
      <c r="F32">
        <f>IF('[2]Patients - WA'!F2 ="","",'[2]Patients - WA'!F2)</f>
        <v>1</v>
      </c>
      <c r="G32" t="str">
        <f>IF('[2]Patients - WA'!G2 ="","",'[2]Patients - WA'!G2)</f>
        <v>THOMSON</v>
      </c>
      <c r="H32" t="str">
        <f>IF('[2]Patients - WA'!H2 ="","",'[2]Patients - WA'!H2)</f>
        <v>Mika</v>
      </c>
      <c r="I32" t="str">
        <f>IF('[2]Patients - WA'!I2 ="","",'[2]Patients - WA'!I2)</f>
        <v/>
      </c>
      <c r="J32" s="19">
        <f>IF('[2]Patients - WA'!J2 ="","",'[2]Patients - WA'!J2)</f>
        <v>23575</v>
      </c>
      <c r="K32" t="str">
        <f>IF('[2]Patients - WA'!K2 ="","",'[2]Patients - WA'!K2)</f>
        <v>F</v>
      </c>
      <c r="L32" t="str">
        <f>IF('[2]Patients - WA'!L2 ="","",'[2]Patients - WA'!L2)</f>
        <v>75 Ida Rd</v>
      </c>
      <c r="M32" t="str">
        <f>IF('[2]Patients - WA'!M2 ="","",'[2]Patients - WA'!M2)</f>
        <v>Bulyee</v>
      </c>
      <c r="N32" t="str">
        <f>IF('[2]Patients - WA'!N2 ="","",'[2]Patients - WA'!N2)</f>
        <v>WA</v>
      </c>
      <c r="O32">
        <f>IF('[2]Patients - WA'!O2 ="","",'[2]Patients - WA'!O2)</f>
        <v>6306</v>
      </c>
      <c r="P32" s="1" t="str">
        <f>IF('[2]Patients - WA'!P2 ="","",'[2]Patients - WA'!P2)</f>
        <v>0870101470</v>
      </c>
      <c r="Q32" t="str">
        <f>IF('[2]Patients - WA'!Q2 ="","",'[2]Patients - WA'!Q2)</f>
        <v>0491573087</v>
      </c>
      <c r="R32" t="str">
        <f>IF('[2]Patients - WA'!R2 ="","",'[2]Patients - WA'!R2)</f>
        <v>mika.thomson@example.com.au</v>
      </c>
      <c r="S32" s="1" t="str">
        <f>IF('[2]Patients - WA'!S2 ="","",'[2]Patients - WA'!S2)</f>
        <v>0870106164</v>
      </c>
      <c r="T32" t="str">
        <f>IF('[2]Patients - WA'!T2 ="","",'[2]Patients - WA'!T2)</f>
        <v/>
      </c>
      <c r="U32" t="str">
        <f>IF('[2]Patients - WA'!U2 ="","",'[2]Patients - WA'!U2)</f>
        <v>Torres Strait Islander but not Aboriginal Origin</v>
      </c>
      <c r="V32" t="str">
        <f>IF('[2]Patients - WA'!V2 ="","",'[2]Patients - WA'!V2)</f>
        <v/>
      </c>
    </row>
    <row r="33" spans="1:22" x14ac:dyDescent="0.25">
      <c r="A33" t="str">
        <f>IF('[2]Patients - WA'!A3 ="","",'[2]Patients - WA'!A3)</f>
        <v/>
      </c>
      <c r="B33" t="str">
        <f>IF('[2]Patients - WA'!B3 ="","",'[2]Patients - WA'!B3)</f>
        <v>8003608000311654</v>
      </c>
      <c r="C33" t="str">
        <f>IF('[2]Patients - WA'!C3 ="","",'[2]Patients - WA'!C3)</f>
        <v>Active</v>
      </c>
      <c r="D33" t="str">
        <f>IF('[2]Patients - WA'!D3 ="","",'[2]Patients - WA'!D3)</f>
        <v>Verified</v>
      </c>
      <c r="E33">
        <f>IF('[2]Patients - WA'!E3 ="","",'[2]Patients - WA'!E3)</f>
        <v>6951825151</v>
      </c>
      <c r="F33">
        <f>IF('[2]Patients - WA'!F3 ="","",'[2]Patients - WA'!F3)</f>
        <v>1</v>
      </c>
      <c r="G33" t="str">
        <f>IF('[2]Patients - WA'!G3 ="","",'[2]Patients - WA'!G3)</f>
        <v>MOYLAN</v>
      </c>
      <c r="H33" t="str">
        <f>IF('[2]Patients - WA'!H3 ="","",'[2]Patients - WA'!H3)</f>
        <v>Brock</v>
      </c>
      <c r="I33" t="str">
        <f>IF('[2]Patients - WA'!I3 ="","",'[2]Patients - WA'!I3)</f>
        <v/>
      </c>
      <c r="J33" s="19">
        <f>IF('[2]Patients - WA'!J3 ="","",'[2]Patients - WA'!J3)</f>
        <v>31322</v>
      </c>
      <c r="K33" t="str">
        <f>IF('[2]Patients - WA'!K3 ="","",'[2]Patients - WA'!K3)</f>
        <v>M</v>
      </c>
      <c r="L33" t="str">
        <f>IF('[2]Patients - WA'!L3 ="","",'[2]Patients - WA'!L3)</f>
        <v>114 Olde Tce</v>
      </c>
      <c r="M33" t="str">
        <f>IF('[2]Patients - WA'!M3 ="","",'[2]Patients - WA'!M3)</f>
        <v>Narra Tarra</v>
      </c>
      <c r="N33" t="str">
        <f>IF('[2]Patients - WA'!N3 ="","",'[2]Patients - WA'!N3)</f>
        <v>WA</v>
      </c>
      <c r="O33">
        <f>IF('[2]Patients - WA'!O3 ="","",'[2]Patients - WA'!O3)</f>
        <v>6532</v>
      </c>
      <c r="P33" s="1" t="str">
        <f>IF('[2]Patients - WA'!P3 ="","",'[2]Patients - WA'!P3)</f>
        <v>0870103483</v>
      </c>
      <c r="Q33" t="str">
        <f>IF('[2]Patients - WA'!Q3 ="","",'[2]Patients - WA'!Q3)</f>
        <v>0491570006</v>
      </c>
      <c r="R33" t="str">
        <f>IF('[2]Patients - WA'!R3 ="","",'[2]Patients - WA'!R3)</f>
        <v>brock.moylan@example.net</v>
      </c>
      <c r="S33" s="1" t="str">
        <f>IF('[2]Patients - WA'!S3 ="","",'[2]Patients - WA'!S3)</f>
        <v>0870107965</v>
      </c>
      <c r="T33" t="str">
        <f>IF('[2]Patients - WA'!T3 ="","",'[2]Patients - WA'!T3)</f>
        <v/>
      </c>
      <c r="U33" t="str">
        <f>IF('[2]Patients - WA'!U3 ="","",'[2]Patients - WA'!U3)</f>
        <v>Aboriginal and Torres Strait Islander Origin</v>
      </c>
      <c r="V33" t="str">
        <f>IF('[2]Patients - WA'!V3 ="","",'[2]Patients - WA'!V3)</f>
        <v/>
      </c>
    </row>
    <row r="34" spans="1:22" x14ac:dyDescent="0.25">
      <c r="A34" t="str">
        <f>IF('[2]Patients - WA'!A4 ="","",'[2]Patients - WA'!A4)</f>
        <v/>
      </c>
      <c r="B34" t="str">
        <f>IF('[2]Patients - WA'!B4 ="","",'[2]Patients - WA'!B4)</f>
        <v>8003608000311662</v>
      </c>
      <c r="C34" t="str">
        <f>IF('[2]Patients - WA'!C4 ="","",'[2]Patients - WA'!C4)</f>
        <v>Active</v>
      </c>
      <c r="D34" t="str">
        <f>IF('[2]Patients - WA'!D4 ="","",'[2]Patients - WA'!D4)</f>
        <v>Verified</v>
      </c>
      <c r="E34">
        <f>IF('[2]Patients - WA'!E4 ="","",'[2]Patients - WA'!E4)</f>
        <v>6951825241</v>
      </c>
      <c r="F34">
        <f>IF('[2]Patients - WA'!F4 ="","",'[2]Patients - WA'!F4)</f>
        <v>1</v>
      </c>
      <c r="G34" t="str">
        <f>IF('[2]Patients - WA'!G4 ="","",'[2]Patients - WA'!G4)</f>
        <v>BARATZ</v>
      </c>
      <c r="H34" t="str">
        <f>IF('[2]Patients - WA'!H4 ="","",'[2]Patients - WA'!H4)</f>
        <v>Toni</v>
      </c>
      <c r="I34" t="str">
        <f>IF('[2]Patients - WA'!I4 ="","",'[2]Patients - WA'!I4)</f>
        <v/>
      </c>
      <c r="J34" s="19">
        <f>IF('[2]Patients - WA'!J4 ="","",'[2]Patients - WA'!J4)</f>
        <v>28657</v>
      </c>
      <c r="K34" t="str">
        <f>IF('[2]Patients - WA'!K4 ="","",'[2]Patients - WA'!K4)</f>
        <v>F</v>
      </c>
      <c r="L34" t="str">
        <f>IF('[2]Patients - WA'!L4 ="","",'[2]Patients - WA'!L4)</f>
        <v>24 Law Cir</v>
      </c>
      <c r="M34" t="str">
        <f>IF('[2]Patients - WA'!M4 ="","",'[2]Patients - WA'!M4)</f>
        <v>Bassendean</v>
      </c>
      <c r="N34" t="str">
        <f>IF('[2]Patients - WA'!N4 ="","",'[2]Patients - WA'!N4)</f>
        <v>WA</v>
      </c>
      <c r="O34">
        <f>IF('[2]Patients - WA'!O4 ="","",'[2]Patients - WA'!O4)</f>
        <v>6054</v>
      </c>
      <c r="P34" s="1" t="str">
        <f>IF('[2]Patients - WA'!P4 ="","",'[2]Patients - WA'!P4)</f>
        <v>0870108006</v>
      </c>
      <c r="Q34" t="str">
        <f>IF('[2]Patients - WA'!Q4 ="","",'[2]Patients - WA'!Q4)</f>
        <v>0491570156</v>
      </c>
      <c r="R34" t="str">
        <f>IF('[2]Patients - WA'!R4 ="","",'[2]Patients - WA'!R4)</f>
        <v>toni.baratz@myownpersonaldomain.com</v>
      </c>
      <c r="S34" s="1" t="str">
        <f>IF('[2]Patients - WA'!S4 ="","",'[2]Patients - WA'!S4)</f>
        <v>0870101270</v>
      </c>
      <c r="T34" t="str">
        <f>IF('[2]Patients - WA'!T4 ="","",'[2]Patients - WA'!T4)</f>
        <v/>
      </c>
      <c r="U34" t="str">
        <f>IF('[2]Patients - WA'!U4 ="","",'[2]Patients - WA'!U4)</f>
        <v>Aboriginal but not Torres Strait Islander Origin</v>
      </c>
      <c r="V34" t="str">
        <f>IF('[2]Patients - WA'!V4 ="","",'[2]Patients - WA'!V4)</f>
        <v/>
      </c>
    </row>
    <row r="35" spans="1:22" x14ac:dyDescent="0.25">
      <c r="A35" t="str">
        <f>IF('[2]Patients - WA'!A5 ="","",'[2]Patients - WA'!A5)</f>
        <v/>
      </c>
      <c r="B35" t="str">
        <f>IF('[2]Patients - WA'!B5 ="","",'[2]Patients - WA'!B5)</f>
        <v>8003608500314695</v>
      </c>
      <c r="C35" t="str">
        <f>IF('[2]Patients - WA'!C5 ="","",'[2]Patients - WA'!C5)</f>
        <v>Active</v>
      </c>
      <c r="D35" t="str">
        <f>IF('[2]Patients - WA'!D5 ="","",'[2]Patients - WA'!D5)</f>
        <v>Verified</v>
      </c>
      <c r="E35">
        <f>IF('[2]Patients - WA'!E5 ="","",'[2]Patients - WA'!E5)</f>
        <v>6951825331</v>
      </c>
      <c r="F35">
        <f>IF('[2]Patients - WA'!F5 ="","",'[2]Patients - WA'!F5)</f>
        <v>1</v>
      </c>
      <c r="G35" t="str">
        <f>IF('[2]Patients - WA'!G5 ="","",'[2]Patients - WA'!G5)</f>
        <v>HAMPTON</v>
      </c>
      <c r="H35" t="str">
        <f>IF('[2]Patients - WA'!H5 ="","",'[2]Patients - WA'!H5)</f>
        <v>Jenice</v>
      </c>
      <c r="I35" t="str">
        <f>IF('[2]Patients - WA'!I5 ="","",'[2]Patients - WA'!I5)</f>
        <v/>
      </c>
      <c r="J35" s="19">
        <f>IF('[2]Patients - WA'!J5 ="","",'[2]Patients - WA'!J5)</f>
        <v>35667</v>
      </c>
      <c r="K35" t="str">
        <f>IF('[2]Patients - WA'!K5 ="","",'[2]Patients - WA'!K5)</f>
        <v>F</v>
      </c>
      <c r="L35" t="str">
        <f>IF('[2]Patients - WA'!L5 ="","",'[2]Patients - WA'!L5)</f>
        <v>72 Rail Gr</v>
      </c>
      <c r="M35" t="str">
        <f>IF('[2]Patients - WA'!M5 ="","",'[2]Patients - WA'!M5)</f>
        <v>Capel River</v>
      </c>
      <c r="N35" t="str">
        <f>IF('[2]Patients - WA'!N5 ="","",'[2]Patients - WA'!N5)</f>
        <v>WA</v>
      </c>
      <c r="O35">
        <f>IF('[2]Patients - WA'!O5 ="","",'[2]Patients - WA'!O5)</f>
        <v>6271</v>
      </c>
      <c r="P35" s="1" t="str">
        <f>IF('[2]Patients - WA'!P5 ="","",'[2]Patients - WA'!P5)</f>
        <v>0870108919</v>
      </c>
      <c r="Q35" t="str">
        <f>IF('[2]Patients - WA'!Q5 ="","",'[2]Patients - WA'!Q5)</f>
        <v>0491570157</v>
      </c>
      <c r="R35" t="str">
        <f>IF('[2]Patients - WA'!R5 ="","",'[2]Patients - WA'!R5)</f>
        <v>jenice.hampton@example.com.au</v>
      </c>
      <c r="S35" s="1" t="str">
        <f>IF('[2]Patients - WA'!S5 ="","",'[2]Patients - WA'!S5)</f>
        <v>0870104626</v>
      </c>
      <c r="T35" t="str">
        <f>IF('[2]Patients - WA'!T5 ="","",'[2]Patients - WA'!T5)</f>
        <v/>
      </c>
      <c r="U35" t="str">
        <f>IF('[2]Patients - WA'!U5 ="","",'[2]Patients - WA'!U5)</f>
        <v>Neither Aboriginal nor Torres Strait Islander Origin</v>
      </c>
      <c r="V35" t="str">
        <f>IF('[2]Patients - WA'!V5 ="","",'[2]Patients - WA'!V5)</f>
        <v/>
      </c>
    </row>
    <row r="36" spans="1:22" x14ac:dyDescent="0.25">
      <c r="A36" t="str">
        <f>IF('[2]Patients - WA'!A6 ="","",'[2]Patients - WA'!A6)</f>
        <v>DVA</v>
      </c>
      <c r="B36" t="str">
        <f>IF('[2]Patients - WA'!B6 ="","",'[2]Patients - WA'!B6)</f>
        <v>8003608000311696</v>
      </c>
      <c r="C36" t="str">
        <f>IF('[2]Patients - WA'!C6 ="","",'[2]Patients - WA'!C6)</f>
        <v>Active</v>
      </c>
      <c r="D36" t="str">
        <f>IF('[2]Patients - WA'!D6 ="","",'[2]Patients - WA'!D6)</f>
        <v>Verified</v>
      </c>
      <c r="E36">
        <f>IF('[2]Patients - WA'!E6 ="","",'[2]Patients - WA'!E6)</f>
        <v>6951825791</v>
      </c>
      <c r="F36">
        <f>IF('[2]Patients - WA'!F6 ="","",'[2]Patients - WA'!F6)</f>
        <v>1</v>
      </c>
      <c r="G36" t="str">
        <f>IF('[2]Patients - WA'!G6 ="","",'[2]Patients - WA'!G6)</f>
        <v>BASSETT</v>
      </c>
      <c r="H36" t="str">
        <f>IF('[2]Patients - WA'!H6 ="","",'[2]Patients - WA'!H6)</f>
        <v>Imogene</v>
      </c>
      <c r="I36" t="str">
        <f>IF('[2]Patients - WA'!I6 ="","",'[2]Patients - WA'!I6)</f>
        <v>BETSY</v>
      </c>
      <c r="J36" s="19">
        <f>IF('[2]Patients - WA'!J6 ="","",'[2]Patients - WA'!J6)</f>
        <v>24339</v>
      </c>
      <c r="K36" t="str">
        <f>IF('[2]Patients - WA'!K6 ="","",'[2]Patients - WA'!K6)</f>
        <v>F</v>
      </c>
      <c r="L36" t="str">
        <f>IF('[2]Patients - WA'!L6 ="","",'[2]Patients - WA'!L6)</f>
        <v>67 Hume Cct</v>
      </c>
      <c r="M36" t="str">
        <f>IF('[2]Patients - WA'!M6 ="","",'[2]Patients - WA'!M6)</f>
        <v>Moorine Rock</v>
      </c>
      <c r="N36" t="str">
        <f>IF('[2]Patients - WA'!N6 ="","",'[2]Patients - WA'!N6)</f>
        <v>WA</v>
      </c>
      <c r="O36">
        <f>IF('[2]Patients - WA'!O6 ="","",'[2]Patients - WA'!O6)</f>
        <v>6425</v>
      </c>
      <c r="P36" s="1" t="str">
        <f>IF('[2]Patients - WA'!P6 ="","",'[2]Patients - WA'!P6)</f>
        <v>0870108047</v>
      </c>
      <c r="Q36" t="str">
        <f>IF('[2]Patients - WA'!Q6 ="","",'[2]Patients - WA'!Q6)</f>
        <v>0491570158</v>
      </c>
      <c r="R36" t="str">
        <f>IF('[2]Patients - WA'!R6 ="","",'[2]Patients - WA'!R6)</f>
        <v>imogene.bassett@example.net</v>
      </c>
      <c r="S36" s="1" t="str">
        <f>IF('[2]Patients - WA'!S6 ="","",'[2]Patients - WA'!S6)</f>
        <v>0870104102</v>
      </c>
      <c r="T36" t="str">
        <f>IF('[2]Patients - WA'!T6 ="","",'[2]Patients - WA'!T6)</f>
        <v>QX144963</v>
      </c>
      <c r="U36" t="str">
        <f>IF('[2]Patients - WA'!U6 ="","",'[2]Patients - WA'!U6)</f>
        <v>Torres Strait Islander but not Aboriginal Origin</v>
      </c>
      <c r="V36" t="str">
        <f>IF('[2]Patients - WA'!V6 ="","",'[2]Patients - WA'!V6)</f>
        <v/>
      </c>
    </row>
    <row r="37" spans="1:22" x14ac:dyDescent="0.25">
      <c r="A37" t="str">
        <f>IF('[2]Patients - WA'!A7 ="","",'[2]Patients - WA'!A7)</f>
        <v>Unverified</v>
      </c>
      <c r="B37" t="str">
        <f>IF('[2]Patients - WA'!B7 ="","",'[2]Patients - WA'!B7)</f>
        <v>8003608000311720</v>
      </c>
      <c r="C37" t="str">
        <f>IF('[2]Patients - WA'!C7 ="","",'[2]Patients - WA'!C7)</f>
        <v>Active</v>
      </c>
      <c r="D37" t="str">
        <f>IF('[2]Patients - WA'!D7 ="","",'[2]Patients - WA'!D7)</f>
        <v>Unverified</v>
      </c>
      <c r="E37" t="str">
        <f>IF('[2]Patients - WA'!E7 ="","",'[2]Patients - WA'!E7)</f>
        <v/>
      </c>
      <c r="F37" t="str">
        <f>IF('[2]Patients - WA'!F7 ="","",'[2]Patients - WA'!F7)</f>
        <v/>
      </c>
      <c r="G37" t="str">
        <f>IF('[2]Patients - WA'!G7 ="","",'[2]Patients - WA'!G7)</f>
        <v>CAMPBELL</v>
      </c>
      <c r="H37" t="str">
        <f>IF('[2]Patients - WA'!H7 ="","",'[2]Patients - WA'!H7)</f>
        <v>Ambrose</v>
      </c>
      <c r="I37" t="str">
        <f>IF('[2]Patients - WA'!I7 ="","",'[2]Patients - WA'!I7)</f>
        <v/>
      </c>
      <c r="J37" s="19">
        <f>IF('[2]Patients - WA'!J7 ="","",'[2]Patients - WA'!J7)</f>
        <v>34866</v>
      </c>
      <c r="K37" t="str">
        <f>IF('[2]Patients - WA'!K7 ="","",'[2]Patients - WA'!K7)</f>
        <v>Not Stated/Inadequately Described</v>
      </c>
      <c r="L37" t="str">
        <f>IF('[2]Patients - WA'!L7 ="","",'[2]Patients - WA'!L7)</f>
        <v>188 Plaza Est</v>
      </c>
      <c r="M37" t="str">
        <f>IF('[2]Patients - WA'!M7 ="","",'[2]Patients - WA'!M7)</f>
        <v>Rossmore</v>
      </c>
      <c r="N37" t="str">
        <f>IF('[2]Patients - WA'!N7 ="","",'[2]Patients - WA'!N7)</f>
        <v>WA</v>
      </c>
      <c r="O37">
        <f>IF('[2]Patients - WA'!O7 ="","",'[2]Patients - WA'!O7)</f>
        <v>6401</v>
      </c>
      <c r="P37" s="1" t="str">
        <f>IF('[2]Patients - WA'!P7 ="","",'[2]Patients - WA'!P7)</f>
        <v>0870100834</v>
      </c>
      <c r="Q37" t="str">
        <f>IF('[2]Patients - WA'!Q7 ="","",'[2]Patients - WA'!Q7)</f>
        <v>0491570159</v>
      </c>
      <c r="R37" t="str">
        <f>IF('[2]Patients - WA'!R7 ="","",'[2]Patients - WA'!R7)</f>
        <v>ambrose.campbell@example.com</v>
      </c>
      <c r="S37" s="1" t="str">
        <f>IF('[2]Patients - WA'!S7 ="","",'[2]Patients - WA'!S7)</f>
        <v>0870101091</v>
      </c>
      <c r="T37" t="str">
        <f>IF('[2]Patients - WA'!T7 ="","",'[2]Patients - WA'!T7)</f>
        <v/>
      </c>
      <c r="U37" t="str">
        <f>IF('[2]Patients - WA'!U7 ="","",'[2]Patients - WA'!U7)</f>
        <v/>
      </c>
      <c r="V37" t="str">
        <f>IF('[2]Patients - WA'!V7 ="","",'[2]Patients - WA'!V7)</f>
        <v/>
      </c>
    </row>
    <row r="38" spans="1:22" x14ac:dyDescent="0.25">
      <c r="A38" t="str">
        <f>IF('[2]Patients - WA'!A8 ="","",'[2]Patients - WA'!A8)</f>
        <v>Divorced couple with 2 children</v>
      </c>
      <c r="B38" t="str">
        <f>IF('[2]Patients - WA'!B8 ="","",'[2]Patients - WA'!B8)</f>
        <v>8003608833648488</v>
      </c>
      <c r="C38" t="str">
        <f>IF('[2]Patients - WA'!C8 ="","",'[2]Patients - WA'!C8)</f>
        <v>Active</v>
      </c>
      <c r="D38" t="str">
        <f>IF('[2]Patients - WA'!D8 ="","",'[2]Patients - WA'!D8)</f>
        <v>Verified</v>
      </c>
      <c r="E38">
        <f>IF('[2]Patients - WA'!E8 ="","",'[2]Patients - WA'!E8)</f>
        <v>6951826031</v>
      </c>
      <c r="F38">
        <f>IF('[2]Patients - WA'!F8 ="","",'[2]Patients - WA'!F8)</f>
        <v>1</v>
      </c>
      <c r="G38" t="str">
        <f>IF('[2]Patients - WA'!G8 ="","",'[2]Patients - WA'!G8)</f>
        <v>BALLANTYNE</v>
      </c>
      <c r="H38" t="str">
        <f>IF('[2]Patients - WA'!H8 ="","",'[2]Patients - WA'!H8)</f>
        <v>Flavia</v>
      </c>
      <c r="I38" t="str">
        <f>IF('[2]Patients - WA'!I8 ="","",'[2]Patients - WA'!I8)</f>
        <v>INDIRA</v>
      </c>
      <c r="J38" s="19">
        <f>IF('[2]Patients - WA'!J8 ="","",'[2]Patients - WA'!J8)</f>
        <v>26832</v>
      </c>
      <c r="K38" t="str">
        <f>IF('[2]Patients - WA'!K8 ="","",'[2]Patients - WA'!K8)</f>
        <v>F</v>
      </c>
      <c r="L38" t="str">
        <f>IF('[2]Patients - WA'!L8 ="","",'[2]Patients - WA'!L8)</f>
        <v>73 Abattoir Gdns</v>
      </c>
      <c r="M38" t="str">
        <f>IF('[2]Patients - WA'!M8 ="","",'[2]Patients - WA'!M8)</f>
        <v>Wellington Forest</v>
      </c>
      <c r="N38" t="str">
        <f>IF('[2]Patients - WA'!N8 ="","",'[2]Patients - WA'!N8)</f>
        <v>WA</v>
      </c>
      <c r="O38">
        <f>IF('[2]Patients - WA'!O8 ="","",'[2]Patients - WA'!O8)</f>
        <v>6236</v>
      </c>
      <c r="P38" s="1" t="str">
        <f>IF('[2]Patients - WA'!P8 ="","",'[2]Patients - WA'!P8)</f>
        <v>0870101585</v>
      </c>
      <c r="Q38" t="str">
        <f>IF('[2]Patients - WA'!Q8 ="","",'[2]Patients - WA'!Q8)</f>
        <v>0491570110</v>
      </c>
      <c r="R38" t="str">
        <f>IF('[2]Patients - WA'!R8 ="","",'[2]Patients - WA'!R8)</f>
        <v>flavia.ballantyne@example.com.au</v>
      </c>
      <c r="S38" s="1" t="str">
        <f>IF('[2]Patients - WA'!S8 ="","",'[2]Patients - WA'!S8)</f>
        <v>0870106296</v>
      </c>
      <c r="T38" t="str">
        <f>IF('[2]Patients - WA'!T8 ="","",'[2]Patients - WA'!T8)</f>
        <v/>
      </c>
      <c r="U38" t="str">
        <f>IF('[2]Patients - WA'!U8 ="","",'[2]Patients - WA'!U8)</f>
        <v>Not Stated</v>
      </c>
      <c r="V38" t="str">
        <f>IF('[2]Patients - WA'!V8 ="","",'[2]Patients - WA'!V8)</f>
        <v/>
      </c>
    </row>
    <row r="39" spans="1:22" x14ac:dyDescent="0.25">
      <c r="A39" t="str">
        <f>IF('[2]Patients - WA'!A9 ="","",'[2]Patients - WA'!A9)</f>
        <v/>
      </c>
      <c r="B39" t="str">
        <f>IF('[2]Patients - WA'!B9 ="","",'[2]Patients - WA'!B9)</f>
        <v>8003608500314760</v>
      </c>
      <c r="C39" t="str">
        <f>IF('[2]Patients - WA'!C9 ="","",'[2]Patients - WA'!C9)</f>
        <v>Active</v>
      </c>
      <c r="D39" t="str">
        <f>IF('[2]Patients - WA'!D9 ="","",'[2]Patients - WA'!D9)</f>
        <v>Verified</v>
      </c>
      <c r="E39">
        <f>IF('[2]Patients - WA'!E9 ="","",'[2]Patients - WA'!E9)</f>
        <v>6951826031</v>
      </c>
      <c r="F39">
        <f>IF('[2]Patients - WA'!F9 ="","",'[2]Patients - WA'!F9)</f>
        <v>2</v>
      </c>
      <c r="G39" t="str">
        <f>IF('[2]Patients - WA'!G9 ="","",'[2]Patients - WA'!G9)</f>
        <v>BALLANTYNE</v>
      </c>
      <c r="H39" t="str">
        <f>IF('[2]Patients - WA'!H9 ="","",'[2]Patients - WA'!H9)</f>
        <v>Kelvin</v>
      </c>
      <c r="I39" t="str">
        <f>IF('[2]Patients - WA'!I9 ="","",'[2]Patients - WA'!I9)</f>
        <v>HANS</v>
      </c>
      <c r="J39" s="19">
        <f>IF('[2]Patients - WA'!J9 ="","",'[2]Patients - WA'!J9)</f>
        <v>28499</v>
      </c>
      <c r="K39" t="str">
        <f>IF('[2]Patients - WA'!K9 ="","",'[2]Patients - WA'!K9)</f>
        <v>M</v>
      </c>
      <c r="L39" t="str">
        <f>IF('[2]Patients - WA'!L9 ="","",'[2]Patients - WA'!L9)</f>
        <v>73 Abattoir Gdns</v>
      </c>
      <c r="M39" t="str">
        <f>IF('[2]Patients - WA'!M9 ="","",'[2]Patients - WA'!M9)</f>
        <v>Wellington Forest</v>
      </c>
      <c r="N39" t="str">
        <f>IF('[2]Patients - WA'!N9 ="","",'[2]Patients - WA'!N9)</f>
        <v>WA</v>
      </c>
      <c r="O39">
        <f>IF('[2]Patients - WA'!O9 ="","",'[2]Patients - WA'!O9)</f>
        <v>6236</v>
      </c>
      <c r="P39" s="1" t="str">
        <f>IF('[2]Patients - WA'!P9 ="","",'[2]Patients - WA'!P9)</f>
        <v>0870107495</v>
      </c>
      <c r="Q39" t="str">
        <f>IF('[2]Patients - WA'!Q9 ="","",'[2]Patients - WA'!Q9)</f>
        <v>0491570313</v>
      </c>
      <c r="R39" t="str">
        <f>IF('[2]Patients - WA'!R9 ="","",'[2]Patients - WA'!R9)</f>
        <v>kelvin.ballantyne@my-own-personal-domain.com</v>
      </c>
      <c r="S39" s="1" t="str">
        <f>IF('[2]Patients - WA'!S9 ="","",'[2]Patients - WA'!S9)</f>
        <v>0870104385</v>
      </c>
      <c r="T39" t="str">
        <f>IF('[2]Patients - WA'!T9 ="","",'[2]Patients - WA'!T9)</f>
        <v/>
      </c>
      <c r="U39" t="str">
        <f>IF('[2]Patients - WA'!U9 ="","",'[2]Patients - WA'!U9)</f>
        <v>Aboriginal and Torres Strait Islander Origin</v>
      </c>
      <c r="V39" t="str">
        <f>IF('[2]Patients - WA'!V9 ="","",'[2]Patients - WA'!V9)</f>
        <v/>
      </c>
    </row>
    <row r="40" spans="1:22" x14ac:dyDescent="0.25">
      <c r="A40" t="str">
        <f>IF('[2]Patients - WA'!A10 ="","",'[2]Patients - WA'!A10)</f>
        <v/>
      </c>
      <c r="B40" t="str">
        <f>IF('[2]Patients - WA'!B10 ="","",'[2]Patients - WA'!B10)</f>
        <v>8003608333647279</v>
      </c>
      <c r="C40" t="str">
        <f>IF('[2]Patients - WA'!C10 ="","",'[2]Patients - WA'!C10)</f>
        <v>Active</v>
      </c>
      <c r="D40" t="str">
        <f>IF('[2]Patients - WA'!D10 ="","",'[2]Patients - WA'!D10)</f>
        <v>Verified</v>
      </c>
      <c r="E40">
        <f>IF('[2]Patients - WA'!E10 ="","",'[2]Patients - WA'!E10)</f>
        <v>6951826031</v>
      </c>
      <c r="F40">
        <f>IF('[2]Patients - WA'!F10 ="","",'[2]Patients - WA'!F10)</f>
        <v>3</v>
      </c>
      <c r="G40" t="str">
        <f>IF('[2]Patients - WA'!G10 ="","",'[2]Patients - WA'!G10)</f>
        <v>BALLANTYNE</v>
      </c>
      <c r="H40" t="str">
        <f>IF('[2]Patients - WA'!H10 ="","",'[2]Patients - WA'!H10)</f>
        <v>Sandy</v>
      </c>
      <c r="I40" t="str">
        <f>IF('[2]Patients - WA'!I10 ="","",'[2]Patients - WA'!I10)</f>
        <v>CHOY</v>
      </c>
      <c r="J40" s="19">
        <f>IF('[2]Patients - WA'!J10 ="","",'[2]Patients - WA'!J10)</f>
        <v>36893</v>
      </c>
      <c r="K40" t="str">
        <f>IF('[2]Patients - WA'!K10 ="","",'[2]Patients - WA'!K10)</f>
        <v>M</v>
      </c>
      <c r="L40" t="str">
        <f>IF('[2]Patients - WA'!L10 ="","",'[2]Patients - WA'!L10)</f>
        <v>73 Abattoir Gdns</v>
      </c>
      <c r="M40" t="str">
        <f>IF('[2]Patients - WA'!M10 ="","",'[2]Patients - WA'!M10)</f>
        <v>Wellington Forest</v>
      </c>
      <c r="N40" t="str">
        <f>IF('[2]Patients - WA'!N10 ="","",'[2]Patients - WA'!N10)</f>
        <v>WA</v>
      </c>
      <c r="O40">
        <f>IF('[2]Patients - WA'!O10 ="","",'[2]Patients - WA'!O10)</f>
        <v>6236</v>
      </c>
      <c r="P40" s="1" t="str">
        <f>IF('[2]Patients - WA'!P10 ="","",'[2]Patients - WA'!P10)</f>
        <v>0870100699</v>
      </c>
      <c r="Q40" t="str">
        <f>IF('[2]Patients - WA'!Q10 ="","",'[2]Patients - WA'!Q10)</f>
        <v>0491570737</v>
      </c>
      <c r="R40" t="str">
        <f>IF('[2]Patients - WA'!R10 ="","",'[2]Patients - WA'!R10)</f>
        <v>sandy.ballantyne@example.com</v>
      </c>
      <c r="S40" s="1" t="str">
        <f>IF('[2]Patients - WA'!S10 ="","",'[2]Patients - WA'!S10)</f>
        <v>0870106296</v>
      </c>
      <c r="T40" t="str">
        <f>IF('[2]Patients - WA'!T10 ="","",'[2]Patients - WA'!T10)</f>
        <v/>
      </c>
      <c r="U40" t="str">
        <f>IF('[2]Patients - WA'!U10 ="","",'[2]Patients - WA'!U10)</f>
        <v>Torres Strait Islander but not Aboriginal Origin</v>
      </c>
      <c r="V40" t="str">
        <f>IF('[2]Patients - WA'!V10 ="","",'[2]Patients - WA'!V10)</f>
        <v/>
      </c>
    </row>
    <row r="41" spans="1:22" x14ac:dyDescent="0.25">
      <c r="A41" t="str">
        <f>IF('[2]Patients - WA'!A11 ="","",'[2]Patients - WA'!A11)</f>
        <v/>
      </c>
      <c r="B41" t="str">
        <f>IF('[2]Patients - WA'!B11 ="","",'[2]Patients - WA'!B11)</f>
        <v>8003608333647287</v>
      </c>
      <c r="C41" t="str">
        <f>IF('[2]Patients - WA'!C11 ="","",'[2]Patients - WA'!C11)</f>
        <v>Active</v>
      </c>
      <c r="D41" t="str">
        <f>IF('[2]Patients - WA'!D11 ="","",'[2]Patients - WA'!D11)</f>
        <v>Verified</v>
      </c>
      <c r="E41">
        <f>IF('[2]Patients - WA'!E11 ="","",'[2]Patients - WA'!E11)</f>
        <v>6951826031</v>
      </c>
      <c r="F41">
        <f>IF('[2]Patients - WA'!F11 ="","",'[2]Patients - WA'!F11)</f>
        <v>4</v>
      </c>
      <c r="G41" t="str">
        <f>IF('[2]Patients - WA'!G11 ="","",'[2]Patients - WA'!G11)</f>
        <v>BALLANTYNE</v>
      </c>
      <c r="H41" t="str">
        <f>IF('[2]Patients - WA'!H11 ="","",'[2]Patients - WA'!H11)</f>
        <v>Terry</v>
      </c>
      <c r="I41" t="str">
        <f>IF('[2]Patients - WA'!I11 ="","",'[2]Patients - WA'!I11)</f>
        <v>BOB</v>
      </c>
      <c r="J41" s="19">
        <f>IF('[2]Patients - WA'!J11 ="","",'[2]Patients - WA'!J11)</f>
        <v>38206</v>
      </c>
      <c r="K41" t="str">
        <f>IF('[2]Patients - WA'!K11 ="","",'[2]Patients - WA'!K11)</f>
        <v>M</v>
      </c>
      <c r="L41" t="str">
        <f>IF('[2]Patients - WA'!L11 ="","",'[2]Patients - WA'!L11)</f>
        <v>73 Abattoir Gdns</v>
      </c>
      <c r="M41" t="str">
        <f>IF('[2]Patients - WA'!M11 ="","",'[2]Patients - WA'!M11)</f>
        <v>Wellington Forest</v>
      </c>
      <c r="N41" t="str">
        <f>IF('[2]Patients - WA'!N11 ="","",'[2]Patients - WA'!N11)</f>
        <v>WA</v>
      </c>
      <c r="O41">
        <f>IF('[2]Patients - WA'!O11 ="","",'[2]Patients - WA'!O11)</f>
        <v>6236</v>
      </c>
      <c r="P41" s="1" t="str">
        <f>IF('[2]Patients - WA'!P11 ="","",'[2]Patients - WA'!P11)</f>
        <v/>
      </c>
      <c r="Q41" t="str">
        <f>IF('[2]Patients - WA'!Q11 ="","",'[2]Patients - WA'!Q11)</f>
        <v>0491571266</v>
      </c>
      <c r="R41" t="str">
        <f>IF('[2]Patients - WA'!R11 ="","",'[2]Patients - WA'!R11)</f>
        <v>terry.ballantyne@example.com.au</v>
      </c>
      <c r="S41" s="1" t="str">
        <f>IF('[2]Patients - WA'!S11 ="","",'[2]Patients - WA'!S11)</f>
        <v>0870106296</v>
      </c>
      <c r="T41" t="str">
        <f>IF('[2]Patients - WA'!T11 ="","",'[2]Patients - WA'!T11)</f>
        <v/>
      </c>
      <c r="U41" t="str">
        <f>IF('[2]Patients - WA'!U11 ="","",'[2]Patients - WA'!U11)</f>
        <v>South Sea Islander</v>
      </c>
      <c r="V41" t="str">
        <f>IF('[2]Patients - WA'!V11 ="","",'[2]Patients - WA'!V11)</f>
        <v/>
      </c>
    </row>
    <row r="42" spans="1:22" x14ac:dyDescent="0.25">
      <c r="A42" t="str">
        <f>IF('[2]Patients - NT'!A2 ="","",'[2]Patients - NT'!A2)</f>
        <v/>
      </c>
      <c r="B42" t="str">
        <f>IF('[2]Patients - NT'!B2 ="","",'[2]Patients - NT'!B2)</f>
        <v>8003608000311670</v>
      </c>
      <c r="C42" t="str">
        <f>IF('[2]Patients - NT'!C2 ="","",'[2]Patients - NT'!C2)</f>
        <v>Active</v>
      </c>
      <c r="D42" t="str">
        <f>IF('[2]Patients - NT'!D2 ="","",'[2]Patients - NT'!D2)</f>
        <v>Verified</v>
      </c>
      <c r="E42">
        <f>IF('[2]Patients - NT'!E2 ="","",'[2]Patients - NT'!E2)</f>
        <v>4951651671</v>
      </c>
      <c r="F42">
        <f>IF('[2]Patients - NT'!F2 ="","",'[2]Patients - NT'!F2)</f>
        <v>1</v>
      </c>
      <c r="G42" t="str">
        <f>IF('[2]Patients - NT'!G2 ="","",'[2]Patients - NT'!G2)</f>
        <v>ARCHIBALD</v>
      </c>
      <c r="H42" t="str">
        <f>IF('[2]Patients - NT'!H2 ="","",'[2]Patients - NT'!H2)</f>
        <v>Dante</v>
      </c>
      <c r="I42" t="str">
        <f>IF('[2]Patients - NT'!I2 ="","",'[2]Patients - NT'!I2)</f>
        <v/>
      </c>
      <c r="J42" s="19">
        <f>IF('[2]Patients - NT'!J2 ="","",'[2]Patients - NT'!J2)</f>
        <v>31383</v>
      </c>
      <c r="K42" t="str">
        <f>IF('[2]Patients - NT'!K2 ="","",'[2]Patients - NT'!K2)</f>
        <v>M</v>
      </c>
      <c r="L42" t="str">
        <f>IF('[2]Patients - NT'!L2 ="","",'[2]Patients - NT'!L2)</f>
        <v>143 Greenwood Pnt</v>
      </c>
      <c r="M42" t="str">
        <f>IF('[2]Patients - NT'!M2 ="","",'[2]Patients - NT'!M2)</f>
        <v>Mitchell</v>
      </c>
      <c r="N42" t="str">
        <f>IF('[2]Patients - NT'!N2 ="","",'[2]Patients - NT'!N2)</f>
        <v>NT</v>
      </c>
      <c r="O42">
        <f>IF('[2]Patients - NT'!O2 ="","",'[2]Patients - NT'!O2)</f>
        <v>832</v>
      </c>
      <c r="P42" s="1" t="str">
        <f>IF('[2]Patients - NT'!P2 ="","",'[2]Patients - NT'!P2)</f>
        <v>0870100396</v>
      </c>
      <c r="Q42" t="str">
        <f>IF('[2]Patients - NT'!Q2 ="","",'[2]Patients - NT'!Q2)</f>
        <v>0491571491</v>
      </c>
      <c r="R42" t="str">
        <f>IF('[2]Patients - NT'!R2 ="","",'[2]Patients - NT'!R2)</f>
        <v>dante.archibald@example.com.au</v>
      </c>
      <c r="S42" s="1" t="str">
        <f>IF('[2]Patients - NT'!S2 ="","",'[2]Patients - NT'!S2)</f>
        <v>0870103279</v>
      </c>
      <c r="T42" t="str">
        <f>IF('[2]Patients - NT'!T2 ="","",'[2]Patients - NT'!T2)</f>
        <v/>
      </c>
      <c r="U42" t="str">
        <f>IF('[2]Patients - NT'!U2 ="","",'[2]Patients - NT'!U2)</f>
        <v>Neither Aboriginal nor Torres Strait Islander Origin</v>
      </c>
      <c r="V42" t="str">
        <f>IF('[2]Patients - NT'!V2 ="","",'[2]Patients - NT'!V2)</f>
        <v/>
      </c>
    </row>
    <row r="43" spans="1:22" x14ac:dyDescent="0.25">
      <c r="A43" t="str">
        <f>IF('[2]Patients - NT'!A3 ="","",'[2]Patients - NT'!A3)</f>
        <v/>
      </c>
      <c r="B43" t="str">
        <f>IF('[2]Patients - NT'!B3 ="","",'[2]Patients - NT'!B3)</f>
        <v>8003608166980383</v>
      </c>
      <c r="C43" t="str">
        <f>IF('[2]Patients - NT'!C3 ="","",'[2]Patients - NT'!C3)</f>
        <v>Active</v>
      </c>
      <c r="D43" t="str">
        <f>IF('[2]Patients - NT'!D3 ="","",'[2]Patients - NT'!D3)</f>
        <v>Verified</v>
      </c>
      <c r="E43">
        <f>IF('[2]Patients - NT'!E3 ="","",'[2]Patients - NT'!E3)</f>
        <v>4951651761</v>
      </c>
      <c r="F43">
        <f>IF('[2]Patients - NT'!F3 ="","",'[2]Patients - NT'!F3)</f>
        <v>1</v>
      </c>
      <c r="G43" t="str">
        <f>IF('[2]Patients - NT'!G3 ="","",'[2]Patients - NT'!G3)</f>
        <v>NASH</v>
      </c>
      <c r="H43" t="str">
        <f>IF('[2]Patients - NT'!H3 ="","",'[2]Patients - NT'!H3)</f>
        <v>Abel</v>
      </c>
      <c r="I43" t="str">
        <f>IF('[2]Patients - NT'!I3 ="","",'[2]Patients - NT'!I3)</f>
        <v/>
      </c>
      <c r="J43" s="19">
        <f>IF('[2]Patients - NT'!J3 ="","",'[2]Patients - NT'!J3)</f>
        <v>34172</v>
      </c>
      <c r="K43" t="str">
        <f>IF('[2]Patients - NT'!K3 ="","",'[2]Patients - NT'!K3)</f>
        <v>M</v>
      </c>
      <c r="L43" t="str">
        <f>IF('[2]Patients - NT'!L3 ="","",'[2]Patients - NT'!L3)</f>
        <v>114 Gottfried Cct</v>
      </c>
      <c r="M43" t="str">
        <f>IF('[2]Patients - NT'!M3 ="","",'[2]Patients - NT'!M3)</f>
        <v>Atitjere</v>
      </c>
      <c r="N43" t="str">
        <f>IF('[2]Patients - NT'!N3 ="","",'[2]Patients - NT'!N3)</f>
        <v>NT</v>
      </c>
      <c r="O43">
        <f>IF('[2]Patients - NT'!O3 ="","",'[2]Patients - NT'!O3)</f>
        <v>872</v>
      </c>
      <c r="P43" s="1" t="str">
        <f>IF('[2]Patients - NT'!P3 ="","",'[2]Patients - NT'!P3)</f>
        <v>0870109728</v>
      </c>
      <c r="Q43" t="str">
        <f>IF('[2]Patients - NT'!Q3 ="","",'[2]Patients - NT'!Q3)</f>
        <v>0491571804</v>
      </c>
      <c r="R43" t="str">
        <f>IF('[2]Patients - NT'!R3 ="","",'[2]Patients - NT'!R3)</f>
        <v>abel.nash@myownpersonaldomain.com</v>
      </c>
      <c r="S43" s="1" t="str">
        <f>IF('[2]Patients - NT'!S3 ="","",'[2]Patients - NT'!S3)</f>
        <v>0870100899</v>
      </c>
      <c r="T43" t="str">
        <f>IF('[2]Patients - NT'!T3 ="","",'[2]Patients - NT'!T3)</f>
        <v/>
      </c>
      <c r="U43" t="str">
        <f>IF('[2]Patients - NT'!U3 ="","",'[2]Patients - NT'!U3)</f>
        <v>Aboriginal and Torres Strait Islander Origin</v>
      </c>
      <c r="V43" t="str">
        <f>IF('[2]Patients - NT'!V3 ="","",'[2]Patients - NT'!V3)</f>
        <v/>
      </c>
    </row>
    <row r="44" spans="1:22" x14ac:dyDescent="0.25">
      <c r="A44" t="str">
        <f>IF('[2]Patients - NT'!A4 ="","",'[2]Patients - NT'!A4)</f>
        <v>DVA</v>
      </c>
      <c r="B44" t="str">
        <f>IF('[2]Patients - NT'!B4 ="","",'[2]Patients - NT'!B4)</f>
        <v>8003608333647188</v>
      </c>
      <c r="C44" t="str">
        <f>IF('[2]Patients - NT'!C4 ="","",'[2]Patients - NT'!C4)</f>
        <v>Active</v>
      </c>
      <c r="D44" t="str">
        <f>IF('[2]Patients - NT'!D4 ="","",'[2]Patients - NT'!D4)</f>
        <v>Verified</v>
      </c>
      <c r="E44">
        <f>IF('[2]Patients - NT'!E4 ="","",'[2]Patients - NT'!E4)</f>
        <v>4951651851</v>
      </c>
      <c r="F44">
        <f>IF('[2]Patients - NT'!F4 ="","",'[2]Patients - NT'!F4)</f>
        <v>1</v>
      </c>
      <c r="G44" t="str">
        <f>IF('[2]Patients - NT'!G4 ="","",'[2]Patients - NT'!G4)</f>
        <v>TODD</v>
      </c>
      <c r="H44" t="str">
        <f>IF('[2]Patients - NT'!H4 ="","",'[2]Patients - NT'!H4)</f>
        <v>Tanya</v>
      </c>
      <c r="I44" t="str">
        <f>IF('[2]Patients - NT'!I4 ="","",'[2]Patients - NT'!I4)</f>
        <v>ESTELLE</v>
      </c>
      <c r="J44" s="19">
        <f>IF('[2]Patients - NT'!J4 ="","",'[2]Patients - NT'!J4)</f>
        <v>34213</v>
      </c>
      <c r="K44" t="str">
        <f>IF('[2]Patients - NT'!K4 ="","",'[2]Patients - NT'!K4)</f>
        <v>F</v>
      </c>
      <c r="L44" t="str">
        <f>IF('[2]Patients - NT'!L4 ="","",'[2]Patients - NT'!L4)</f>
        <v>193 Farmer Rd</v>
      </c>
      <c r="M44" t="str">
        <f>IF('[2]Patients - NT'!M4 ="","",'[2]Patients - NT'!M4)</f>
        <v>Nguiu</v>
      </c>
      <c r="N44" t="str">
        <f>IF('[2]Patients - NT'!N4 ="","",'[2]Patients - NT'!N4)</f>
        <v>NT</v>
      </c>
      <c r="O44">
        <f>IF('[2]Patients - NT'!O4 ="","",'[2]Patients - NT'!O4)</f>
        <v>822</v>
      </c>
      <c r="P44" s="1" t="str">
        <f>IF('[2]Patients - NT'!P4 ="","",'[2]Patients - NT'!P4)</f>
        <v>0870102682</v>
      </c>
      <c r="Q44" t="str">
        <f>IF('[2]Patients - NT'!Q4 ="","",'[2]Patients - NT'!Q4)</f>
        <v>0491572549</v>
      </c>
      <c r="R44" t="str">
        <f>IF('[2]Patients - NT'!R4 ="","",'[2]Patients - NT'!R4)</f>
        <v>tanya.todd@example.com</v>
      </c>
      <c r="S44" s="1" t="str">
        <f>IF('[2]Patients - NT'!S4 ="","",'[2]Patients - NT'!S4)</f>
        <v>0870101712</v>
      </c>
      <c r="T44" t="str">
        <f>IF('[2]Patients - NT'!T4 ="","",'[2]Patients - NT'!T4)</f>
        <v>QX317453</v>
      </c>
      <c r="U44" t="str">
        <f>IF('[2]Patients - NT'!U4 ="","",'[2]Patients - NT'!U4)</f>
        <v>Neither Aboriginal nor Torres Strait Islander Origin</v>
      </c>
      <c r="V44" t="str">
        <f>IF('[2]Patients - NT'!V4 ="","",'[2]Patients - NT'!V4)</f>
        <v/>
      </c>
    </row>
    <row r="45" spans="1:22" x14ac:dyDescent="0.25">
      <c r="A45" t="str">
        <f>IF('[2]Patients - NT'!A5 ="","",'[2]Patients - NT'!A5)</f>
        <v>IHI only with International &amp; Australian</v>
      </c>
      <c r="B45" t="str">
        <f>IF('[2]Patients - NT'!B5 ="","",'[2]Patients - NT'!B5)</f>
        <v>8003608333647253</v>
      </c>
      <c r="C45" t="str">
        <f>IF('[2]Patients - NT'!C5 ="","",'[2]Patients - NT'!C5)</f>
        <v>Active</v>
      </c>
      <c r="D45" t="str">
        <f>IF('[2]Patients - NT'!D5 ="","",'[2]Patients - NT'!D5)</f>
        <v>Verified</v>
      </c>
      <c r="E45" t="str">
        <f>IF('[2]Patients - NT'!E5 ="","",'[2]Patients - NT'!E5)</f>
        <v/>
      </c>
      <c r="F45" t="str">
        <f>IF('[2]Patients - NT'!F5 ="","",'[2]Patients - NT'!F5)</f>
        <v/>
      </c>
      <c r="G45" t="str">
        <f>IF('[2]Patients - NT'!G5 ="","",'[2]Patients - NT'!G5)</f>
        <v>HUMPHRIES</v>
      </c>
      <c r="H45" t="str">
        <f>IF('[2]Patients - NT'!H5 ="","",'[2]Patients - NT'!H5)</f>
        <v>Jayson</v>
      </c>
      <c r="I45" t="str">
        <f>IF('[2]Patients - NT'!I5 ="","",'[2]Patients - NT'!I5)</f>
        <v/>
      </c>
      <c r="J45" s="19">
        <f>IF('[2]Patients - NT'!J5 ="","",'[2]Patients - NT'!J5)</f>
        <v>24972</v>
      </c>
      <c r="K45" t="str">
        <f>IF('[2]Patients - NT'!K5 ="","",'[2]Patients - NT'!K5)</f>
        <v>Indeterminate/Intersex</v>
      </c>
      <c r="L45" t="str">
        <f>IF('[2]Patients - NT'!L5 ="","",'[2]Patients - NT'!L5)</f>
        <v>41 Queen St</v>
      </c>
      <c r="M45" t="str">
        <f>IF('[2]Patients - NT'!M5 ="","",'[2]Patients - NT'!M5)</f>
        <v>Areyonga</v>
      </c>
      <c r="N45" t="str">
        <f>IF('[2]Patients - NT'!N5 ="","",'[2]Patients - NT'!N5)</f>
        <v>NT</v>
      </c>
      <c r="O45">
        <f>IF('[2]Patients - NT'!O5 ="","",'[2]Patients - NT'!O5)</f>
        <v>872</v>
      </c>
      <c r="P45" s="1" t="str">
        <f>IF('[2]Patients - NT'!P5 ="","",'[2]Patients - NT'!P5)</f>
        <v>0870102114</v>
      </c>
      <c r="Q45" t="str">
        <f>IF('[2]Patients - NT'!Q5 ="","",'[2]Patients - NT'!Q5)</f>
        <v>0491572665</v>
      </c>
      <c r="R45" t="str">
        <f>IF('[2]Patients - NT'!R5 ="","",'[2]Patients - NT'!R5)</f>
        <v>jayson.humphries@my-own-personal-domain.com</v>
      </c>
      <c r="S45" s="1" t="str">
        <f>IF('[2]Patients - NT'!S5 ="","",'[2]Patients - NT'!S5)</f>
        <v>0870100172</v>
      </c>
      <c r="T45" t="str">
        <f>IF('[2]Patients - NT'!T5 ="","",'[2]Patients - NT'!T5)</f>
        <v/>
      </c>
      <c r="U45" t="str">
        <f>IF('[2]Patients - NT'!U5 ="","",'[2]Patients - NT'!U5)</f>
        <v/>
      </c>
      <c r="V45" t="str">
        <f>IF('[2]Patients - NT'!V5 ="","",'[2]Patients - NT'!V5)</f>
        <v/>
      </c>
    </row>
    <row r="46" spans="1:22" x14ac:dyDescent="0.25">
      <c r="A46" t="str">
        <f>IF('[2]Patients - NT'!A6 ="","",'[2]Patients - NT'!A6)</f>
        <v>International Address &amp; Phone (CANADA)</v>
      </c>
      <c r="B46" t="str">
        <f>IF('[2]Patients - NT'!B6 ="","",'[2]Patients - NT'!B6)</f>
        <v/>
      </c>
      <c r="C46" t="str">
        <f>IF('[2]Patients - NT'!C6 ="","",'[2]Patients - NT'!C6)</f>
        <v/>
      </c>
      <c r="D46" t="str">
        <f>IF('[2]Patients - NT'!D6 ="","",'[2]Patients - NT'!D6)</f>
        <v/>
      </c>
      <c r="E46" t="str">
        <f>IF('[2]Patients - NT'!E6 ="","",'[2]Patients - NT'!E6)</f>
        <v/>
      </c>
      <c r="F46" t="str">
        <f>IF('[2]Patients - NT'!F6 ="","",'[2]Patients - NT'!F6)</f>
        <v/>
      </c>
      <c r="G46" t="str">
        <f>IF('[2]Patients - NT'!G6 ="","",'[2]Patients - NT'!G6)</f>
        <v/>
      </c>
      <c r="H46" t="str">
        <f>IF('[2]Patients - NT'!H6 ="","",'[2]Patients - NT'!H6)</f>
        <v/>
      </c>
      <c r="I46" t="str">
        <f>IF('[2]Patients - NT'!I6 ="","",'[2]Patients - NT'!I6)</f>
        <v/>
      </c>
      <c r="J46" s="19" t="str">
        <f>IF('[2]Patients - NT'!J6 ="","",'[2]Patients - NT'!J6)</f>
        <v/>
      </c>
      <c r="K46" t="str">
        <f>IF('[2]Patients - NT'!K6 ="","",'[2]Patients - NT'!K6)</f>
        <v/>
      </c>
      <c r="L46" t="str">
        <f>IF('[2]Patients - NT'!L6 ="","",'[2]Patients - NT'!L6)</f>
        <v>977 Argyle St N</v>
      </c>
      <c r="M46" t="str">
        <f>IF('[2]Patients - NT'!M6 ="","",'[2]Patients - NT'!M6)</f>
        <v>Halifax NS</v>
      </c>
      <c r="N46" t="str">
        <f>IF('[2]Patients - NT'!N6 ="","",'[2]Patients - NT'!N6)</f>
        <v/>
      </c>
      <c r="O46" t="str">
        <f>IF('[2]Patients - NT'!O6 ="","",'[2]Patients - NT'!O6)</f>
        <v>B3J 2B3</v>
      </c>
      <c r="P46" s="1" t="str">
        <f>IF('[2]Patients - NT'!P6 ="","",'[2]Patients - NT'!P6)</f>
        <v/>
      </c>
      <c r="Q46" t="str">
        <f>IF('[2]Patients - NT'!Q6 ="","",'[2]Patients - NT'!Q6)</f>
        <v/>
      </c>
      <c r="R46" t="str">
        <f>IF('[2]Patients - NT'!R6 ="","",'[2]Patients - NT'!R6)</f>
        <v/>
      </c>
      <c r="S46" s="1" t="str">
        <f>IF('[2]Patients - NT'!S6 ="","",'[2]Patients - NT'!S6)</f>
        <v/>
      </c>
      <c r="T46" t="str">
        <f>IF('[2]Patients - NT'!T6 ="","",'[2]Patients - NT'!T6)</f>
        <v/>
      </c>
      <c r="U46" t="str">
        <f>IF('[2]Patients - NT'!U6 ="","",'[2]Patients - NT'!U6)</f>
        <v/>
      </c>
      <c r="V46" t="str">
        <f>IF('[2]Patients - NT'!V6 ="","",'[2]Patients - NT'!V6)</f>
        <v/>
      </c>
    </row>
    <row r="47" spans="1:22" x14ac:dyDescent="0.25">
      <c r="A47" t="str">
        <f>IF('[2]Patients - NT'!A7 ="","",'[2]Patients - NT'!A7)</f>
        <v>4 children</v>
      </c>
      <c r="B47" t="str">
        <f>IF('[2]Patients - NT'!B7 ="","",'[2]Patients - NT'!B7)</f>
        <v>8003608000311795</v>
      </c>
      <c r="C47" t="str">
        <f>IF('[2]Patients - NT'!C7 ="","",'[2]Patients - NT'!C7)</f>
        <v>Active</v>
      </c>
      <c r="D47" t="str">
        <f>IF('[2]Patients - NT'!D7 ="","",'[2]Patients - NT'!D7)</f>
        <v>Verified</v>
      </c>
      <c r="E47">
        <f>IF('[2]Patients - NT'!E7 ="","",'[2]Patients - NT'!E7)</f>
        <v>4951652281</v>
      </c>
      <c r="F47">
        <f>IF('[2]Patients - NT'!F7 ="","",'[2]Patients - NT'!F7)</f>
        <v>1</v>
      </c>
      <c r="G47" t="str">
        <f>IF('[2]Patients - NT'!G7 ="","",'[2]Patients - NT'!G7)</f>
        <v>VEITCH</v>
      </c>
      <c r="H47" t="str">
        <f>IF('[2]Patients - NT'!H7 ="","",'[2]Patients - NT'!H7)</f>
        <v>Miles</v>
      </c>
      <c r="I47" t="str">
        <f>IF('[2]Patients - NT'!I7 ="","",'[2]Patients - NT'!I7)</f>
        <v>DUDLEY</v>
      </c>
      <c r="J47" s="19">
        <f>IF('[2]Patients - NT'!J7 ="","",'[2]Patients - NT'!J7)</f>
        <v>34434</v>
      </c>
      <c r="K47" t="str">
        <f>IF('[2]Patients - NT'!K7 ="","",'[2]Patients - NT'!K7)</f>
        <v>M</v>
      </c>
      <c r="L47" t="str">
        <f>IF('[2]Patients - NT'!L7 ="","",'[2]Patients - NT'!L7)</f>
        <v>78 Innovation Cct</v>
      </c>
      <c r="M47" t="str">
        <f>IF('[2]Patients - NT'!M7 ="","",'[2]Patients - NT'!M7)</f>
        <v>Newcastle Waters</v>
      </c>
      <c r="N47" t="str">
        <f>IF('[2]Patients - NT'!N7 ="","",'[2]Patients - NT'!N7)</f>
        <v>NT</v>
      </c>
      <c r="O47">
        <f>IF('[2]Patients - NT'!O7 ="","",'[2]Patients - NT'!O7)</f>
        <v>862</v>
      </c>
      <c r="P47" s="1" t="str">
        <f>IF('[2]Patients - NT'!P7 ="","",'[2]Patients - NT'!P7)</f>
        <v>0870105678</v>
      </c>
      <c r="Q47" t="str">
        <f>IF('[2]Patients - NT'!Q7 ="","",'[2]Patients - NT'!Q7)</f>
        <v>0491573770</v>
      </c>
      <c r="R47" t="str">
        <f>IF('[2]Patients - NT'!R7 ="","",'[2]Patients - NT'!R7)</f>
        <v>miles.veitch@example.com</v>
      </c>
      <c r="S47" s="1" t="str">
        <f>IF('[2]Patients - NT'!S7 ="","",'[2]Patients - NT'!S7)</f>
        <v>0870106485</v>
      </c>
      <c r="T47" t="str">
        <f>IF('[2]Patients - NT'!T7 ="","",'[2]Patients - NT'!T7)</f>
        <v/>
      </c>
      <c r="U47" t="str">
        <f>IF('[2]Patients - NT'!U7 ="","",'[2]Patients - NT'!U7)</f>
        <v>Torres Strait Islander but not Aboriginal Origin</v>
      </c>
      <c r="V47" t="str">
        <f>IF('[2]Patients - NT'!V7 ="","",'[2]Patients - NT'!V7)</f>
        <v/>
      </c>
    </row>
    <row r="48" spans="1:22" x14ac:dyDescent="0.25">
      <c r="A48" t="str">
        <f>IF('[2]Patients - NT'!A8 ="","",'[2]Patients - NT'!A8)</f>
        <v/>
      </c>
      <c r="B48" t="str">
        <f>IF('[2]Patients - NT'!B8 ="","",'[2]Patients - NT'!B8)</f>
        <v>8003608833648504</v>
      </c>
      <c r="C48" t="str">
        <f>IF('[2]Patients - NT'!C8 ="","",'[2]Patients - NT'!C8)</f>
        <v>Active</v>
      </c>
      <c r="D48" t="str">
        <f>IF('[2]Patients - NT'!D8 ="","",'[2]Patients - NT'!D8)</f>
        <v>Verified</v>
      </c>
      <c r="E48">
        <f>IF('[2]Patients - NT'!E8 ="","",'[2]Patients - NT'!E8)</f>
        <v>4951652281</v>
      </c>
      <c r="F48">
        <f>IF('[2]Patients - NT'!F8 ="","",'[2]Patients - NT'!F8)</f>
        <v>2</v>
      </c>
      <c r="G48" t="str">
        <f>IF('[2]Patients - NT'!G8 ="","",'[2]Patients - NT'!G8)</f>
        <v>VEITCH</v>
      </c>
      <c r="H48" t="str">
        <f>IF('[2]Patients - NT'!H8 ="","",'[2]Patients - NT'!H8)</f>
        <v>Savannah</v>
      </c>
      <c r="I48" t="str">
        <f>IF('[2]Patients - NT'!I8 ="","",'[2]Patients - NT'!I8)</f>
        <v>SHEENA</v>
      </c>
      <c r="J48" s="19">
        <f>IF('[2]Patients - NT'!J8 ="","",'[2]Patients - NT'!J8)</f>
        <v>43445</v>
      </c>
      <c r="K48" t="str">
        <f>IF('[2]Patients - NT'!K8 ="","",'[2]Patients - NT'!K8)</f>
        <v>F</v>
      </c>
      <c r="L48" t="str">
        <f>IF('[2]Patients - NT'!L8 ="","",'[2]Patients - NT'!L8)</f>
        <v>78 Innovation Cct</v>
      </c>
      <c r="M48" t="str">
        <f>IF('[2]Patients - NT'!M8 ="","",'[2]Patients - NT'!M8)</f>
        <v>Newcastle Waters</v>
      </c>
      <c r="N48" t="str">
        <f>IF('[2]Patients - NT'!N8 ="","",'[2]Patients - NT'!N8)</f>
        <v>NT</v>
      </c>
      <c r="O48">
        <f>IF('[2]Patients - NT'!O8 ="","",'[2]Patients - NT'!O8)</f>
        <v>862</v>
      </c>
      <c r="P48" s="1" t="str">
        <f>IF('[2]Patients - NT'!P8 ="","",'[2]Patients - NT'!P8)</f>
        <v/>
      </c>
      <c r="Q48" t="str">
        <f>IF('[2]Patients - NT'!Q8 ="","",'[2]Patients - NT'!Q8)</f>
        <v/>
      </c>
      <c r="R48" t="str">
        <f>IF('[2]Patients - NT'!R8 ="","",'[2]Patients - NT'!R8)</f>
        <v/>
      </c>
      <c r="S48" s="1" t="str">
        <f>IF('[2]Patients - NT'!S8 ="","",'[2]Patients - NT'!S8)</f>
        <v>0870106485</v>
      </c>
      <c r="T48" t="str">
        <f>IF('[2]Patients - NT'!T8 ="","",'[2]Patients - NT'!T8)</f>
        <v/>
      </c>
      <c r="U48" t="str">
        <f>IF('[2]Patients - NT'!U8 ="","",'[2]Patients - NT'!U8)</f>
        <v>Not Stated</v>
      </c>
      <c r="V48" t="str">
        <f>IF('[2]Patients - NT'!V8 ="","",'[2]Patients - NT'!V8)</f>
        <v/>
      </c>
    </row>
    <row r="49" spans="1:22" x14ac:dyDescent="0.25">
      <c r="A49" t="str">
        <f>IF('[2]Patients - NT'!A9 ="","",'[2]Patients - NT'!A9)</f>
        <v/>
      </c>
      <c r="B49" t="str">
        <f>IF('[2]Patients - NT'!B9 ="","",'[2]Patients - NT'!B9)</f>
        <v>8003608833648512</v>
      </c>
      <c r="C49" t="str">
        <f>IF('[2]Patients - NT'!C9 ="","",'[2]Patients - NT'!C9)</f>
        <v>Active</v>
      </c>
      <c r="D49" t="str">
        <f>IF('[2]Patients - NT'!D9 ="","",'[2]Patients - NT'!D9)</f>
        <v>Verified</v>
      </c>
      <c r="E49">
        <f>IF('[2]Patients - NT'!E9 ="","",'[2]Patients - NT'!E9)</f>
        <v>4951652281</v>
      </c>
      <c r="F49">
        <f>IF('[2]Patients - NT'!F9 ="","",'[2]Patients - NT'!F9)</f>
        <v>3</v>
      </c>
      <c r="G49" t="str">
        <f>IF('[2]Patients - NT'!G9 ="","",'[2]Patients - NT'!G9)</f>
        <v>VEITCH</v>
      </c>
      <c r="H49" t="str">
        <f>IF('[2]Patients - NT'!H9 ="","",'[2]Patients - NT'!H9)</f>
        <v>Mitchell</v>
      </c>
      <c r="I49" t="str">
        <f>IF('[2]Patients - NT'!I9 ="","",'[2]Patients - NT'!I9)</f>
        <v>CARL</v>
      </c>
      <c r="J49" s="19">
        <f>IF('[2]Patients - NT'!J9 ="","",'[2]Patients - NT'!J9)</f>
        <v>43814</v>
      </c>
      <c r="K49" t="str">
        <f>IF('[2]Patients - NT'!K9 ="","",'[2]Patients - NT'!K9)</f>
        <v>M</v>
      </c>
      <c r="L49" t="str">
        <f>IF('[2]Patients - NT'!L9 ="","",'[2]Patients - NT'!L9)</f>
        <v>78 Innovation Cct</v>
      </c>
      <c r="M49" t="str">
        <f>IF('[2]Patients - NT'!M9 ="","",'[2]Patients - NT'!M9)</f>
        <v>Newcastle Waters</v>
      </c>
      <c r="N49" t="str">
        <f>IF('[2]Patients - NT'!N9 ="","",'[2]Patients - NT'!N9)</f>
        <v>NT</v>
      </c>
      <c r="O49">
        <f>IF('[2]Patients - NT'!O9 ="","",'[2]Patients - NT'!O9)</f>
        <v>862</v>
      </c>
      <c r="P49" s="1" t="str">
        <f>IF('[2]Patients - NT'!P9 ="","",'[2]Patients - NT'!P9)</f>
        <v/>
      </c>
      <c r="Q49" t="str">
        <f>IF('[2]Patients - NT'!Q9 ="","",'[2]Patients - NT'!Q9)</f>
        <v/>
      </c>
      <c r="R49" t="str">
        <f>IF('[2]Patients - NT'!R9 ="","",'[2]Patients - NT'!R9)</f>
        <v/>
      </c>
      <c r="S49" s="1" t="str">
        <f>IF('[2]Patients - NT'!S9 ="","",'[2]Patients - NT'!S9)</f>
        <v>0870106485</v>
      </c>
      <c r="T49" t="str">
        <f>IF('[2]Patients - NT'!T9 ="","",'[2]Patients - NT'!T9)</f>
        <v/>
      </c>
      <c r="U49" t="str">
        <f>IF('[2]Patients - NT'!U9 ="","",'[2]Patients - NT'!U9)</f>
        <v>Not Stated</v>
      </c>
      <c r="V49" t="str">
        <f>IF('[2]Patients - NT'!V9 ="","",'[2]Patients - NT'!V9)</f>
        <v/>
      </c>
    </row>
    <row r="50" spans="1:22" x14ac:dyDescent="0.25">
      <c r="A50" t="str">
        <f>IF('[2]Patients - NT'!A10 ="","",'[2]Patients - NT'!A10)</f>
        <v/>
      </c>
      <c r="B50" t="str">
        <f>IF('[2]Patients - NT'!B10 ="","",'[2]Patients - NT'!B10)</f>
        <v>8003608500314828</v>
      </c>
      <c r="C50" t="str">
        <f>IF('[2]Patients - NT'!C10 ="","",'[2]Patients - NT'!C10)</f>
        <v>Active</v>
      </c>
      <c r="D50" t="str">
        <f>IF('[2]Patients - NT'!D10 ="","",'[2]Patients - NT'!D10)</f>
        <v>Verified</v>
      </c>
      <c r="E50">
        <f>IF('[2]Patients - NT'!E10 ="","",'[2]Patients - NT'!E10)</f>
        <v>4951652281</v>
      </c>
      <c r="F50">
        <f>IF('[2]Patients - NT'!F10 ="","",'[2]Patients - NT'!F10)</f>
        <v>4</v>
      </c>
      <c r="G50" t="str">
        <f>IF('[2]Patients - NT'!G10 ="","",'[2]Patients - NT'!G10)</f>
        <v>VEITCH</v>
      </c>
      <c r="H50" t="str">
        <f>IF('[2]Patients - NT'!H10 ="","",'[2]Patients - NT'!H10)</f>
        <v>Beau</v>
      </c>
      <c r="I50" t="str">
        <f>IF('[2]Patients - NT'!I10 ="","",'[2]Patients - NT'!I10)</f>
        <v>BRADLEY</v>
      </c>
      <c r="J50" s="19">
        <f>IF('[2]Patients - NT'!J10 ="","",'[2]Patients - NT'!J10)</f>
        <v>44113</v>
      </c>
      <c r="K50" t="str">
        <f>IF('[2]Patients - NT'!K10 ="","",'[2]Patients - NT'!K10)</f>
        <v>M</v>
      </c>
      <c r="L50" t="str">
        <f>IF('[2]Patients - NT'!L10 ="","",'[2]Patients - NT'!L10)</f>
        <v>78 Innovation Cct</v>
      </c>
      <c r="M50" t="str">
        <f>IF('[2]Patients - NT'!M10 ="","",'[2]Patients - NT'!M10)</f>
        <v>Newcastle Waters</v>
      </c>
      <c r="N50" t="str">
        <f>IF('[2]Patients - NT'!N10 ="","",'[2]Patients - NT'!N10)</f>
        <v>NT</v>
      </c>
      <c r="O50">
        <f>IF('[2]Patients - NT'!O10 ="","",'[2]Patients - NT'!O10)</f>
        <v>862</v>
      </c>
      <c r="P50" s="1" t="str">
        <f>IF('[2]Patients - NT'!P10 ="","",'[2]Patients - NT'!P10)</f>
        <v/>
      </c>
      <c r="Q50" t="str">
        <f>IF('[2]Patients - NT'!Q10 ="","",'[2]Patients - NT'!Q10)</f>
        <v/>
      </c>
      <c r="R50" t="str">
        <f>IF('[2]Patients - NT'!R10 ="","",'[2]Patients - NT'!R10)</f>
        <v/>
      </c>
      <c r="S50" s="1" t="str">
        <f>IF('[2]Patients - NT'!S10 ="","",'[2]Patients - NT'!S10)</f>
        <v>0870106485</v>
      </c>
      <c r="T50" t="str">
        <f>IF('[2]Patients - NT'!T10 ="","",'[2]Patients - NT'!T10)</f>
        <v/>
      </c>
      <c r="U50" t="str">
        <f>IF('[2]Patients - NT'!U10 ="","",'[2]Patients - NT'!U10)</f>
        <v>Aboriginal and Torres Strait Islander Origin</v>
      </c>
      <c r="V50" t="str">
        <f>IF('[2]Patients - NT'!V10 ="","",'[2]Patients - NT'!V10)</f>
        <v/>
      </c>
    </row>
    <row r="51" spans="1:22" x14ac:dyDescent="0.25">
      <c r="A51" t="str">
        <f>IF('[2]Patients - NT'!A11 ="","",'[2]Patients - NT'!A11)</f>
        <v/>
      </c>
      <c r="B51" t="str">
        <f>IF('[2]Patients - NT'!B11 ="","",'[2]Patients - NT'!B11)</f>
        <v>8003608166980458</v>
      </c>
      <c r="C51" t="str">
        <f>IF('[2]Patients - NT'!C11 ="","",'[2]Patients - NT'!C11)</f>
        <v>Active</v>
      </c>
      <c r="D51" t="str">
        <f>IF('[2]Patients - NT'!D11 ="","",'[2]Patients - NT'!D11)</f>
        <v>Verified</v>
      </c>
      <c r="E51">
        <f>IF('[2]Patients - NT'!E11 ="","",'[2]Patients - NT'!E11)</f>
        <v>4951652281</v>
      </c>
      <c r="F51">
        <f>IF('[2]Patients - NT'!F11 ="","",'[2]Patients - NT'!F11)</f>
        <v>5</v>
      </c>
      <c r="G51" t="str">
        <f>IF('[2]Patients - NT'!G11 ="","",'[2]Patients - NT'!G11)</f>
        <v>VEITCH</v>
      </c>
      <c r="H51" t="str">
        <f>IF('[2]Patients - NT'!H11 ="","",'[2]Patients - NT'!H11)</f>
        <v>Nathan</v>
      </c>
      <c r="I51" t="str">
        <f>IF('[2]Patients - NT'!I11 ="","",'[2]Patients - NT'!I11)</f>
        <v>CHRIS</v>
      </c>
      <c r="J51" s="19">
        <f>IF('[2]Patients - NT'!J11 ="","",'[2]Patients - NT'!J11)</f>
        <v>44713</v>
      </c>
      <c r="K51" t="str">
        <f>IF('[2]Patients - NT'!K11 ="","",'[2]Patients - NT'!K11)</f>
        <v>M</v>
      </c>
      <c r="L51" t="str">
        <f>IF('[2]Patients - NT'!L11 ="","",'[2]Patients - NT'!L11)</f>
        <v>78 Innovation Cct</v>
      </c>
      <c r="M51" t="str">
        <f>IF('[2]Patients - NT'!M11 ="","",'[2]Patients - NT'!M11)</f>
        <v>Newcastle Waters</v>
      </c>
      <c r="N51" t="str">
        <f>IF('[2]Patients - NT'!N11 ="","",'[2]Patients - NT'!N11)</f>
        <v>NT</v>
      </c>
      <c r="O51">
        <f>IF('[2]Patients - NT'!O11 ="","",'[2]Patients - NT'!O11)</f>
        <v>862</v>
      </c>
      <c r="P51" s="1" t="str">
        <f>IF('[2]Patients - NT'!P11 ="","",'[2]Patients - NT'!P11)</f>
        <v/>
      </c>
      <c r="Q51" t="str">
        <f>IF('[2]Patients - NT'!Q11 ="","",'[2]Patients - NT'!Q11)</f>
        <v/>
      </c>
      <c r="R51" t="str">
        <f>IF('[2]Patients - NT'!R11 ="","",'[2]Patients - NT'!R11)</f>
        <v/>
      </c>
      <c r="S51" s="1" t="str">
        <f>IF('[2]Patients - NT'!S11 ="","",'[2]Patients - NT'!S11)</f>
        <v>0870106485</v>
      </c>
      <c r="T51" t="str">
        <f>IF('[2]Patients - NT'!T11 ="","",'[2]Patients - NT'!T11)</f>
        <v/>
      </c>
      <c r="U51" t="str">
        <f>IF('[2]Patients - NT'!U11 ="","",'[2]Patients - NT'!U11)</f>
        <v>Not Stated</v>
      </c>
      <c r="V51" t="str">
        <f>IF('[2]Patients - NT'!V11 ="","",'[2]Patients - NT'!V11)</f>
        <v/>
      </c>
    </row>
    <row r="52" spans="1:22" x14ac:dyDescent="0.25">
      <c r="A52" t="str">
        <f>IF('[2]Patients - NT'!A12 ="","",'[2]Patients - NT'!A12)</f>
        <v>Additional name</v>
      </c>
      <c r="B52" t="str">
        <f>IF('[2]Patients - NT'!B12 ="","",'[2]Patients - NT'!B12)</f>
        <v>8003608333647329</v>
      </c>
      <c r="C52" t="str">
        <f>IF('[2]Patients - NT'!C12 ="","",'[2]Patients - NT'!C12)</f>
        <v>Active</v>
      </c>
      <c r="D52" t="str">
        <f>IF('[2]Patients - NT'!D12 ="","",'[2]Patients - NT'!D12)</f>
        <v>Verified</v>
      </c>
      <c r="E52">
        <f>IF('[2]Patients - NT'!E12 ="","",'[2]Patients - NT'!E12)</f>
        <v>4951652371</v>
      </c>
      <c r="F52">
        <f>IF('[2]Patients - NT'!F12 ="","",'[2]Patients - NT'!F12)</f>
        <v>1</v>
      </c>
      <c r="G52" t="str">
        <f>IF('[2]Patients - NT'!G12 ="","",'[2]Patients - NT'!G12)</f>
        <v>LITTLE</v>
      </c>
      <c r="H52" t="str">
        <f>IF('[2]Patients - NT'!H12 ="","",'[2]Patients - NT'!H12)</f>
        <v>Rose</v>
      </c>
      <c r="I52" t="str">
        <f>IF('[2]Patients - NT'!I12 ="","",'[2]Patients - NT'!I12)</f>
        <v>GRETAL</v>
      </c>
      <c r="J52" s="19">
        <f>IF('[2]Patients - NT'!J12 ="","",'[2]Patients - NT'!J12)</f>
        <v>22213</v>
      </c>
      <c r="K52" t="str">
        <f>IF('[2]Patients - NT'!K12 ="","",'[2]Patients - NT'!K12)</f>
        <v>F</v>
      </c>
      <c r="L52" t="str">
        <f>IF('[2]Patients - NT'!L12 ="","",'[2]Patients - NT'!L12)</f>
        <v>89 William Ave</v>
      </c>
      <c r="M52" t="str">
        <f>IF('[2]Patients - NT'!M12 ="","",'[2]Patients - NT'!M12)</f>
        <v>Kulgera</v>
      </c>
      <c r="N52" t="str">
        <f>IF('[2]Patients - NT'!N12 ="","",'[2]Patients - NT'!N12)</f>
        <v>NT</v>
      </c>
      <c r="O52">
        <f>IF('[2]Patients - NT'!O12 ="","",'[2]Patients - NT'!O12)</f>
        <v>872</v>
      </c>
      <c r="P52" s="1" t="str">
        <f>IF('[2]Patients - NT'!P12 ="","",'[2]Patients - NT'!P12)</f>
        <v>0870102104</v>
      </c>
      <c r="Q52" t="str">
        <f>IF('[2]Patients - NT'!Q12 ="","",'[2]Patients - NT'!Q12)</f>
        <v>0491575789</v>
      </c>
      <c r="R52" t="str">
        <f>IF('[2]Patients - NT'!R12 ="","",'[2]Patients - NT'!R12)</f>
        <v>rose.little@example.com.au</v>
      </c>
      <c r="S52" s="1" t="str">
        <f>IF('[2]Patients - NT'!S12 ="","",'[2]Patients - NT'!S12)</f>
        <v>0870106748</v>
      </c>
      <c r="T52" t="str">
        <f>IF('[2]Patients - NT'!T12 ="","",'[2]Patients - NT'!T12)</f>
        <v/>
      </c>
      <c r="U52" t="str">
        <f>IF('[2]Patients - NT'!U12 ="","",'[2]Patients - NT'!U12)</f>
        <v>Aboriginal but not Torres Strait Islander Origin</v>
      </c>
      <c r="V52" t="str">
        <f>IF('[2]Patients - NT'!V12 ="","",'[2]Patients - NT'!V12)</f>
        <v>Rosalie Smith</v>
      </c>
    </row>
    <row r="53" spans="1:22" x14ac:dyDescent="0.25">
      <c r="A53" t="str">
        <f>IF('[2]Patients - SA'!A2 ="","",'[2]Patients - SA'!A2)</f>
        <v/>
      </c>
      <c r="B53" t="str">
        <f>IF('[2]Patients - SA'!B2 ="","",'[2]Patients - SA'!B2)</f>
        <v>8003608833648413</v>
      </c>
      <c r="C53" t="str">
        <f>IF('[2]Patients - SA'!C2 ="","",'[2]Patients - SA'!C2)</f>
        <v>Active</v>
      </c>
      <c r="D53" t="str">
        <f>IF('[2]Patients - SA'!D2 ="","",'[2]Patients - SA'!D2)</f>
        <v>Verified</v>
      </c>
      <c r="E53">
        <f>IF('[2]Patients - SA'!E2 ="","",'[2]Patients - SA'!E2)</f>
        <v>5951138661</v>
      </c>
      <c r="F53">
        <f>IF('[2]Patients - SA'!F2 ="","",'[2]Patients - SA'!F2)</f>
        <v>1</v>
      </c>
      <c r="G53" t="str">
        <f>IF('[2]Patients - SA'!G2 ="","",'[2]Patients - SA'!G2)</f>
        <v>SANDILANDS</v>
      </c>
      <c r="H53" t="str">
        <f>IF('[2]Patients - SA'!H2 ="","",'[2]Patients - SA'!H2)</f>
        <v>Kendall</v>
      </c>
      <c r="I53" t="str">
        <f>IF('[2]Patients - SA'!I2 ="","",'[2]Patients - SA'!I2)</f>
        <v/>
      </c>
      <c r="J53" s="19">
        <f>IF('[2]Patients - SA'!J2 ="","",'[2]Patients - SA'!J2)</f>
        <v>29686</v>
      </c>
      <c r="K53" t="str">
        <f>IF('[2]Patients - SA'!K2 ="","",'[2]Patients - SA'!K2)</f>
        <v>F</v>
      </c>
      <c r="L53" t="str">
        <f>IF('[2]Patients - SA'!L2 ="","",'[2]Patients - SA'!L2)</f>
        <v>81 Marine Gr</v>
      </c>
      <c r="M53" t="str">
        <f>IF('[2]Patients - SA'!M2 ="","",'[2]Patients - SA'!M2)</f>
        <v>Sheaoak Flat</v>
      </c>
      <c r="N53" t="str">
        <f>IF('[2]Patients - SA'!N2 ="","",'[2]Patients - SA'!N2)</f>
        <v>SA</v>
      </c>
      <c r="O53">
        <f>IF('[2]Patients - SA'!O2 ="","",'[2]Patients - SA'!O2)</f>
        <v>5581</v>
      </c>
      <c r="P53" s="1" t="str">
        <f>IF('[2]Patients - SA'!P2 ="","",'[2]Patients - SA'!P2)</f>
        <v>0870101896</v>
      </c>
      <c r="Q53" t="str">
        <f>IF('[2]Patients - SA'!Q2 ="","",'[2]Patients - SA'!Q2)</f>
        <v>0491576398</v>
      </c>
      <c r="R53" t="str">
        <f>IF('[2]Patients - SA'!R2 ="","",'[2]Patients - SA'!R2)</f>
        <v>kendall.sandilands@my-own-personal-domain.com</v>
      </c>
      <c r="S53" s="1" t="str">
        <f>IF('[2]Patients - SA'!S2 ="","",'[2]Patients - SA'!S2)</f>
        <v>0870106664</v>
      </c>
      <c r="T53" t="str">
        <f>IF('[2]Patients - SA'!T2 ="","",'[2]Patients - SA'!T2)</f>
        <v/>
      </c>
      <c r="U53" t="str">
        <f>IF('[2]Patients - SA'!U2 ="","",'[2]Patients - SA'!U2)</f>
        <v>Torres Strait Islander but not Aboriginal Origin</v>
      </c>
      <c r="V53" t="str">
        <f>IF('[2]Patients - SA'!V2 ="","",'[2]Patients - SA'!V2)</f>
        <v/>
      </c>
    </row>
    <row r="54" spans="1:22" x14ac:dyDescent="0.25">
      <c r="A54" t="str">
        <f>IF('[2]Patients - SA'!A3 ="","",'[2]Patients - SA'!A3)</f>
        <v>DVA</v>
      </c>
      <c r="B54" t="str">
        <f>IF('[2]Patients - SA'!B3 ="","",'[2]Patients - SA'!B3)</f>
        <v>8003608333647196</v>
      </c>
      <c r="C54" t="str">
        <f>IF('[2]Patients - SA'!C3 ="","",'[2]Patients - SA'!C3)</f>
        <v>Active</v>
      </c>
      <c r="D54" t="str">
        <f>IF('[2]Patients - SA'!D3 ="","",'[2]Patients - SA'!D3)</f>
        <v>Verified</v>
      </c>
      <c r="E54">
        <f>IF('[2]Patients - SA'!E3 ="","",'[2]Patients - SA'!E3)</f>
        <v>5951138751</v>
      </c>
      <c r="F54">
        <f>IF('[2]Patients - SA'!F3 ="","",'[2]Patients - SA'!F3)</f>
        <v>1</v>
      </c>
      <c r="G54" t="str">
        <f>IF('[2]Patients - SA'!G3 ="","",'[2]Patients - SA'!G3)</f>
        <v>BRITTON</v>
      </c>
      <c r="H54" t="str">
        <f>IF('[2]Patients - SA'!H3 ="","",'[2]Patients - SA'!H3)</f>
        <v>Brian</v>
      </c>
      <c r="I54" t="str">
        <f>IF('[2]Patients - SA'!I3 ="","",'[2]Patients - SA'!I3)</f>
        <v>EDWIN</v>
      </c>
      <c r="J54" s="19">
        <f>IF('[2]Patients - SA'!J3 ="","",'[2]Patients - SA'!J3)</f>
        <v>36028</v>
      </c>
      <c r="K54" t="str">
        <f>IF('[2]Patients - SA'!K3 ="","",'[2]Patients - SA'!K3)</f>
        <v>M</v>
      </c>
      <c r="L54" t="str">
        <f>IF('[2]Patients - SA'!L3 ="","",'[2]Patients - SA'!L3)</f>
        <v>79 Elenore Rdge</v>
      </c>
      <c r="M54" t="str">
        <f>IF('[2]Patients - SA'!M3 ="","",'[2]Patients - SA'!M3)</f>
        <v>Mitchellville</v>
      </c>
      <c r="N54" t="str">
        <f>IF('[2]Patients - SA'!N3 ="","",'[2]Patients - SA'!N3)</f>
        <v>SA</v>
      </c>
      <c r="O54">
        <f>IF('[2]Patients - SA'!O3 ="","",'[2]Patients - SA'!O3)</f>
        <v>5602</v>
      </c>
      <c r="P54" s="1" t="str">
        <f>IF('[2]Patients - SA'!P3 ="","",'[2]Patients - SA'!P3)</f>
        <v>0870108359</v>
      </c>
      <c r="Q54" t="str">
        <f>IF('[2]Patients - SA'!Q3 ="","",'[2]Patients - SA'!Q3)</f>
        <v>0491576801</v>
      </c>
      <c r="R54" t="str">
        <f>IF('[2]Patients - SA'!R3 ="","",'[2]Patients - SA'!R3)</f>
        <v>brian.britton@example.net</v>
      </c>
      <c r="S54" s="1" t="str">
        <f>IF('[2]Patients - SA'!S3 ="","",'[2]Patients - SA'!S3)</f>
        <v>0870106435</v>
      </c>
      <c r="T54" t="str">
        <f>IF('[2]Patients - SA'!T3 ="","",'[2]Patients - SA'!T3)</f>
        <v>QX266063</v>
      </c>
      <c r="U54" t="str">
        <f>IF('[2]Patients - SA'!U3 ="","",'[2]Patients - SA'!U3)</f>
        <v>Aboriginal but not Torres Strait Islander Origin</v>
      </c>
      <c r="V54" t="str">
        <f>IF('[2]Patients - SA'!V3 ="","",'[2]Patients - SA'!V3)</f>
        <v/>
      </c>
    </row>
    <row r="55" spans="1:22" x14ac:dyDescent="0.25">
      <c r="A55" t="str">
        <f>IF('[2]Patients - SA'!A4 ="","",'[2]Patients - SA'!A4)</f>
        <v xml:space="preserve">IHI only with International </v>
      </c>
      <c r="B55" t="str">
        <f>IF('[2]Patients - SA'!B4 ="","",'[2]Patients - SA'!B4)</f>
        <v>8003608000311738</v>
      </c>
      <c r="C55" t="str">
        <f>IF('[2]Patients - SA'!C4 ="","",'[2]Patients - SA'!C4)</f>
        <v>Active</v>
      </c>
      <c r="D55" t="str">
        <f>IF('[2]Patients - SA'!D4 ="","",'[2]Patients - SA'!D4)</f>
        <v>Verified</v>
      </c>
      <c r="E55" t="str">
        <f>IF('[2]Patients - SA'!E4 ="","",'[2]Patients - SA'!E4)</f>
        <v/>
      </c>
      <c r="F55" t="str">
        <f>IF('[2]Patients - SA'!F4 ="","",'[2]Patients - SA'!F4)</f>
        <v/>
      </c>
      <c r="G55" t="str">
        <f>IF('[2]Patients - SA'!G4 ="","",'[2]Patients - SA'!G4)</f>
        <v>RALPH</v>
      </c>
      <c r="H55" t="str">
        <f>IF('[2]Patients - SA'!H4 ="","",'[2]Patients - SA'!H4)</f>
        <v>Rudolf</v>
      </c>
      <c r="I55" t="str">
        <f>IF('[2]Patients - SA'!I4 ="","",'[2]Patients - SA'!I4)</f>
        <v/>
      </c>
      <c r="J55" s="19">
        <f>IF('[2]Patients - SA'!J4 ="","",'[2]Patients - SA'!J4)</f>
        <v>17830</v>
      </c>
      <c r="K55" t="str">
        <f>IF('[2]Patients - SA'!K4 ="","",'[2]Patients - SA'!K4)</f>
        <v>Not Stated/Inadequately Described</v>
      </c>
      <c r="L55" t="str">
        <f>IF('[2]Patients - SA'!L4 ="","",'[2]Patients - SA'!L4)</f>
        <v>Svingen 28</v>
      </c>
      <c r="M55" t="str">
        <f>IF('[2]Patients - SA'!M4 ="","",'[2]Patients - SA'!M4)</f>
        <v>Oslo</v>
      </c>
      <c r="N55" t="str">
        <f>IF('[2]Patients - SA'!N4 ="","",'[2]Patients - SA'!N4)</f>
        <v>(Norway)</v>
      </c>
      <c r="O55" t="str">
        <f>IF('[2]Patients - SA'!O4 ="","",'[2]Patients - SA'!O4)</f>
        <v>0107</v>
      </c>
      <c r="P55" s="1" t="str">
        <f>IF('[2]Patients - SA'!P4 ="","",'[2]Patients - SA'!P4)</f>
        <v/>
      </c>
      <c r="Q55" t="str">
        <f>IF('[2]Patients - SA'!Q4 ="","",'[2]Patients - SA'!Q4)</f>
        <v>0491577426</v>
      </c>
      <c r="R55" t="str">
        <f>IF('[2]Patients - SA'!R4 ="","",'[2]Patients - SA'!R4)</f>
        <v/>
      </c>
      <c r="S55" s="1" t="str">
        <f>IF('[2]Patients - SA'!S4 ="","",'[2]Patients - SA'!S4)</f>
        <v/>
      </c>
      <c r="T55" t="str">
        <f>IF('[2]Patients - SA'!T4 ="","",'[2]Patients - SA'!T4)</f>
        <v/>
      </c>
      <c r="U55" t="str">
        <f>IF('[2]Patients - SA'!U4 ="","",'[2]Patients - SA'!U4)</f>
        <v/>
      </c>
      <c r="V55" t="str">
        <f>IF('[2]Patients - SA'!V4 ="","",'[2]Patients - SA'!V4)</f>
        <v/>
      </c>
    </row>
    <row r="56" spans="1:22" x14ac:dyDescent="0.25">
      <c r="A56" t="str">
        <f>IF('[2]Patients - SA'!A5 ="","",'[2]Patients - SA'!A5)</f>
        <v>IHI only/Deceased</v>
      </c>
      <c r="B56" t="str">
        <f>IF('[2]Patients - SA'!B5 ="","",'[2]Patients - SA'!B5)</f>
        <v>8003608000311746</v>
      </c>
      <c r="C56" t="str">
        <f>IF('[2]Patients - SA'!C5 ="","",'[2]Patients - SA'!C5)</f>
        <v>Active</v>
      </c>
      <c r="D56" t="str">
        <f>IF('[2]Patients - SA'!D5 ="","",'[2]Patients - SA'!D5)</f>
        <v>Verified</v>
      </c>
      <c r="E56" t="str">
        <f>IF('[2]Patients - SA'!E5 ="","",'[2]Patients - SA'!E5)</f>
        <v/>
      </c>
      <c r="F56" t="str">
        <f>IF('[2]Patients - SA'!F5 ="","",'[2]Patients - SA'!F5)</f>
        <v/>
      </c>
      <c r="G56" t="str">
        <f>IF('[2]Patients - SA'!G5 ="","",'[2]Patients - SA'!G5)</f>
        <v>SANDILANDS</v>
      </c>
      <c r="H56" t="str">
        <f>IF('[2]Patients - SA'!H5 ="","",'[2]Patients - SA'!H5)</f>
        <v>Young</v>
      </c>
      <c r="I56" t="str">
        <f>IF('[2]Patients - SA'!I5 ="","",'[2]Patients - SA'!I5)</f>
        <v/>
      </c>
      <c r="J56" s="19">
        <f>IF('[2]Patients - SA'!J5 ="","",'[2]Patients - SA'!J5)</f>
        <v>22714</v>
      </c>
      <c r="K56" t="str">
        <f>IF('[2]Patients - SA'!K5 ="","",'[2]Patients - SA'!K5)</f>
        <v>Not Stated/Inadequately Described</v>
      </c>
      <c r="L56" t="str">
        <f>IF('[2]Patients - SA'!L5 ="","",'[2]Patients - SA'!L5)</f>
        <v>85 Dean Cl</v>
      </c>
      <c r="M56" t="str">
        <f>IF('[2]Patients - SA'!M5 ="","",'[2]Patients - SA'!M5)</f>
        <v>Warnertown</v>
      </c>
      <c r="N56" t="str">
        <f>IF('[2]Patients - SA'!N5 ="","",'[2]Patients - SA'!N5)</f>
        <v>SA</v>
      </c>
      <c r="O56">
        <f>IF('[2]Patients - SA'!O5 ="","",'[2]Patients - SA'!O5)</f>
        <v>5540</v>
      </c>
      <c r="P56" s="1" t="str">
        <f>IF('[2]Patients - SA'!P5 ="","",'[2]Patients - SA'!P5)</f>
        <v>0870107451</v>
      </c>
      <c r="Q56" t="str">
        <f>IF('[2]Patients - SA'!Q5 ="","",'[2]Patients - SA'!Q5)</f>
        <v>0491577644</v>
      </c>
      <c r="R56" t="str">
        <f>IF('[2]Patients - SA'!R5 ="","",'[2]Patients - SA'!R5)</f>
        <v>young.sandilands@myownpersonaldomain.com.au</v>
      </c>
      <c r="S56" s="1" t="str">
        <f>IF('[2]Patients - SA'!S5 ="","",'[2]Patients - SA'!S5)</f>
        <v>0870109923</v>
      </c>
      <c r="T56" t="str">
        <f>IF('[2]Patients - SA'!T5 ="","",'[2]Patients - SA'!T5)</f>
        <v/>
      </c>
      <c r="U56" t="str">
        <f>IF('[2]Patients - SA'!U5 ="","",'[2]Patients - SA'!U5)</f>
        <v/>
      </c>
      <c r="V56" t="str">
        <f>IF('[2]Patients - SA'!V5 ="","",'[2]Patients - SA'!V5)</f>
        <v/>
      </c>
    </row>
    <row r="57" spans="1:22" x14ac:dyDescent="0.25">
      <c r="A57" t="str">
        <f>IF('[2]Patients - SA'!A6 ="","",'[2]Patients - SA'!A6)</f>
        <v>Additional name</v>
      </c>
      <c r="B57" t="str">
        <f>IF('[2]Patients - SA'!B6 ="","",'[2]Patients - SA'!B6)</f>
        <v>8003608166980466</v>
      </c>
      <c r="C57" t="str">
        <f>IF('[2]Patients - SA'!C6 ="","",'[2]Patients - SA'!C6)</f>
        <v>Active</v>
      </c>
      <c r="D57" t="str">
        <f>IF('[2]Patients - SA'!D6 ="","",'[2]Patients - SA'!D6)</f>
        <v>Verified</v>
      </c>
      <c r="E57">
        <f>IF('[2]Patients - SA'!E6 ="","",'[2]Patients - SA'!E6)</f>
        <v>5951138841</v>
      </c>
      <c r="F57">
        <f>IF('[2]Patients - SA'!F6 ="","",'[2]Patients - SA'!F6)</f>
        <v>1</v>
      </c>
      <c r="G57" t="str">
        <f>IF('[2]Patients - SA'!G6 ="","",'[2]Patients - SA'!G6)</f>
        <v>FROST</v>
      </c>
      <c r="H57" t="str">
        <f>IF('[2]Patients - SA'!H6 ="","",'[2]Patients - SA'!H6)</f>
        <v>Rhett</v>
      </c>
      <c r="I57" t="str">
        <f>IF('[2]Patients - SA'!I6 ="","",'[2]Patients - SA'!I6)</f>
        <v>KENT</v>
      </c>
      <c r="J57" s="19">
        <f>IF('[2]Patients - SA'!J6 ="","",'[2]Patients - SA'!J6)</f>
        <v>25435</v>
      </c>
      <c r="K57" t="str">
        <f>IF('[2]Patients - SA'!K6 ="","",'[2]Patients - SA'!K6)</f>
        <v>M</v>
      </c>
      <c r="L57" t="str">
        <f>IF('[2]Patients - SA'!L6 ="","",'[2]Patients - SA'!L6)</f>
        <v>73 Shall Cct</v>
      </c>
      <c r="M57" t="str">
        <f>IF('[2]Patients - SA'!M6 ="","",'[2]Patients - SA'!M6)</f>
        <v>Hampden</v>
      </c>
      <c r="N57" t="str">
        <f>IF('[2]Patients - SA'!N6 ="","",'[2]Patients - SA'!N6)</f>
        <v>SA</v>
      </c>
      <c r="O57">
        <f>IF('[2]Patients - SA'!O6 ="","",'[2]Patients - SA'!O6)</f>
        <v>5374</v>
      </c>
      <c r="P57" s="1" t="str">
        <f>IF('[2]Patients - SA'!P6 ="","",'[2]Patients - SA'!P6)</f>
        <v>0870103494</v>
      </c>
      <c r="Q57" t="str">
        <f>IF('[2]Patients - SA'!Q6 ="","",'[2]Patients - SA'!Q6)</f>
        <v>0491578957</v>
      </c>
      <c r="R57" t="str">
        <f>IF('[2]Patients - SA'!R6 ="","",'[2]Patients - SA'!R6)</f>
        <v>rhett.frost@example.net</v>
      </c>
      <c r="S57" s="1" t="str">
        <f>IF('[2]Patients - SA'!S6 ="","",'[2]Patients - SA'!S6)</f>
        <v>0870102178</v>
      </c>
      <c r="T57" t="str">
        <f>IF('[2]Patients - SA'!T6 ="","",'[2]Patients - SA'!T6)</f>
        <v/>
      </c>
      <c r="U57" t="str">
        <f>IF('[2]Patients - SA'!U6 ="","",'[2]Patients - SA'!U6)</f>
        <v>Aboriginal but not Torres Strait Islander Origin</v>
      </c>
      <c r="V57" t="str">
        <f>IF('[2]Patients - SA'!V6 ="","",'[2]Patients - SA'!V6)</f>
        <v>Roger Frost</v>
      </c>
    </row>
    <row r="58" spans="1:22" x14ac:dyDescent="0.25">
      <c r="A58" t="str">
        <f>IF('[2]Patients - TAS'!A2 ="","",'[2]Patients - TAS'!A2)</f>
        <v/>
      </c>
      <c r="B58" t="str">
        <f>IF('[2]Patients - TAS'!B2 ="","",'[2]Patients - TAS'!B2)</f>
        <v>8003608333647162</v>
      </c>
      <c r="C58" t="str">
        <f>IF('[2]Patients - TAS'!C2 ="","",'[2]Patients - TAS'!C2)</f>
        <v>Active</v>
      </c>
      <c r="D58" t="str">
        <f>IF('[2]Patients - TAS'!D2 ="","",'[2]Patients - TAS'!D2)</f>
        <v>Verified</v>
      </c>
      <c r="E58">
        <f>IF('[2]Patients - TAS'!E2 ="","",'[2]Patients - TAS'!E2)</f>
        <v>6951825421</v>
      </c>
      <c r="F58">
        <f>IF('[2]Patients - TAS'!F2 ="","",'[2]Patients - TAS'!F2)</f>
        <v>1</v>
      </c>
      <c r="G58" t="str">
        <f>IF('[2]Patients - TAS'!G2 ="","",'[2]Patients - TAS'!G2)</f>
        <v>ROBSON</v>
      </c>
      <c r="H58" t="str">
        <f>IF('[2]Patients - TAS'!H2 ="","",'[2]Patients - TAS'!H2)</f>
        <v>Adam</v>
      </c>
      <c r="I58" t="str">
        <f>IF('[2]Patients - TAS'!I2 ="","",'[2]Patients - TAS'!I2)</f>
        <v/>
      </c>
      <c r="J58" s="19">
        <f>IF('[2]Patients - TAS'!J2 ="","",'[2]Patients - TAS'!J2)</f>
        <v>33372</v>
      </c>
      <c r="K58" t="str">
        <f>IF('[2]Patients - TAS'!K2 ="","",'[2]Patients - TAS'!K2)</f>
        <v>M</v>
      </c>
      <c r="L58" t="str">
        <f>IF('[2]Patients - TAS'!L2 ="","",'[2]Patients - TAS'!L2)</f>
        <v>18 Queen Cir</v>
      </c>
      <c r="M58" t="str">
        <f>IF('[2]Patients - TAS'!M2 ="","",'[2]Patients - TAS'!M2)</f>
        <v>Rushy Lagoon</v>
      </c>
      <c r="N58" t="str">
        <f>IF('[2]Patients - TAS'!N2 ="","",'[2]Patients - TAS'!N2)</f>
        <v>TAS</v>
      </c>
      <c r="O58">
        <f>IF('[2]Patients - TAS'!O2 ="","",'[2]Patients - TAS'!O2)</f>
        <v>7264</v>
      </c>
      <c r="P58" s="1" t="str">
        <f>IF('[2]Patients - TAS'!P2 ="","",'[2]Patients - TAS'!P2)</f>
        <v>0370107954</v>
      </c>
      <c r="Q58" t="str">
        <f>IF('[2]Patients - TAS'!Q2 ="","",'[2]Patients - TAS'!Q2)</f>
        <v>0424064523</v>
      </c>
      <c r="R58" t="str">
        <f>IF('[2]Patients - TAS'!R2 ="","",'[2]Patients - TAS'!R2)</f>
        <v>adam.robson@example.com.au</v>
      </c>
      <c r="S58" s="1" t="str">
        <f>IF('[2]Patients - TAS'!S2 ="","",'[2]Patients - TAS'!S2)</f>
        <v>0370106335</v>
      </c>
      <c r="T58" t="str">
        <f>IF('[2]Patients - TAS'!T2 ="","",'[2]Patients - TAS'!T2)</f>
        <v/>
      </c>
      <c r="U58" t="str">
        <f>IF('[2]Patients - TAS'!U2 ="","",'[2]Patients - TAS'!U2)</f>
        <v>Not Stated</v>
      </c>
      <c r="V58" t="str">
        <f>IF('[2]Patients - TAS'!V2 ="","",'[2]Patients - TAS'!V2)</f>
        <v/>
      </c>
    </row>
    <row r="59" spans="1:22" x14ac:dyDescent="0.25">
      <c r="A59" t="str">
        <f>IF('[2]Patients - TAS'!A3 ="","",'[2]Patients - TAS'!A3)</f>
        <v/>
      </c>
      <c r="B59" t="str">
        <f>IF('[2]Patients - TAS'!B3 ="","",'[2]Patients - TAS'!B3)</f>
        <v>8003608500314703</v>
      </c>
      <c r="C59" t="str">
        <f>IF('[2]Patients - TAS'!C3 ="","",'[2]Patients - TAS'!C3)</f>
        <v>Active</v>
      </c>
      <c r="D59" t="str">
        <f>IF('[2]Patients - TAS'!D3 ="","",'[2]Patients - TAS'!D3)</f>
        <v>Verified</v>
      </c>
      <c r="E59">
        <f>IF('[2]Patients - TAS'!E3 ="","",'[2]Patients - TAS'!E3)</f>
        <v>6951825511</v>
      </c>
      <c r="F59">
        <f>IF('[2]Patients - TAS'!F3 ="","",'[2]Patients - TAS'!F3)</f>
        <v>1</v>
      </c>
      <c r="G59" t="str">
        <f>IF('[2]Patients - TAS'!G3 ="","",'[2]Patients - TAS'!G3)</f>
        <v>CUMMINGS</v>
      </c>
      <c r="H59" t="str">
        <f>IF('[2]Patients - TAS'!H3 ="","",'[2]Patients - TAS'!H3)</f>
        <v>Angelo</v>
      </c>
      <c r="I59" t="str">
        <f>IF('[2]Patients - TAS'!I3 ="","",'[2]Patients - TAS'!I3)</f>
        <v/>
      </c>
      <c r="J59" s="19">
        <f>IF('[2]Patients - TAS'!J3 ="","",'[2]Patients - TAS'!J3)</f>
        <v>24174</v>
      </c>
      <c r="K59" t="str">
        <f>IF('[2]Patients - TAS'!K3 ="","",'[2]Patients - TAS'!K3)</f>
        <v>M</v>
      </c>
      <c r="L59" t="str">
        <f>IF('[2]Patients - TAS'!L3 ="","",'[2]Patients - TAS'!L3)</f>
        <v>193 Versace Qy</v>
      </c>
      <c r="M59" t="str">
        <f>IF('[2]Patients - TAS'!M3 ="","",'[2]Patients - TAS'!M3)</f>
        <v>Rosetta</v>
      </c>
      <c r="N59" t="str">
        <f>IF('[2]Patients - TAS'!N3 ="","",'[2]Patients - TAS'!N3)</f>
        <v>TAS</v>
      </c>
      <c r="O59">
        <f>IF('[2]Patients - TAS'!O3 ="","",'[2]Patients - TAS'!O3)</f>
        <v>7010</v>
      </c>
      <c r="P59" s="1" t="str">
        <f>IF('[2]Patients - TAS'!P3 ="","",'[2]Patients - TAS'!P3)</f>
        <v>0370104391</v>
      </c>
      <c r="Q59" t="str">
        <f>IF('[2]Patients - TAS'!Q3 ="","",'[2]Patients - TAS'!Q3)</f>
        <v>0458625039</v>
      </c>
      <c r="R59" t="str">
        <f>IF('[2]Patients - TAS'!R3 ="","",'[2]Patients - TAS'!R3)</f>
        <v>angelo.cummings@example.net</v>
      </c>
      <c r="S59" s="1" t="str">
        <f>IF('[2]Patients - TAS'!S3 ="","",'[2]Patients - TAS'!S3)</f>
        <v>0370103303</v>
      </c>
      <c r="T59" t="str">
        <f>IF('[2]Patients - TAS'!T3 ="","",'[2]Patients - TAS'!T3)</f>
        <v/>
      </c>
      <c r="U59" t="str">
        <f>IF('[2]Patients - TAS'!U3 ="","",'[2]Patients - TAS'!U3)</f>
        <v>Torres Strait Islander but not Aboriginal Origin</v>
      </c>
      <c r="V59" t="str">
        <f>IF('[2]Patients - TAS'!V3 ="","",'[2]Patients - TAS'!V3)</f>
        <v/>
      </c>
    </row>
    <row r="60" spans="1:22" x14ac:dyDescent="0.25">
      <c r="A60" t="str">
        <f>IF('[2]Patients - TAS'!A4 ="","",'[2]Patients - TAS'!A4)</f>
        <v/>
      </c>
      <c r="B60" t="str">
        <f>IF('[2]Patients - TAS'!B4 ="","",'[2]Patients - TAS'!B4)</f>
        <v>8003608666976394</v>
      </c>
      <c r="C60" t="str">
        <f>IF('[2]Patients - TAS'!C4 ="","",'[2]Patients - TAS'!C4)</f>
        <v>Active</v>
      </c>
      <c r="D60" t="str">
        <f>IF('[2]Patients - TAS'!D4 ="","",'[2]Patients - TAS'!D4)</f>
        <v>Verified</v>
      </c>
      <c r="E60">
        <f>IF('[2]Patients - TAS'!E4 ="","",'[2]Patients - TAS'!E4)</f>
        <v>6951825601</v>
      </c>
      <c r="F60">
        <f>IF('[2]Patients - TAS'!F4 ="","",'[2]Patients - TAS'!F4)</f>
        <v>1</v>
      </c>
      <c r="G60" t="str">
        <f>IF('[2]Patients - TAS'!G4 ="","",'[2]Patients - TAS'!G4)</f>
        <v>SIMPSON</v>
      </c>
      <c r="H60" t="str">
        <f>IF('[2]Patients - TAS'!H4 ="","",'[2]Patients - TAS'!H4)</f>
        <v>Tristan</v>
      </c>
      <c r="I60" t="str">
        <f>IF('[2]Patients - TAS'!I4 ="","",'[2]Patients - TAS'!I4)</f>
        <v/>
      </c>
      <c r="J60" s="19">
        <f>IF('[2]Patients - TAS'!J4 ="","",'[2]Patients - TAS'!J4)</f>
        <v>18533</v>
      </c>
      <c r="K60" t="str">
        <f>IF('[2]Patients - TAS'!K4 ="","",'[2]Patients - TAS'!K4)</f>
        <v>M</v>
      </c>
      <c r="L60" t="str">
        <f>IF('[2]Patients - TAS'!L4 ="","",'[2]Patients - TAS'!L4)</f>
        <v>132 Glendon Lane</v>
      </c>
      <c r="M60" t="str">
        <f>IF('[2]Patients - TAS'!M4 ="","",'[2]Patients - TAS'!M4)</f>
        <v>Strickland</v>
      </c>
      <c r="N60" t="str">
        <f>IF('[2]Patients - TAS'!N4 ="","",'[2]Patients - TAS'!N4)</f>
        <v>TAS</v>
      </c>
      <c r="O60">
        <f>IF('[2]Patients - TAS'!O4 ="","",'[2]Patients - TAS'!O4)</f>
        <v>7140</v>
      </c>
      <c r="P60" s="1" t="str">
        <f>IF('[2]Patients - TAS'!P4 ="","",'[2]Patients - TAS'!P4)</f>
        <v>0370100282</v>
      </c>
      <c r="Q60" t="str">
        <f>IF('[2]Patients - TAS'!Q4 ="","",'[2]Patients - TAS'!Q4)</f>
        <v>0481716021</v>
      </c>
      <c r="R60" t="str">
        <f>IF('[2]Patients - TAS'!R4 ="","",'[2]Patients - TAS'!R4)</f>
        <v>tristan.simpson@example.com</v>
      </c>
      <c r="S60" s="1" t="str">
        <f>IF('[2]Patients - TAS'!S4 ="","",'[2]Patients - TAS'!S4)</f>
        <v>0370106549</v>
      </c>
      <c r="T60" t="str">
        <f>IF('[2]Patients - TAS'!T4 ="","",'[2]Patients - TAS'!T4)</f>
        <v/>
      </c>
      <c r="U60" t="str">
        <f>IF('[2]Patients - TAS'!U4 ="","",'[2]Patients - TAS'!U4)</f>
        <v>South Sea Islander</v>
      </c>
      <c r="V60" t="str">
        <f>IF('[2]Patients - TAS'!V4 ="","",'[2]Patients - TAS'!V4)</f>
        <v/>
      </c>
    </row>
    <row r="61" spans="1:22" x14ac:dyDescent="0.25">
      <c r="A61" t="str">
        <f>IF('[2]Patients - TAS'!A5 ="","",'[2]Patients - TAS'!A5)</f>
        <v>DVA</v>
      </c>
      <c r="B61" t="str">
        <f>IF('[2]Patients - TAS'!B5 ="","",'[2]Patients - TAS'!B5)</f>
        <v>8003608666976428</v>
      </c>
      <c r="C61" t="str">
        <f>IF('[2]Patients - TAS'!C5 ="","",'[2]Patients - TAS'!C5)</f>
        <v>Active</v>
      </c>
      <c r="D61" t="str">
        <f>IF('[2]Patients - TAS'!D5 ="","",'[2]Patients - TAS'!D5)</f>
        <v>Verified</v>
      </c>
      <c r="E61">
        <f>IF('[2]Patients - TAS'!E5 ="","",'[2]Patients - TAS'!E5)</f>
        <v>6951825881</v>
      </c>
      <c r="F61">
        <f>IF('[2]Patients - TAS'!F5 ="","",'[2]Patients - TAS'!F5)</f>
        <v>1</v>
      </c>
      <c r="G61" t="str">
        <f>IF('[2]Patients - TAS'!G5 ="","",'[2]Patients - TAS'!G5)</f>
        <v>POTTS</v>
      </c>
      <c r="H61" t="str">
        <f>IF('[2]Patients - TAS'!H5 ="","",'[2]Patients - TAS'!H5)</f>
        <v>Felix</v>
      </c>
      <c r="I61" t="str">
        <f>IF('[2]Patients - TAS'!I5 ="","",'[2]Patients - TAS'!I5)</f>
        <v>ERNIE</v>
      </c>
      <c r="J61" s="19">
        <f>IF('[2]Patients - TAS'!J5 ="","",'[2]Patients - TAS'!J5)</f>
        <v>35022</v>
      </c>
      <c r="K61" t="str">
        <f>IF('[2]Patients - TAS'!K5 ="","",'[2]Patients - TAS'!K5)</f>
        <v>M</v>
      </c>
      <c r="L61" t="str">
        <f>IF('[2]Patients - TAS'!L5 ="","",'[2]Patients - TAS'!L5)</f>
        <v>182 Ocean Ct</v>
      </c>
      <c r="M61" t="str">
        <f>IF('[2]Patients - TAS'!M5 ="","",'[2]Patients - TAS'!M5)</f>
        <v>Opossum Bay</v>
      </c>
      <c r="N61" t="str">
        <f>IF('[2]Patients - TAS'!N5 ="","",'[2]Patients - TAS'!N5)</f>
        <v>TAS</v>
      </c>
      <c r="O61">
        <f>IF('[2]Patients - TAS'!O5 ="","",'[2]Patients - TAS'!O5)</f>
        <v>7023</v>
      </c>
      <c r="P61" s="1" t="str">
        <f>IF('[2]Patients - TAS'!P5 ="","",'[2]Patients - TAS'!P5)</f>
        <v>0370108260</v>
      </c>
      <c r="Q61" t="str">
        <f>IF('[2]Patients - TAS'!Q5 ="","",'[2]Patients - TAS'!Q5)</f>
        <v>0450188367</v>
      </c>
      <c r="R61" t="str">
        <f>IF('[2]Patients - TAS'!R5 ="","",'[2]Patients - TAS'!R5)</f>
        <v>felix.potts@example.com.au</v>
      </c>
      <c r="S61" s="1" t="str">
        <f>IF('[2]Patients - TAS'!S5 ="","",'[2]Patients - TAS'!S5)</f>
        <v>0370102830</v>
      </c>
      <c r="T61" t="str">
        <f>IF('[2]Patients - TAS'!T5 ="","",'[2]Patients - TAS'!T5)</f>
        <v>QX288943</v>
      </c>
      <c r="U61" t="str">
        <f>IF('[2]Patients - TAS'!U5 ="","",'[2]Patients - TAS'!U5)</f>
        <v>Neither Aboriginal nor Torres Strait Islander Origin</v>
      </c>
      <c r="V61" t="str">
        <f>IF('[2]Patients - TAS'!V5 ="","",'[2]Patients - TAS'!V5)</f>
        <v/>
      </c>
    </row>
    <row r="62" spans="1:22" x14ac:dyDescent="0.25">
      <c r="A62" t="str">
        <f>IF('[2]Patients - TAS'!A6 ="","",'[2]Patients - TAS'!A6)</f>
        <v>Child own Medicare Card</v>
      </c>
      <c r="B62" t="str">
        <f>IF('[2]Patients - TAS'!B6 ="","",'[2]Patients - TAS'!B6)</f>
        <v>8003608500314729</v>
      </c>
      <c r="C62" t="str">
        <f>IF('[2]Patients - TAS'!C6 ="","",'[2]Patients - TAS'!C6)</f>
        <v>Active</v>
      </c>
      <c r="D62" t="str">
        <f>IF('[2]Patients - TAS'!D6 ="","",'[2]Patients - TAS'!D6)</f>
        <v>Verified</v>
      </c>
      <c r="E62">
        <f>IF('[2]Patients - TAS'!E6 ="","",'[2]Patients - TAS'!E6)</f>
        <v>6951825971</v>
      </c>
      <c r="F62">
        <f>IF('[2]Patients - TAS'!F6 ="","",'[2]Patients - TAS'!F6)</f>
        <v>1</v>
      </c>
      <c r="G62" t="str">
        <f>IF('[2]Patients - TAS'!G6 ="","",'[2]Patients - TAS'!G6)</f>
        <v>PENNINGTON</v>
      </c>
      <c r="H62" t="str">
        <f>IF('[2]Patients - TAS'!H6 ="","",'[2]Patients - TAS'!H6)</f>
        <v>Donnie</v>
      </c>
      <c r="I62" t="str">
        <f>IF('[2]Patients - TAS'!I6 ="","",'[2]Patients - TAS'!I6)</f>
        <v>KIP</v>
      </c>
      <c r="J62" s="19">
        <f>IF('[2]Patients - TAS'!J6 ="","",'[2]Patients - TAS'!J6)</f>
        <v>40121</v>
      </c>
      <c r="K62" t="str">
        <f>IF('[2]Patients - TAS'!K6 ="","",'[2]Patients - TAS'!K6)</f>
        <v>M</v>
      </c>
      <c r="L62" t="str">
        <f>IF('[2]Patients - TAS'!L6 ="","",'[2]Patients - TAS'!L6)</f>
        <v>192 Cathedral Dr</v>
      </c>
      <c r="M62" t="str">
        <f>IF('[2]Patients - TAS'!M6 ="","",'[2]Patients - TAS'!M6)</f>
        <v>Bicheno</v>
      </c>
      <c r="N62" t="str">
        <f>IF('[2]Patients - TAS'!N6 ="","",'[2]Patients - TAS'!N6)</f>
        <v>TAS</v>
      </c>
      <c r="O62">
        <f>IF('[2]Patients - TAS'!O6 ="","",'[2]Patients - TAS'!O6)</f>
        <v>7215</v>
      </c>
      <c r="P62" s="1" t="str">
        <f>IF('[2]Patients - TAS'!P6 ="","",'[2]Patients - TAS'!P6)</f>
        <v>0370101498</v>
      </c>
      <c r="Q62" t="str">
        <f>IF('[2]Patients - TAS'!Q6 ="","",'[2]Patients - TAS'!Q6)</f>
        <v>0443892059</v>
      </c>
      <c r="R62" t="str">
        <f>IF('[2]Patients - TAS'!R6 ="","",'[2]Patients - TAS'!R6)</f>
        <v>donnie.pennington@example.net</v>
      </c>
      <c r="S62" s="1" t="str">
        <f>IF('[2]Patients - TAS'!S6 ="","",'[2]Patients - TAS'!S6)</f>
        <v>0370106629</v>
      </c>
      <c r="T62" t="str">
        <f>IF('[2]Patients - TAS'!T6 ="","",'[2]Patients - TAS'!T6)</f>
        <v/>
      </c>
      <c r="U62" t="str">
        <f>IF('[2]Patients - TAS'!U6 ="","",'[2]Patients - TAS'!U6)</f>
        <v>Not Stated</v>
      </c>
      <c r="V62" t="str">
        <f>IF('[2]Patients - TAS'!V6 ="","",'[2]Patients - TAS'!V6)</f>
        <v/>
      </c>
    </row>
    <row r="63" spans="1:22" x14ac:dyDescent="0.25">
      <c r="A63" t="str">
        <f>IF('[2]Patients - ACT'!A2 ="","",'[2]Patients - ACT'!A2)</f>
        <v/>
      </c>
      <c r="B63" t="str">
        <f>IF('[2]Patients - ACT'!B2 ="","",'[2]Patients - ACT'!B2)</f>
        <v>8003608333647170</v>
      </c>
      <c r="C63" t="str">
        <f>IF('[2]Patients - ACT'!C2 ="","",'[2]Patients - ACT'!C2)</f>
        <v>Active</v>
      </c>
      <c r="D63" t="str">
        <f>IF('[2]Patients - ACT'!D2 ="","",'[2]Patients - ACT'!D2)</f>
        <v>Verified</v>
      </c>
      <c r="E63">
        <f>IF('[2]Patients - ACT'!E2 ="","",'[2]Patients - ACT'!E2)</f>
        <v>2954540341</v>
      </c>
      <c r="F63">
        <f>IF('[2]Patients - ACT'!F2 ="","",'[2]Patients - ACT'!F2)</f>
        <v>1</v>
      </c>
      <c r="G63" t="str">
        <f>IF('[2]Patients - ACT'!G2 ="","",'[2]Patients - ACT'!G2)</f>
        <v>DOWNIE</v>
      </c>
      <c r="H63" t="str">
        <f>IF('[2]Patients - ACT'!H2 ="","",'[2]Patients - ACT'!H2)</f>
        <v>Grant</v>
      </c>
      <c r="I63" t="str">
        <f>IF('[2]Patients - ACT'!I2 ="","",'[2]Patients - ACT'!I2)</f>
        <v/>
      </c>
      <c r="J63" s="19">
        <f>IF('[2]Patients - ACT'!J2 ="","",'[2]Patients - ACT'!J2)</f>
        <v>36528</v>
      </c>
      <c r="K63" t="str">
        <f>IF('[2]Patients - ACT'!K2 ="","",'[2]Patients - ACT'!K2)</f>
        <v>M</v>
      </c>
      <c r="L63" t="str">
        <f>IF('[2]Patients - ACT'!L2 ="","",'[2]Patients - ACT'!L2)</f>
        <v>54 Toby Cnr</v>
      </c>
      <c r="M63" t="str">
        <f>IF('[2]Patients - ACT'!M2 ="","",'[2]Patients - ACT'!M2)</f>
        <v>Calwell</v>
      </c>
      <c r="N63" t="str">
        <f>IF('[2]Patients - ACT'!N2 ="","",'[2]Patients - ACT'!N2)</f>
        <v>ACT</v>
      </c>
      <c r="O63">
        <f>IF('[2]Patients - ACT'!O2 ="","",'[2]Patients - ACT'!O2)</f>
        <v>2905</v>
      </c>
      <c r="P63" s="1" t="str">
        <f>IF('[2]Patients - ACT'!P2 ="","",'[2]Patients - ACT'!P2)</f>
        <v>0270103810</v>
      </c>
      <c r="Q63" t="str">
        <f>IF('[2]Patients - ACT'!Q2 ="","",'[2]Patients - ACT'!Q2)</f>
        <v>0475351895</v>
      </c>
      <c r="R63" t="str">
        <f>IF('[2]Patients - ACT'!R2 ="","",'[2]Patients - ACT'!R2)</f>
        <v>grant.downie@example.com.au</v>
      </c>
      <c r="S63" s="1" t="str">
        <f>IF('[2]Patients - ACT'!S2 ="","",'[2]Patients - ACT'!S2)</f>
        <v>0270103810</v>
      </c>
      <c r="T63" t="str">
        <f>IF('[2]Patients - ACT'!T2 ="","",'[2]Patients - ACT'!T2)</f>
        <v/>
      </c>
      <c r="U63" t="str">
        <f>IF('[2]Patients - ACT'!U2 ="","",'[2]Patients - ACT'!U2)</f>
        <v>Aboriginal but not Torres Strait Islander Origin</v>
      </c>
      <c r="V63" t="str">
        <f>IF('[2]Patients - ACT'!V2 ="","",'[2]Patients - ACT'!V2)</f>
        <v/>
      </c>
    </row>
    <row r="64" spans="1:22" x14ac:dyDescent="0.25">
      <c r="A64" t="str">
        <f>IF('[2]Patients - ACT'!A3 ="","",'[2]Patients - ACT'!A3)</f>
        <v/>
      </c>
      <c r="B64" t="str">
        <f>IF('[2]Patients - ACT'!B3 ="","",'[2]Patients - ACT'!B3)</f>
        <v>8003608666976402</v>
      </c>
      <c r="C64" t="str">
        <f>IF('[2]Patients - ACT'!C3 ="","",'[2]Patients - ACT'!C3)</f>
        <v>Active</v>
      </c>
      <c r="D64" t="str">
        <f>IF('[2]Patients - ACT'!D3 ="","",'[2]Patients - ACT'!D3)</f>
        <v>Verified</v>
      </c>
      <c r="E64">
        <f>IF('[2]Patients - ACT'!E3 ="","",'[2]Patients - ACT'!E3)</f>
        <v>2954540431</v>
      </c>
      <c r="F64">
        <f>IF('[2]Patients - ACT'!F3 ="","",'[2]Patients - ACT'!F3)</f>
        <v>1</v>
      </c>
      <c r="G64" t="str">
        <f>IF('[2]Patients - ACT'!G3 ="","",'[2]Patients - ACT'!G3)</f>
        <v>DAVIS</v>
      </c>
      <c r="H64" t="str">
        <f>IF('[2]Patients - ACT'!H3 ="","",'[2]Patients - ACT'!H3)</f>
        <v>Juan</v>
      </c>
      <c r="I64" t="str">
        <f>IF('[2]Patients - ACT'!I3 ="","",'[2]Patients - ACT'!I3)</f>
        <v/>
      </c>
      <c r="J64" s="19">
        <f>IF('[2]Patients - ACT'!J3 ="","",'[2]Patients - ACT'!J3)</f>
        <v>33180</v>
      </c>
      <c r="K64" t="str">
        <f>IF('[2]Patients - ACT'!K3 ="","",'[2]Patients - ACT'!K3)</f>
        <v>M</v>
      </c>
      <c r="L64" t="str">
        <f>IF('[2]Patients - ACT'!L3 ="","",'[2]Patients - ACT'!L3)</f>
        <v>98 Grande Gdns</v>
      </c>
      <c r="M64" t="str">
        <f>IF('[2]Patients - ACT'!M3 ="","",'[2]Patients - ACT'!M3)</f>
        <v>Monash</v>
      </c>
      <c r="N64" t="str">
        <f>IF('[2]Patients - ACT'!N3 ="","",'[2]Patients - ACT'!N3)</f>
        <v>ACT</v>
      </c>
      <c r="O64">
        <f>IF('[2]Patients - ACT'!O3 ="","",'[2]Patients - ACT'!O3)</f>
        <v>2904</v>
      </c>
      <c r="P64" s="1" t="str">
        <f>IF('[2]Patients - ACT'!P3 ="","",'[2]Patients - ACT'!P3)</f>
        <v>0270103810</v>
      </c>
      <c r="Q64" t="str">
        <f>IF('[2]Patients - ACT'!Q3 ="","",'[2]Patients - ACT'!Q3)</f>
        <v>0449502039</v>
      </c>
      <c r="R64" t="str">
        <f>IF('[2]Patients - ACT'!R3 ="","",'[2]Patients - ACT'!R3)</f>
        <v>juan.davis@example.net</v>
      </c>
      <c r="S64" s="1" t="str">
        <f>IF('[2]Patients - ACT'!S3 ="","",'[2]Patients - ACT'!S3)</f>
        <v>0270103863</v>
      </c>
      <c r="T64" t="str">
        <f>IF('[2]Patients - ACT'!T3 ="","",'[2]Patients - ACT'!T3)</f>
        <v/>
      </c>
      <c r="U64" t="str">
        <f>IF('[2]Patients - ACT'!U3 ="","",'[2]Patients - ACT'!U3)</f>
        <v>Aboriginal but not Torres Strait Islander Origin</v>
      </c>
      <c r="V64" t="str">
        <f>IF('[2]Patients - ACT'!V3 ="","",'[2]Patients - ACT'!V3)</f>
        <v/>
      </c>
    </row>
    <row r="65" spans="1:22" x14ac:dyDescent="0.25">
      <c r="A65" t="str">
        <f>IF('[2]Patients - ACT'!A4 ="","",'[2]Patients - ACT'!A4)</f>
        <v/>
      </c>
      <c r="B65" t="str">
        <f>IF('[2]Patients - ACT'!B4 ="","",'[2]Patients - ACT'!B4)</f>
        <v>8003608500314711</v>
      </c>
      <c r="C65" t="str">
        <f>IF('[2]Patients - ACT'!C4 ="","",'[2]Patients - ACT'!C4)</f>
        <v>Active</v>
      </c>
      <c r="D65" t="str">
        <f>IF('[2]Patients - ACT'!D4 ="","",'[2]Patients - ACT'!D4)</f>
        <v>Verified</v>
      </c>
      <c r="E65">
        <f>IF('[2]Patients - ACT'!E4 ="","",'[2]Patients - ACT'!E4)</f>
        <v>2954540521</v>
      </c>
      <c r="F65">
        <f>IF('[2]Patients - ACT'!F4 ="","",'[2]Patients - ACT'!F4)</f>
        <v>1</v>
      </c>
      <c r="G65" t="str">
        <f>IF('[2]Patients - ACT'!G4 ="","",'[2]Patients - ACT'!G4)</f>
        <v>HULME</v>
      </c>
      <c r="H65" t="str">
        <f>IF('[2]Patients - ACT'!H4 ="","",'[2]Patients - ACT'!H4)</f>
        <v>Brant</v>
      </c>
      <c r="I65" t="str">
        <f>IF('[2]Patients - ACT'!I4 ="","",'[2]Patients - ACT'!I4)</f>
        <v/>
      </c>
      <c r="J65" s="19">
        <f>IF('[2]Patients - ACT'!J4 ="","",'[2]Patients - ACT'!J4)</f>
        <v>37085</v>
      </c>
      <c r="K65" t="str">
        <f>IF('[2]Patients - ACT'!K4 ="","",'[2]Patients - ACT'!K4)</f>
        <v>M</v>
      </c>
      <c r="L65" t="str">
        <f>IF('[2]Patients - ACT'!L4 ="","",'[2]Patients - ACT'!L4)</f>
        <v>58 Constitution Lane</v>
      </c>
      <c r="M65" t="str">
        <f>IF('[2]Patients - ACT'!M4 ="","",'[2]Patients - ACT'!M4)</f>
        <v>Erindale Centre</v>
      </c>
      <c r="N65" t="str">
        <f>IF('[2]Patients - ACT'!N4 ="","",'[2]Patients - ACT'!N4)</f>
        <v>ACT</v>
      </c>
      <c r="O65">
        <f>IF('[2]Patients - ACT'!O4 ="","",'[2]Patients - ACT'!O4)</f>
        <v>2903</v>
      </c>
      <c r="P65" s="1" t="str">
        <f>IF('[2]Patients - ACT'!P4 ="","",'[2]Patients - ACT'!P4)</f>
        <v>0270103810</v>
      </c>
      <c r="Q65" t="str">
        <f>IF('[2]Patients - ACT'!Q4 ="","",'[2]Patients - ACT'!Q4)</f>
        <v>0445351522</v>
      </c>
      <c r="R65" t="str">
        <f>IF('[2]Patients - ACT'!R4 ="","",'[2]Patients - ACT'!R4)</f>
        <v>brant.hulme@example.com</v>
      </c>
      <c r="S65" s="1" t="str">
        <f>IF('[2]Patients - ACT'!S4 ="","",'[2]Patients - ACT'!S4)</f>
        <v>0270105704</v>
      </c>
      <c r="T65" t="str">
        <f>IF('[2]Patients - ACT'!T4 ="","",'[2]Patients - ACT'!T4)</f>
        <v/>
      </c>
      <c r="U65" t="str">
        <f>IF('[2]Patients - ACT'!U4 ="","",'[2]Patients - ACT'!U4)</f>
        <v>Torres Strait Islander but not Aboriginal Origin</v>
      </c>
      <c r="V65" t="str">
        <f>IF('[2]Patients - ACT'!V4 ="","",'[2]Patients - ACT'!V4)</f>
        <v/>
      </c>
    </row>
    <row r="66" spans="1:22" x14ac:dyDescent="0.25">
      <c r="A66" t="str">
        <f>IF('[2]Patients - ACT'!A5 ="","",'[2]Patients - ACT'!A5)</f>
        <v>DVA</v>
      </c>
      <c r="B66" t="str">
        <f>IF('[2]Patients - ACT'!B5 ="","",'[2]Patients - ACT'!B5)</f>
        <v>8003608000311688</v>
      </c>
      <c r="C66" t="str">
        <f>IF('[2]Patients - ACT'!C5 ="","",'[2]Patients - ACT'!C5)</f>
        <v>Active</v>
      </c>
      <c r="D66" t="str">
        <f>IF('[2]Patients - ACT'!D5 ="","",'[2]Patients - ACT'!D5)</f>
        <v>Verified</v>
      </c>
      <c r="E66">
        <f>IF('[2]Patients - ACT'!E5 ="","",'[2]Patients - ACT'!E5)</f>
        <v>2954540611</v>
      </c>
      <c r="F66">
        <f>IF('[2]Patients - ACT'!F5 ="","",'[2]Patients - ACT'!F5)</f>
        <v>1</v>
      </c>
      <c r="G66" t="str">
        <f>IF('[2]Patients - ACT'!G5 ="","",'[2]Patients - ACT'!G5)</f>
        <v>BLACK</v>
      </c>
      <c r="H66" t="str">
        <f>IF('[2]Patients - ACT'!H5 ="","",'[2]Patients - ACT'!H5)</f>
        <v>Kerry</v>
      </c>
      <c r="I66" t="str">
        <f>IF('[2]Patients - ACT'!I5 ="","",'[2]Patients - ACT'!I5)</f>
        <v>DOUGAL</v>
      </c>
      <c r="J66" s="19">
        <f>IF('[2]Patients - ACT'!J5 ="","",'[2]Patients - ACT'!J5)</f>
        <v>37189</v>
      </c>
      <c r="K66" t="str">
        <f>IF('[2]Patients - ACT'!K5 ="","",'[2]Patients - ACT'!K5)</f>
        <v>M</v>
      </c>
      <c r="L66" t="str">
        <f>IF('[2]Patients - ACT'!L5 ="","",'[2]Patients - ACT'!L5)</f>
        <v>103 East Est</v>
      </c>
      <c r="M66" t="str">
        <f>IF('[2]Patients - ACT'!M5 ="","",'[2]Patients - ACT'!M5)</f>
        <v>Monash</v>
      </c>
      <c r="N66" t="str">
        <f>IF('[2]Patients - ACT'!N5 ="","",'[2]Patients - ACT'!N5)</f>
        <v>ACT</v>
      </c>
      <c r="O66">
        <f>IF('[2]Patients - ACT'!O5 ="","",'[2]Patients - ACT'!O5)</f>
        <v>2904</v>
      </c>
      <c r="P66" s="1" t="str">
        <f>IF('[2]Patients - ACT'!P5 ="","",'[2]Patients - ACT'!P5)</f>
        <v>0270103810</v>
      </c>
      <c r="Q66" t="str">
        <f>IF('[2]Patients - ACT'!Q5 ="","",'[2]Patients - ACT'!Q5)</f>
        <v>0423720003</v>
      </c>
      <c r="R66" t="str">
        <f>IF('[2]Patients - ACT'!R5 ="","",'[2]Patients - ACT'!R5)</f>
        <v>kerry.black@example.com.au</v>
      </c>
      <c r="S66" s="1" t="str">
        <f>IF('[2]Patients - ACT'!S5 ="","",'[2]Patients - ACT'!S5)</f>
        <v>0270109494</v>
      </c>
      <c r="T66" t="str">
        <f>IF('[2]Patients - ACT'!T5 ="","",'[2]Patients - ACT'!T5)</f>
        <v>QX827289</v>
      </c>
      <c r="U66" t="str">
        <f>IF('[2]Patients - ACT'!U5 ="","",'[2]Patients - ACT'!U5)</f>
        <v>South Sea Islander</v>
      </c>
      <c r="V66" t="str">
        <f>IF('[2]Patients - ACT'!V5 ="","",'[2]Patients - ACT'!V5)</f>
        <v/>
      </c>
    </row>
    <row r="67" spans="1:22" x14ac:dyDescent="0.25">
      <c r="A67" t="str">
        <f>IF('[2]Patients - ACT'!A6 ="","",'[2]Patients - ACT'!A6)</f>
        <v>DVA</v>
      </c>
      <c r="B67" t="str">
        <f>IF('[2]Patients - ACT'!B6 ="","",'[2]Patients - ACT'!B6)</f>
        <v>8003608333647204</v>
      </c>
      <c r="C67" t="str">
        <f>IF('[2]Patients - ACT'!C6 ="","",'[2]Patients - ACT'!C6)</f>
        <v>Active</v>
      </c>
      <c r="D67" t="str">
        <f>IF('[2]Patients - ACT'!D6 ="","",'[2]Patients - ACT'!D6)</f>
        <v>Verified</v>
      </c>
      <c r="E67">
        <f>IF('[2]Patients - ACT'!E6 ="","",'[2]Patients - ACT'!E6)</f>
        <v>2954540891</v>
      </c>
      <c r="F67">
        <f>IF('[2]Patients - ACT'!F6 ="","",'[2]Patients - ACT'!F6)</f>
        <v>1</v>
      </c>
      <c r="G67" t="str">
        <f>IF('[2]Patients - ACT'!G6 ="","",'[2]Patients - ACT'!G6)</f>
        <v>SCOTT</v>
      </c>
      <c r="H67" t="str">
        <f>IF('[2]Patients - ACT'!H6 ="","",'[2]Patients - ACT'!H6)</f>
        <v>Elijah</v>
      </c>
      <c r="I67" t="str">
        <f>IF('[2]Patients - ACT'!I6 ="","",'[2]Patients - ACT'!I6)</f>
        <v>KEN</v>
      </c>
      <c r="J67" s="19">
        <f>IF('[2]Patients - ACT'!J6 ="","",'[2]Patients - ACT'!J6)</f>
        <v>31744</v>
      </c>
      <c r="K67" t="str">
        <f>IF('[2]Patients - ACT'!K6 ="","",'[2]Patients - ACT'!K6)</f>
        <v>M</v>
      </c>
      <c r="L67" t="str">
        <f>IF('[2]Patients - ACT'!L6 ="","",'[2]Patients - ACT'!L6)</f>
        <v>81 Short Cir</v>
      </c>
      <c r="M67" t="str">
        <f>IF('[2]Patients - ACT'!M6 ="","",'[2]Patients - ACT'!M6)</f>
        <v>Gilmore</v>
      </c>
      <c r="N67" t="str">
        <f>IF('[2]Patients - ACT'!N6 ="","",'[2]Patients - ACT'!N6)</f>
        <v>ACT</v>
      </c>
      <c r="O67">
        <f>IF('[2]Patients - ACT'!O6 ="","",'[2]Patients - ACT'!O6)</f>
        <v>2905</v>
      </c>
      <c r="P67" s="1" t="str">
        <f>IF('[2]Patients - ACT'!P6 ="","",'[2]Patients - ACT'!P6)</f>
        <v>0270103810</v>
      </c>
      <c r="Q67" t="str">
        <f>IF('[2]Patients - ACT'!Q6 ="","",'[2]Patients - ACT'!Q6)</f>
        <v>0433952520</v>
      </c>
      <c r="R67" t="str">
        <f>IF('[2]Patients - ACT'!R6 ="","",'[2]Patients - ACT'!R6)</f>
        <v>elijah.scott@example.net</v>
      </c>
      <c r="S67" s="1" t="str">
        <f>IF('[2]Patients - ACT'!S6 ="","",'[2]Patients - ACT'!S6)</f>
        <v>0270103850</v>
      </c>
      <c r="T67" t="str">
        <f>IF('[2]Patients - ACT'!T6 ="","",'[2]Patients - ACT'!T6)</f>
        <v>QX521750</v>
      </c>
      <c r="U67" t="str">
        <f>IF('[2]Patients - ACT'!U6 ="","",'[2]Patients - ACT'!U6)</f>
        <v>Torres Strait Islander but not Aboriginal Origin</v>
      </c>
      <c r="V67" t="str">
        <f>IF('[2]Patients - ACT'!V6 ="","",'[2]Patients - ACT'!V6)</f>
        <v/>
      </c>
    </row>
    <row r="68" spans="1:22" x14ac:dyDescent="0.25">
      <c r="A68" t="str">
        <f>IF('[2]Patients - ACT'!A7 ="","",'[2]Patients - ACT'!A7)</f>
        <v>Unverified/Deceased</v>
      </c>
      <c r="B68" t="str">
        <f>IF('[2]Patients - ACT'!B7 ="","",'[2]Patients - ACT'!B7)</f>
        <v>8003608833648470</v>
      </c>
      <c r="C68" t="str">
        <f>IF('[2]Patients - ACT'!C7 ="","",'[2]Patients - ACT'!C7)</f>
        <v>Deceased</v>
      </c>
      <c r="D68" t="str">
        <f>IF('[2]Patients - ACT'!D7 ="","",'[2]Patients - ACT'!D7)</f>
        <v>Unverified</v>
      </c>
      <c r="E68" t="str">
        <f>IF('[2]Patients - ACT'!E7 ="","",'[2]Patients - ACT'!E7)</f>
        <v/>
      </c>
      <c r="F68" t="str">
        <f>IF('[2]Patients - ACT'!F7 ="","",'[2]Patients - ACT'!F7)</f>
        <v/>
      </c>
      <c r="G68" t="str">
        <f>IF('[2]Patients - ACT'!G7 ="","",'[2]Patients - ACT'!G7)</f>
        <v>RIDGEWELL</v>
      </c>
      <c r="H68" t="str">
        <f>IF('[2]Patients - ACT'!H7 ="","",'[2]Patients - ACT'!H7)</f>
        <v>Troy</v>
      </c>
      <c r="I68" t="str">
        <f>IF('[2]Patients - ACT'!I7 ="","",'[2]Patients - ACT'!I7)</f>
        <v/>
      </c>
      <c r="J68" s="19">
        <f>IF('[2]Patients - ACT'!J7 ="","",'[2]Patients - ACT'!J7)</f>
        <v>26433</v>
      </c>
      <c r="K68" t="str">
        <f>IF('[2]Patients - ACT'!K7 ="","",'[2]Patients - ACT'!K7)</f>
        <v>Not Stated/Inadequately Described</v>
      </c>
      <c r="L68" t="str">
        <f>IF('[2]Patients - ACT'!L7 ="","",'[2]Patients - ACT'!L7)</f>
        <v>79 Elenore Tce</v>
      </c>
      <c r="M68" t="str">
        <f>IF('[2]Patients - ACT'!M7 ="","",'[2]Patients - ACT'!M7)</f>
        <v>Macarthur</v>
      </c>
      <c r="N68" t="str">
        <f>IF('[2]Patients - ACT'!N7 ="","",'[2]Patients - ACT'!N7)</f>
        <v>ACT</v>
      </c>
      <c r="O68">
        <f>IF('[2]Patients - ACT'!O7 ="","",'[2]Patients - ACT'!O7)</f>
        <v>2904</v>
      </c>
      <c r="P68" s="1" t="str">
        <f>IF('[2]Patients - ACT'!P7 ="","",'[2]Patients - ACT'!P7)</f>
        <v>0270103810</v>
      </c>
      <c r="Q68" t="str">
        <f>IF('[2]Patients - ACT'!Q7 ="","",'[2]Patients - ACT'!Q7)</f>
        <v>0430727052</v>
      </c>
      <c r="R68" t="str">
        <f>IF('[2]Patients - ACT'!R7 ="","",'[2]Patients - ACT'!R7)</f>
        <v>troy.ridgewell@example.com</v>
      </c>
      <c r="S68" s="1" t="str">
        <f>IF('[2]Patients - ACT'!S7 ="","",'[2]Patients - ACT'!S7)</f>
        <v>0270104193</v>
      </c>
      <c r="T68" t="str">
        <f>IF('[2]Patients - ACT'!T7 ="","",'[2]Patients - ACT'!T7)</f>
        <v/>
      </c>
      <c r="U68" t="str">
        <f>IF('[2]Patients - ACT'!U7 ="","",'[2]Patients - ACT'!U7)</f>
        <v/>
      </c>
      <c r="V68" t="str">
        <f>IF('[2]Patients - ACT'!V7 ="","",'[2]Patients - ACT'!V7)</f>
        <v/>
      </c>
    </row>
    <row r="69" spans="1:22" x14ac:dyDescent="0.25">
      <c r="A69" t="str">
        <f>IF('[2]Patients - ACT'!A8 ="","",'[2]Patients - ACT'!A8)</f>
        <v>Mother with triplets</v>
      </c>
      <c r="B69" t="str">
        <f>IF('[2]Patients - ACT'!B8 ="","",'[2]Patients - ACT'!B8)</f>
        <v>8003608666976485</v>
      </c>
      <c r="C69" t="str">
        <f>IF('[2]Patients - ACT'!C8 ="","",'[2]Patients - ACT'!C8)</f>
        <v>Active</v>
      </c>
      <c r="D69" t="str">
        <f>IF('[2]Patients - ACT'!D8 ="","",'[2]Patients - ACT'!D8)</f>
        <v>Verified</v>
      </c>
      <c r="E69">
        <f>IF('[2]Patients - ACT'!E8 ="","",'[2]Patients - ACT'!E8)</f>
        <v>2954541131</v>
      </c>
      <c r="F69">
        <f>IF('[2]Patients - ACT'!F8 ="","",'[2]Patients - ACT'!F8)</f>
        <v>1</v>
      </c>
      <c r="G69" t="str">
        <f>IF('[2]Patients - ACT'!G8 ="","",'[2]Patients - ACT'!G8)</f>
        <v>DIETRICH</v>
      </c>
      <c r="H69" t="str">
        <f>IF('[2]Patients - ACT'!H8 ="","",'[2]Patients - ACT'!H8)</f>
        <v>Phillipa</v>
      </c>
      <c r="I69" t="str">
        <f>IF('[2]Patients - ACT'!I8 ="","",'[2]Patients - ACT'!I8)</f>
        <v>GRACE</v>
      </c>
      <c r="J69" s="19">
        <f>IF('[2]Patients - ACT'!J8 ="","",'[2]Patients - ACT'!J8)</f>
        <v>31214</v>
      </c>
      <c r="K69" t="str">
        <f>IF('[2]Patients - ACT'!K8 ="","",'[2]Patients - ACT'!K8)</f>
        <v>F</v>
      </c>
      <c r="L69" t="str">
        <f>IF('[2]Patients - ACT'!L8 ="","",'[2]Patients - ACT'!L8)</f>
        <v>77 Yoga Rdge</v>
      </c>
      <c r="M69" t="str">
        <f>IF('[2]Patients - ACT'!M8 ="","",'[2]Patients - ACT'!M8)</f>
        <v>Mitchell</v>
      </c>
      <c r="N69" t="str">
        <f>IF('[2]Patients - ACT'!N8 ="","",'[2]Patients - ACT'!N8)</f>
        <v>ACT</v>
      </c>
      <c r="O69">
        <f>IF('[2]Patients - ACT'!O8 ="","",'[2]Patients - ACT'!O8)</f>
        <v>2911</v>
      </c>
      <c r="P69" s="1" t="str">
        <f>IF('[2]Patients - ACT'!P8 ="","",'[2]Patients - ACT'!P8)</f>
        <v>0270103810</v>
      </c>
      <c r="Q69" t="str">
        <f>IF('[2]Patients - ACT'!Q8 ="","",'[2]Patients - ACT'!Q8)</f>
        <v>0433350288</v>
      </c>
      <c r="R69" t="str">
        <f>IF('[2]Patients - ACT'!R8 ="","",'[2]Patients - ACT'!R8)</f>
        <v>phillipa.dietrich@example.com.au</v>
      </c>
      <c r="S69" s="1" t="str">
        <f>IF('[2]Patients - ACT'!S8 ="","",'[2]Patients - ACT'!S8)</f>
        <v>0270109317</v>
      </c>
      <c r="T69" t="str">
        <f>IF('[2]Patients - ACT'!T8 ="","",'[2]Patients - ACT'!T8)</f>
        <v/>
      </c>
      <c r="U69" t="str">
        <f>IF('[2]Patients - ACT'!U8 ="","",'[2]Patients - ACT'!U8)</f>
        <v>Aboriginal but not Torres Strait Islander Origin</v>
      </c>
      <c r="V69" t="str">
        <f>IF('[2]Patients - ACT'!V8 ="","",'[2]Patients - ACT'!V8)</f>
        <v/>
      </c>
    </row>
    <row r="70" spans="1:22" x14ac:dyDescent="0.25">
      <c r="A70" t="str">
        <f>IF('[2]Patients - ACT'!A9 ="","",'[2]Patients - ACT'!A9)</f>
        <v/>
      </c>
      <c r="B70" t="str">
        <f>IF('[2]Patients - ACT'!B9 ="","",'[2]Patients - ACT'!B9)</f>
        <v>8003608666976493</v>
      </c>
      <c r="C70" t="str">
        <f>IF('[2]Patients - ACT'!C9 ="","",'[2]Patients - ACT'!C9)</f>
        <v>Active</v>
      </c>
      <c r="D70" t="str">
        <f>IF('[2]Patients - ACT'!D9 ="","",'[2]Patients - ACT'!D9)</f>
        <v>Verified</v>
      </c>
      <c r="E70">
        <f>IF('[2]Patients - ACT'!E9 ="","",'[2]Patients - ACT'!E9)</f>
        <v>2954541131</v>
      </c>
      <c r="F70">
        <f>IF('[2]Patients - ACT'!F9 ="","",'[2]Patients - ACT'!F9)</f>
        <v>2</v>
      </c>
      <c r="G70" t="str">
        <f>IF('[2]Patients - ACT'!G9 ="","",'[2]Patients - ACT'!G9)</f>
        <v>DIETRICH</v>
      </c>
      <c r="H70" t="str">
        <f>IF('[2]Patients - ACT'!H9 ="","",'[2]Patients - ACT'!H9)</f>
        <v>Blake</v>
      </c>
      <c r="I70" t="str">
        <f>IF('[2]Patients - ACT'!I9 ="","",'[2]Patients - ACT'!I9)</f>
        <v>LOUIS</v>
      </c>
      <c r="J70" s="19">
        <f>IF('[2]Patients - ACT'!J9 ="","",'[2]Patients - ACT'!J9)</f>
        <v>42845</v>
      </c>
      <c r="K70" t="str">
        <f>IF('[2]Patients - ACT'!K9 ="","",'[2]Patients - ACT'!K9)</f>
        <v>M</v>
      </c>
      <c r="L70" t="str">
        <f>IF('[2]Patients - ACT'!L9 ="","",'[2]Patients - ACT'!L9)</f>
        <v>77 Yoga Rdge</v>
      </c>
      <c r="M70" t="str">
        <f>IF('[2]Patients - ACT'!M9 ="","",'[2]Patients - ACT'!M9)</f>
        <v>Mitchell</v>
      </c>
      <c r="N70" t="str">
        <f>IF('[2]Patients - ACT'!N9 ="","",'[2]Patients - ACT'!N9)</f>
        <v>ACT</v>
      </c>
      <c r="O70">
        <f>IF('[2]Patients - ACT'!O9 ="","",'[2]Patients - ACT'!O9)</f>
        <v>2911</v>
      </c>
      <c r="P70" s="1" t="str">
        <f>IF('[2]Patients - ACT'!P9 ="","",'[2]Patients - ACT'!P9)</f>
        <v>0270103810</v>
      </c>
      <c r="Q70" t="str">
        <f>IF('[2]Patients - ACT'!Q9 ="","",'[2]Patients - ACT'!Q9)</f>
        <v>0424590797</v>
      </c>
      <c r="R70" t="str">
        <f>IF('[2]Patients - ACT'!R9 ="","",'[2]Patients - ACT'!R9)</f>
        <v/>
      </c>
      <c r="S70" s="1" t="str">
        <f>IF('[2]Patients - ACT'!S9 ="","",'[2]Patients - ACT'!S9)</f>
        <v>0270109186</v>
      </c>
      <c r="T70" t="str">
        <f>IF('[2]Patients - ACT'!T9 ="","",'[2]Patients - ACT'!T9)</f>
        <v/>
      </c>
      <c r="U70" t="str">
        <f>IF('[2]Patients - ACT'!U9 ="","",'[2]Patients - ACT'!U9)</f>
        <v>Not Stated</v>
      </c>
      <c r="V70" t="str">
        <f>IF('[2]Patients - ACT'!V9 ="","",'[2]Patients - ACT'!V9)</f>
        <v/>
      </c>
    </row>
    <row r="71" spans="1:22" x14ac:dyDescent="0.25">
      <c r="A71" t="str">
        <f>IF('[2]Patients - ACT'!A10 ="","",'[2]Patients - ACT'!A10)</f>
        <v/>
      </c>
      <c r="B71" t="str">
        <f>IF('[2]Patients - ACT'!B10 ="","",'[2]Patients - ACT'!B10)</f>
        <v>8003608500314778</v>
      </c>
      <c r="C71" t="str">
        <f>IF('[2]Patients - ACT'!C10 ="","",'[2]Patients - ACT'!C10)</f>
        <v>Active</v>
      </c>
      <c r="D71" t="str">
        <f>IF('[2]Patients - ACT'!D10 ="","",'[2]Patients - ACT'!D10)</f>
        <v>Verified</v>
      </c>
      <c r="E71">
        <f>IF('[2]Patients - ACT'!E10 ="","",'[2]Patients - ACT'!E10)</f>
        <v>2954541131</v>
      </c>
      <c r="F71">
        <f>IF('[2]Patients - ACT'!F10 ="","",'[2]Patients - ACT'!F10)</f>
        <v>3</v>
      </c>
      <c r="G71" t="str">
        <f>IF('[2]Patients - ACT'!G10 ="","",'[2]Patients - ACT'!G10)</f>
        <v>DIETRICH</v>
      </c>
      <c r="H71" t="str">
        <f>IF('[2]Patients - ACT'!H10 ="","",'[2]Patients - ACT'!H10)</f>
        <v>Kimbra</v>
      </c>
      <c r="I71" t="str">
        <f>IF('[2]Patients - ACT'!I10 ="","",'[2]Patients - ACT'!I10)</f>
        <v>ALTHEA</v>
      </c>
      <c r="J71" s="19">
        <f>IF('[2]Patients - ACT'!J10 ="","",'[2]Patients - ACT'!J10)</f>
        <v>42845</v>
      </c>
      <c r="K71" t="str">
        <f>IF('[2]Patients - ACT'!K10 ="","",'[2]Patients - ACT'!K10)</f>
        <v>F</v>
      </c>
      <c r="L71" t="str">
        <f>IF('[2]Patients - ACT'!L10 ="","",'[2]Patients - ACT'!L10)</f>
        <v>77 Yoga Rdge</v>
      </c>
      <c r="M71" t="str">
        <f>IF('[2]Patients - ACT'!M10 ="","",'[2]Patients - ACT'!M10)</f>
        <v>Mitchell</v>
      </c>
      <c r="N71" t="str">
        <f>IF('[2]Patients - ACT'!N10 ="","",'[2]Patients - ACT'!N10)</f>
        <v>ACT</v>
      </c>
      <c r="O71">
        <f>IF('[2]Patients - ACT'!O10 ="","",'[2]Patients - ACT'!O10)</f>
        <v>2911</v>
      </c>
      <c r="P71" s="1" t="str">
        <f>IF('[2]Patients - ACT'!P10 ="","",'[2]Patients - ACT'!P10)</f>
        <v>0270103810</v>
      </c>
      <c r="Q71" t="str">
        <f>IF('[2]Patients - ACT'!Q10 ="","",'[2]Patients - ACT'!Q10)</f>
        <v>0464077679</v>
      </c>
      <c r="R71" t="str">
        <f>IF('[2]Patients - ACT'!R10 ="","",'[2]Patients - ACT'!R10)</f>
        <v/>
      </c>
      <c r="S71" s="1" t="str">
        <f>IF('[2]Patients - ACT'!S10 ="","",'[2]Patients - ACT'!S10)</f>
        <v>0270101803</v>
      </c>
      <c r="T71" t="str">
        <f>IF('[2]Patients - ACT'!T10 ="","",'[2]Patients - ACT'!T10)</f>
        <v/>
      </c>
      <c r="U71" t="str">
        <f>IF('[2]Patients - ACT'!U10 ="","",'[2]Patients - ACT'!U10)</f>
        <v>South Sea Islander</v>
      </c>
      <c r="V71" t="str">
        <f>IF('[2]Patients - ACT'!V10 ="","",'[2]Patients - ACT'!V10)</f>
        <v/>
      </c>
    </row>
    <row r="72" spans="1:22" x14ac:dyDescent="0.25">
      <c r="A72" t="str">
        <f>IF('[2]Patients - ACT'!A11 ="","",'[2]Patients - ACT'!A11)</f>
        <v/>
      </c>
      <c r="B72" t="str">
        <f>IF('[2]Patients - ACT'!B11 ="","",'[2]Patients - ACT'!B11)</f>
        <v>8003608333647295</v>
      </c>
      <c r="C72" t="str">
        <f>IF('[2]Patients - ACT'!C11 ="","",'[2]Patients - ACT'!C11)</f>
        <v>Active</v>
      </c>
      <c r="D72" t="str">
        <f>IF('[2]Patients - ACT'!D11 ="","",'[2]Patients - ACT'!D11)</f>
        <v>Verified</v>
      </c>
      <c r="E72">
        <f>IF('[2]Patients - ACT'!E11 ="","",'[2]Patients - ACT'!E11)</f>
        <v>2954541131</v>
      </c>
      <c r="F72">
        <f>IF('[2]Patients - ACT'!F11 ="","",'[2]Patients - ACT'!F11)</f>
        <v>4</v>
      </c>
      <c r="G72" t="str">
        <f>IF('[2]Patients - ACT'!G11 ="","",'[2]Patients - ACT'!G11)</f>
        <v>DIETRICH</v>
      </c>
      <c r="H72" t="str">
        <f>IF('[2]Patients - ACT'!H11 ="","",'[2]Patients - ACT'!H11)</f>
        <v>Diedre</v>
      </c>
      <c r="I72" t="str">
        <f>IF('[2]Patients - ACT'!I11 ="","",'[2]Patients - ACT'!I11)</f>
        <v>ALICIA</v>
      </c>
      <c r="J72" s="19">
        <f>IF('[2]Patients - ACT'!J11 ="","",'[2]Patients - ACT'!J11)</f>
        <v>42845</v>
      </c>
      <c r="K72" t="str">
        <f>IF('[2]Patients - ACT'!K11 ="","",'[2]Patients - ACT'!K11)</f>
        <v>F</v>
      </c>
      <c r="L72" t="str">
        <f>IF('[2]Patients - ACT'!L11 ="","",'[2]Patients - ACT'!L11)</f>
        <v>77 Yoga Rdge</v>
      </c>
      <c r="M72" t="str">
        <f>IF('[2]Patients - ACT'!M11 ="","",'[2]Patients - ACT'!M11)</f>
        <v>Mitchell</v>
      </c>
      <c r="N72" t="str">
        <f>IF('[2]Patients - ACT'!N11 ="","",'[2]Patients - ACT'!N11)</f>
        <v>ACT</v>
      </c>
      <c r="O72">
        <f>IF('[2]Patients - ACT'!O11 ="","",'[2]Patients - ACT'!O11)</f>
        <v>2911</v>
      </c>
      <c r="P72" s="1" t="str">
        <f>IF('[2]Patients - ACT'!P11 ="","",'[2]Patients - ACT'!P11)</f>
        <v>0270103810</v>
      </c>
      <c r="Q72" t="str">
        <f>IF('[2]Patients - ACT'!Q11 ="","",'[2]Patients - ACT'!Q11)</f>
        <v>0445595670</v>
      </c>
      <c r="R72" t="str">
        <f>IF('[2]Patients - ACT'!R11 ="","",'[2]Patients - ACT'!R11)</f>
        <v/>
      </c>
      <c r="S72" s="1" t="str">
        <f>IF('[2]Patients - ACT'!S11 ="","",'[2]Patients - ACT'!S11)</f>
        <v>0270106293</v>
      </c>
      <c r="T72" t="str">
        <f>IF('[2]Patients - ACT'!T11 ="","",'[2]Patients - ACT'!T11)</f>
        <v/>
      </c>
      <c r="U72" t="str">
        <f>IF('[2]Patients - ACT'!U11 ="","",'[2]Patients - ACT'!U11)</f>
        <v>Not Stated</v>
      </c>
      <c r="V72" t="str">
        <f>IF('[2]Patients - ACT'!V11 ="","",'[2]Patients - ACT'!V11)</f>
        <v/>
      </c>
    </row>
  </sheetData>
  <sheetProtection algorithmName="SHA-512" hashValue="GhpS4dbcRjxX6UwIi3CojokpZ9kKKdH/flKHGmGPX4etq2mLZZHv7brHx3zNI7Oo7RytsJjrJkjtEXhyTPfIaw==" saltValue="cFZy0yqVJe7VBE5YjeY9Yg=="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D2B1-AA5D-4BFC-81D7-ED66D02D11C4}">
  <dimension ref="A1:Y278"/>
  <sheetViews>
    <sheetView workbookViewId="0">
      <pane ySplit="1" topLeftCell="A2" activePane="bottomLeft" state="frozen"/>
      <selection pane="bottomLeft" activeCell="F137" sqref="F137"/>
    </sheetView>
  </sheetViews>
  <sheetFormatPr defaultColWidth="8.85546875" defaultRowHeight="15" x14ac:dyDescent="0.25"/>
  <cols>
    <col min="1" max="1" width="28.42578125" customWidth="1"/>
    <col min="2" max="2" width="17.7109375" bestFit="1" customWidth="1"/>
    <col min="3" max="3" width="20.28515625" bestFit="1" customWidth="1"/>
    <col min="4" max="4" width="32.85546875" customWidth="1"/>
    <col min="5" max="5" width="25.28515625" bestFit="1" customWidth="1"/>
    <col min="6" max="6" width="56.85546875" bestFit="1" customWidth="1"/>
    <col min="7" max="7" width="20.85546875" bestFit="1" customWidth="1"/>
    <col min="8" max="8" width="28" bestFit="1" customWidth="1"/>
    <col min="9" max="9" width="15.7109375" bestFit="1" customWidth="1"/>
    <col min="10" max="10" width="11.42578125" bestFit="1" customWidth="1"/>
    <col min="11" max="11" width="33" bestFit="1" customWidth="1"/>
    <col min="12" max="12" width="6" bestFit="1" customWidth="1"/>
    <col min="13" max="13" width="19.140625" bestFit="1" customWidth="1"/>
    <col min="14" max="14" width="22.28515625" bestFit="1" customWidth="1"/>
    <col min="15" max="15" width="6.28515625" bestFit="1" customWidth="1"/>
    <col min="16" max="16" width="10.42578125" bestFit="1" customWidth="1"/>
    <col min="17" max="17" width="16.42578125" bestFit="1" customWidth="1"/>
    <col min="18" max="18" width="11" bestFit="1" customWidth="1"/>
    <col min="19" max="19" width="62" bestFit="1" customWidth="1"/>
    <col min="20" max="20" width="24.7109375" bestFit="1" customWidth="1"/>
    <col min="21" max="21" width="22.140625" bestFit="1" customWidth="1"/>
    <col min="22" max="22" width="28.7109375" bestFit="1" customWidth="1"/>
    <col min="23" max="23" width="20.140625" bestFit="1" customWidth="1"/>
  </cols>
  <sheetData>
    <row r="1" spans="1:23" x14ac:dyDescent="0.25">
      <c r="A1" s="31" t="s">
        <v>2321</v>
      </c>
      <c r="B1" s="18" t="s">
        <v>2322</v>
      </c>
      <c r="C1" s="18" t="s">
        <v>2323</v>
      </c>
      <c r="D1" s="18" t="s">
        <v>2324</v>
      </c>
      <c r="E1" s="20" t="s">
        <v>1963</v>
      </c>
      <c r="F1" s="20" t="s">
        <v>1962</v>
      </c>
      <c r="G1" s="20" t="s">
        <v>2108</v>
      </c>
      <c r="H1" s="20" t="s">
        <v>2107</v>
      </c>
      <c r="I1" s="18" t="s">
        <v>2325</v>
      </c>
      <c r="J1" s="18" t="s">
        <v>2297</v>
      </c>
      <c r="K1" s="18" t="s">
        <v>2326</v>
      </c>
      <c r="L1" s="18" t="s">
        <v>2299</v>
      </c>
      <c r="M1" s="18" t="s">
        <v>2301</v>
      </c>
      <c r="N1" s="18" t="s">
        <v>2302</v>
      </c>
      <c r="O1" s="18" t="s">
        <v>2303</v>
      </c>
      <c r="P1" s="18" t="s">
        <v>2304</v>
      </c>
      <c r="Q1" s="18" t="s">
        <v>2305</v>
      </c>
      <c r="R1" s="18" t="s">
        <v>2308</v>
      </c>
      <c r="S1" s="18" t="s">
        <v>2327</v>
      </c>
      <c r="T1" s="18" t="s">
        <v>2328</v>
      </c>
      <c r="U1" s="18" t="s">
        <v>2329</v>
      </c>
      <c r="V1" s="18" t="s">
        <v>2330</v>
      </c>
      <c r="W1" s="18" t="s">
        <v>2331</v>
      </c>
    </row>
    <row r="2" spans="1:23" x14ac:dyDescent="0.25">
      <c r="A2" t="str">
        <f>[3]QLD!A2</f>
        <v>Aboriginal and Torres Strait Islander Health Practitioner</v>
      </c>
      <c r="B2" t="str">
        <f>[3]QLD!B2</f>
        <v xml:space="preserve">8003616566718675 </v>
      </c>
      <c r="C2">
        <f>[3]QLD!C2</f>
        <v>4115</v>
      </c>
      <c r="D2" t="str">
        <f>[3]QLD!D2</f>
        <v>Indigenous Health Worker</v>
      </c>
      <c r="E2">
        <f>[3]QLD!E2</f>
        <v>411511</v>
      </c>
      <c r="F2" t="str">
        <f>[3]QLD!F2</f>
        <v>Aboriginal and Torres Strait Health Worker</v>
      </c>
      <c r="G2" t="str">
        <f>TRIM([3]QLD!G2)</f>
        <v/>
      </c>
      <c r="H2" t="str">
        <f>TRIM([3]QLD!H2)</f>
        <v/>
      </c>
      <c r="I2" t="str">
        <f>[3]QLD!I2</f>
        <v>COULTER</v>
      </c>
      <c r="J2" t="str">
        <f>[3]QLD!J2</f>
        <v>Oliver</v>
      </c>
      <c r="K2" t="str">
        <f>[3]QLD!K2</f>
        <v>Male</v>
      </c>
      <c r="L2">
        <f>[3]QLD!L2</f>
        <v>37156</v>
      </c>
      <c r="M2" t="str">
        <f>[3]QLD!M2</f>
        <v>76 Abattoir Tce</v>
      </c>
      <c r="N2" t="str">
        <f>[3]QLD!N2</f>
        <v>Southedge</v>
      </c>
      <c r="O2" t="str">
        <f>[3]QLD!O2</f>
        <v>QLD</v>
      </c>
      <c r="P2">
        <f>[3]QLD!P2</f>
        <v>4871</v>
      </c>
      <c r="Q2" t="str">
        <f>[3]QLD!Q2</f>
        <v>0770102471</v>
      </c>
      <c r="R2" t="str">
        <f>[3]QLD!R2</f>
        <v>0770104839</v>
      </c>
      <c r="S2" t="str">
        <f>[3]QLD!S2</f>
        <v>oliver.c@southedgepractice.example.com.au</v>
      </c>
      <c r="T2" t="str">
        <f>[3]QLD!T2</f>
        <v>HAC000000001</v>
      </c>
      <c r="U2" t="str">
        <f>IF([3]QLD!U2&lt;&gt;"",[3]QLD!U2,"")</f>
        <v xml:space="preserve">8003626566706901 </v>
      </c>
      <c r="V2" t="str">
        <f>IF([3]QLD!V2&lt;&gt;"",[3]QLD!V2,"")</f>
        <v>2448261H</v>
      </c>
      <c r="W2" t="str">
        <f>IF([3]QLD!W2&lt;&gt;"",[3]QLD!W2,"")</f>
        <v/>
      </c>
    </row>
    <row r="3" spans="1:23" x14ac:dyDescent="0.25">
      <c r="A3" t="str">
        <f>[3]QLD!A3</f>
        <v>Aged Care Nurse</v>
      </c>
      <c r="B3" t="str">
        <f>[3]QLD!B3</f>
        <v xml:space="preserve">8003616566718683 </v>
      </c>
      <c r="C3">
        <f>[3]QLD!C3</f>
        <v>2544</v>
      </c>
      <c r="D3" t="str">
        <f>[3]QLD!D3</f>
        <v>Registered Nurses</v>
      </c>
      <c r="E3">
        <f>[3]QLD!E3</f>
        <v>254499</v>
      </c>
      <c r="F3" t="str">
        <f>[3]QLD!F3</f>
        <v>Registered Nurses nec</v>
      </c>
      <c r="G3" t="str">
        <f>TRIM([3]QLD!G3)</f>
        <v/>
      </c>
      <c r="H3" t="str">
        <f>TRIM([3]QLD!H3)</f>
        <v/>
      </c>
      <c r="I3" t="str">
        <f>[3]QLD!I3</f>
        <v>BERRY</v>
      </c>
      <c r="J3" t="str">
        <f>[3]QLD!J3</f>
        <v>Shay</v>
      </c>
      <c r="K3" t="str">
        <f>[3]QLD!K3</f>
        <v>Not Stated/Inadequately Described</v>
      </c>
      <c r="L3">
        <f>[3]QLD!L3</f>
        <v>21112</v>
      </c>
      <c r="M3" t="str">
        <f>[3]QLD!M3</f>
        <v>132 Ocean Ct</v>
      </c>
      <c r="N3" t="str">
        <f>[3]QLD!N3</f>
        <v>Hudson</v>
      </c>
      <c r="O3" t="str">
        <f>[3]QLD!O3</f>
        <v>QLD</v>
      </c>
      <c r="P3">
        <f>[3]QLD!P3</f>
        <v>4860</v>
      </c>
      <c r="Q3" t="str">
        <f>[3]QLD!Q3</f>
        <v>0770101729</v>
      </c>
      <c r="R3" t="str">
        <f>[3]QLD!R3</f>
        <v>0770100608</v>
      </c>
      <c r="S3" t="str">
        <f>[3]QLD!S3</f>
        <v>shay.b@hudsonagedcare.example.com.au</v>
      </c>
      <c r="T3" t="str">
        <f>[3]QLD!T3</f>
        <v>HAC000000002</v>
      </c>
      <c r="U3" t="str">
        <f>IF([3]QLD!U3&lt;&gt;"",[3]QLD!U3,"")</f>
        <v xml:space="preserve">8003621566706019 </v>
      </c>
      <c r="V3" t="str">
        <f>IF([3]QLD!V3&lt;&gt;"",[3]QLD!V3,"")</f>
        <v>2448271F</v>
      </c>
      <c r="W3" t="str">
        <f>IF([3]QLD!W3&lt;&gt;"",[3]QLD!W3,"")</f>
        <v/>
      </c>
    </row>
    <row r="4" spans="1:23" x14ac:dyDescent="0.25">
      <c r="A4" t="str">
        <f>[3]QLD!A4</f>
        <v>Cardio-thoracic Surgeon</v>
      </c>
      <c r="B4" t="str">
        <f>[3]QLD!B4</f>
        <v xml:space="preserve">8003616566718691 </v>
      </c>
      <c r="C4">
        <f>[3]QLD!C4</f>
        <v>2535</v>
      </c>
      <c r="D4" t="str">
        <f>[3]QLD!D4</f>
        <v>Surgeons</v>
      </c>
      <c r="E4">
        <f>[3]QLD!E4</f>
        <v>253512</v>
      </c>
      <c r="F4" t="str">
        <f>[3]QLD!F4</f>
        <v>Cardiothoracic Surgeon</v>
      </c>
      <c r="G4" t="str">
        <f>TRIM([3]QLD!G4)</f>
        <v/>
      </c>
      <c r="H4" t="str">
        <f>TRIM([3]QLD!H4)</f>
        <v/>
      </c>
      <c r="I4" t="str">
        <f>[3]QLD!I4</f>
        <v>MANNING</v>
      </c>
      <c r="J4" t="str">
        <f>[3]QLD!J4</f>
        <v>Meg</v>
      </c>
      <c r="K4" t="str">
        <f>[3]QLD!K4</f>
        <v>Not Stated/Inadequately Described</v>
      </c>
      <c r="L4">
        <f>[3]QLD!L4</f>
        <v>26062</v>
      </c>
      <c r="M4" t="str">
        <f>[3]QLD!M4</f>
        <v>90 Museum Esp</v>
      </c>
      <c r="N4" t="str">
        <f>[3]QLD!N4</f>
        <v>Barney View</v>
      </c>
      <c r="O4" t="str">
        <f>[3]QLD!O4</f>
        <v>QLD</v>
      </c>
      <c r="P4">
        <f>[3]QLD!P4</f>
        <v>4287</v>
      </c>
      <c r="Q4" t="str">
        <f>[3]QLD!Q4</f>
        <v>0770106543</v>
      </c>
      <c r="R4" t="str">
        <f>[3]QLD!R4</f>
        <v>0770104343</v>
      </c>
      <c r="S4" t="str">
        <f>[3]QLD!S4</f>
        <v>meg.m@example.com</v>
      </c>
      <c r="T4" t="str">
        <f>[3]QLD!T4</f>
        <v>HAC000000003</v>
      </c>
      <c r="U4" t="str">
        <f>IF([3]QLD!U4&lt;&gt;"",[3]QLD!U4,"")</f>
        <v/>
      </c>
      <c r="V4" t="str">
        <f>IF([3]QLD!V4&lt;&gt;"",[3]QLD!V4,"")</f>
        <v>2448281B</v>
      </c>
      <c r="W4" t="str">
        <f>IF([3]QLD!W4&lt;&gt;"",[3]QLD!W4,"")</f>
        <v/>
      </c>
    </row>
    <row r="5" spans="1:23" x14ac:dyDescent="0.25">
      <c r="A5" t="str">
        <f>[3]QLD!A5</f>
        <v>Emergency medicine physician</v>
      </c>
      <c r="B5" t="str">
        <f>[3]QLD!B5</f>
        <v xml:space="preserve">8003616566718709 </v>
      </c>
      <c r="C5">
        <f>[3]QLD!C5</f>
        <v>2539</v>
      </c>
      <c r="D5" t="str">
        <f>[3]QLD!D5</f>
        <v>Other Medical Practitioners</v>
      </c>
      <c r="E5">
        <f>[3]QLD!E5</f>
        <v>253912</v>
      </c>
      <c r="F5" t="str">
        <f>[3]QLD!F5</f>
        <v>Emergency Medicine Specialist/Emergency Physician</v>
      </c>
      <c r="G5" t="str">
        <f>TRIM([3]QLD!G5)</f>
        <v/>
      </c>
      <c r="H5" t="str">
        <f>TRIM([3]QLD!H5)</f>
        <v/>
      </c>
      <c r="I5" t="str">
        <f>[3]QLD!I5</f>
        <v>MITCHELL</v>
      </c>
      <c r="J5" t="str">
        <f>[3]QLD!J5</f>
        <v>Frankie</v>
      </c>
      <c r="K5" t="str">
        <f>[3]QLD!K5</f>
        <v>Not Stated/Inadequately Described</v>
      </c>
      <c r="L5">
        <f>[3]QLD!L5</f>
        <v>23391</v>
      </c>
      <c r="M5" t="str">
        <f>[3]QLD!M5</f>
        <v>87 Cresson Dr</v>
      </c>
      <c r="N5" t="str">
        <f>[3]QLD!N5</f>
        <v>Tarampa</v>
      </c>
      <c r="O5" t="str">
        <f>[3]QLD!O5</f>
        <v>QLD</v>
      </c>
      <c r="P5">
        <f>[3]QLD!P5</f>
        <v>4311</v>
      </c>
      <c r="Q5" t="str">
        <f>[3]QLD!Q5</f>
        <v>0770104985</v>
      </c>
      <c r="R5" t="str">
        <f>[3]QLD!R5</f>
        <v>0770104168</v>
      </c>
      <c r="S5" t="str">
        <f>[3]QLD!S5</f>
        <v>frankie.mitchell@tarampa.emergency.example.com.au</v>
      </c>
      <c r="T5" t="str">
        <f>[3]QLD!T5</f>
        <v>HAC000000004</v>
      </c>
      <c r="U5" t="str">
        <f>IF([3]QLD!U5&lt;&gt;"",[3]QLD!U5,"")</f>
        <v>8003628233373081</v>
      </c>
      <c r="V5" t="str">
        <f>IF([3]QLD!V5&lt;&gt;"",[3]QLD!V5,"")</f>
        <v>2448291A</v>
      </c>
      <c r="W5" t="str">
        <f>IF([3]QLD!W5&lt;&gt;"",[3]QLD!W5,"")</f>
        <v/>
      </c>
    </row>
    <row r="6" spans="1:23" x14ac:dyDescent="0.25">
      <c r="A6" t="str">
        <f>[3]QLD!A6</f>
        <v>General Practitioner</v>
      </c>
      <c r="B6" t="str">
        <f>[3]QLD!B6</f>
        <v xml:space="preserve">8003611566718288 </v>
      </c>
      <c r="C6">
        <f>[3]QLD!C6</f>
        <v>2531</v>
      </c>
      <c r="D6" t="str">
        <f>[3]QLD!D6</f>
        <v>Medical Practitioner</v>
      </c>
      <c r="E6">
        <f>[3]QLD!E6</f>
        <v>253111</v>
      </c>
      <c r="F6" t="str">
        <f>[3]QLD!F6</f>
        <v>General Practitioner</v>
      </c>
      <c r="G6" t="str">
        <f>TRIM([3]QLD!G6)</f>
        <v/>
      </c>
      <c r="H6" t="str">
        <f>TRIM([3]QLD!H6)</f>
        <v/>
      </c>
      <c r="I6" t="str">
        <f>[3]QLD!I6</f>
        <v>GUTHRIDGE</v>
      </c>
      <c r="J6" t="str">
        <f>[3]QLD!J6</f>
        <v>Jarred</v>
      </c>
      <c r="K6" t="str">
        <f>[3]QLD!K6</f>
        <v>Male</v>
      </c>
      <c r="L6">
        <f>[3]QLD!L6</f>
        <v>30242</v>
      </c>
      <c r="M6" t="str">
        <f>[3]QLD!M6</f>
        <v>30 Western Pl</v>
      </c>
      <c r="N6" t="str">
        <f>[3]QLD!N6</f>
        <v>Elimbah</v>
      </c>
      <c r="O6" t="str">
        <f>[3]QLD!O6</f>
        <v>QLD</v>
      </c>
      <c r="P6">
        <f>[3]QLD!P6</f>
        <v>4516</v>
      </c>
      <c r="Q6" t="str">
        <f>[3]QLD!Q6</f>
        <v>0770109540</v>
      </c>
      <c r="R6" t="str">
        <f>[3]QLD!R6</f>
        <v>0770101025</v>
      </c>
      <c r="S6" t="str">
        <f>[3]QLD!S6</f>
        <v>jarred.guthridge@elimbahmedicalcentre.example.com.au</v>
      </c>
      <c r="T6" t="str">
        <f>[3]QLD!T6</f>
        <v>HAC000000005</v>
      </c>
      <c r="U6" t="str">
        <f>IF([3]QLD!U6&lt;&gt;"",[3]QLD!U6,"")</f>
        <v xml:space="preserve">8003629900040359 </v>
      </c>
      <c r="V6" t="str">
        <f>IF([3]QLD!V6&lt;&gt;"",[3]QLD!V6,"")</f>
        <v>2448301T</v>
      </c>
      <c r="W6">
        <f>IF([3]QLD!W6&lt;&gt;"",[3]QLD!W6,"")</f>
        <v>8017183</v>
      </c>
    </row>
    <row r="7" spans="1:23" x14ac:dyDescent="0.25">
      <c r="A7" t="str">
        <f>[3]QLD!A7</f>
        <v>General Practitioner</v>
      </c>
      <c r="B7" t="str">
        <f>[3]QLD!B7</f>
        <v xml:space="preserve">8003619900051951 </v>
      </c>
      <c r="C7">
        <f>[3]QLD!C7</f>
        <v>2531</v>
      </c>
      <c r="D7" t="str">
        <f>[3]QLD!D7</f>
        <v>Medical Practitioner</v>
      </c>
      <c r="E7">
        <f>[3]QLD!E7</f>
        <v>253111</v>
      </c>
      <c r="F7" t="str">
        <f>[3]QLD!F7</f>
        <v>General Practitioner</v>
      </c>
      <c r="G7" t="str">
        <f>TRIM([3]QLD!G7)</f>
        <v/>
      </c>
      <c r="H7" t="str">
        <f>TRIM([3]QLD!H7)</f>
        <v/>
      </c>
      <c r="I7" t="str">
        <f>[3]QLD!I7</f>
        <v>SAMUELS</v>
      </c>
      <c r="J7" t="str">
        <f>[3]QLD!J7</f>
        <v>Wyatt</v>
      </c>
      <c r="K7" t="str">
        <f>[3]QLD!K7</f>
        <v>Male</v>
      </c>
      <c r="L7">
        <f>[3]QLD!L7</f>
        <v>28311</v>
      </c>
      <c r="M7" t="str">
        <f>[3]QLD!M7</f>
        <v>158 Bay Ct</v>
      </c>
      <c r="N7" t="str">
        <f>[3]QLD!N7</f>
        <v>Loch Lomond</v>
      </c>
      <c r="O7" t="str">
        <f>[3]QLD!O7</f>
        <v>QLD</v>
      </c>
      <c r="P7">
        <f>[3]QLD!P7</f>
        <v>4370</v>
      </c>
      <c r="Q7" t="str">
        <f>[3]QLD!Q7</f>
        <v>0770109261</v>
      </c>
      <c r="R7" t="str">
        <f>[3]QLD!R7</f>
        <v>0770104857</v>
      </c>
      <c r="S7" t="str">
        <f>[3]QLD!S7</f>
        <v>wyatt.samuels@lochlomondmc.example.net</v>
      </c>
      <c r="T7" t="str">
        <f>[3]QLD!T7</f>
        <v>HAC000000006</v>
      </c>
      <c r="U7" t="str">
        <f>IF([3]QLD!U7&lt;&gt;"",[3]QLD!U7,"")</f>
        <v xml:space="preserve">8003629900040367 </v>
      </c>
      <c r="V7" t="str">
        <f>IF([3]QLD!V7&lt;&gt;"",[3]QLD!V7,"")</f>
        <v>2448311L</v>
      </c>
      <c r="W7" t="str">
        <f>IF([3]QLD!W7&lt;&gt;"",[3]QLD!W7,"")</f>
        <v/>
      </c>
    </row>
    <row r="8" spans="1:23" x14ac:dyDescent="0.25">
      <c r="A8" t="str">
        <f>[3]QLD!A8</f>
        <v>Medical oncologist</v>
      </c>
      <c r="B8" t="str">
        <f>[3]QLD!B8</f>
        <v xml:space="preserve">8003611566718296 </v>
      </c>
      <c r="C8">
        <f>[3]QLD!C8</f>
        <v>2533</v>
      </c>
      <c r="D8" t="str">
        <f>[3]QLD!D8</f>
        <v>Specialist Medical Practitioners</v>
      </c>
      <c r="E8">
        <f>[3]QLD!E8</f>
        <v>253314</v>
      </c>
      <c r="F8" t="str">
        <f>[3]QLD!F8</f>
        <v>Medical Oncologist</v>
      </c>
      <c r="G8" t="str">
        <f>TRIM([3]QLD!G8)</f>
        <v/>
      </c>
      <c r="H8" t="str">
        <f>TRIM([3]QLD!H8)</f>
        <v/>
      </c>
      <c r="I8" t="str">
        <f>[3]QLD!I8</f>
        <v>LEEDS</v>
      </c>
      <c r="J8" t="str">
        <f>[3]QLD!J8</f>
        <v>Luigi</v>
      </c>
      <c r="K8" t="str">
        <f>[3]QLD!K8</f>
        <v>Male</v>
      </c>
      <c r="L8">
        <f>[3]QLD!L8</f>
        <v>36481</v>
      </c>
      <c r="M8" t="str">
        <f>[3]QLD!M8</f>
        <v>111 Gottfried Rvr</v>
      </c>
      <c r="N8" t="str">
        <f>[3]QLD!N8</f>
        <v>Bayview Heights</v>
      </c>
      <c r="O8" t="str">
        <f>[3]QLD!O8</f>
        <v>QLD</v>
      </c>
      <c r="P8">
        <f>[3]QLD!P8</f>
        <v>4868</v>
      </c>
      <c r="Q8" t="str">
        <f>[3]QLD!Q8</f>
        <v>0770100952</v>
      </c>
      <c r="R8" t="str">
        <f>[3]QLD!R8</f>
        <v>0770107216</v>
      </c>
      <c r="S8" t="str">
        <f>[3]QLD!S8</f>
        <v>luigi.leeds@example.com.au</v>
      </c>
      <c r="T8" t="str">
        <f>[3]QLD!T8</f>
        <v>HAC000000007</v>
      </c>
      <c r="U8" t="str">
        <f>IF([3]QLD!U8&lt;&gt;"",[3]QLD!U8,"")</f>
        <v/>
      </c>
      <c r="V8" t="str">
        <f>IF([3]QLD!V8&lt;&gt;"",[3]QLD!V8,"")</f>
        <v>2448321K</v>
      </c>
      <c r="W8">
        <f>IF([3]QLD!W8&lt;&gt;"",[3]QLD!W8,"")</f>
        <v>8017200</v>
      </c>
    </row>
    <row r="9" spans="1:23" x14ac:dyDescent="0.25">
      <c r="A9" t="str">
        <f>[3]QLD!A9</f>
        <v>Midwife</v>
      </c>
      <c r="B9" t="str">
        <f>[3]QLD!B9</f>
        <v xml:space="preserve">8003611566718304 </v>
      </c>
      <c r="C9">
        <f>[3]QLD!C9</f>
        <v>2541</v>
      </c>
      <c r="D9" t="str">
        <f>[3]QLD!D9</f>
        <v>Midwives</v>
      </c>
      <c r="E9">
        <f>[3]QLD!E9</f>
        <v>254111</v>
      </c>
      <c r="F9" t="str">
        <f>[3]QLD!F9</f>
        <v>Midwife</v>
      </c>
      <c r="G9" t="str">
        <f>TRIM([3]QLD!G9)</f>
        <v/>
      </c>
      <c r="H9" t="str">
        <f>TRIM([3]QLD!H9)</f>
        <v/>
      </c>
      <c r="I9" t="str">
        <f>[3]QLD!I9</f>
        <v>KENDALL</v>
      </c>
      <c r="J9" t="str">
        <f>[3]QLD!J9</f>
        <v>Dallas</v>
      </c>
      <c r="K9" t="str">
        <f>[3]QLD!K9</f>
        <v>Male</v>
      </c>
      <c r="L9">
        <f>[3]QLD!L9</f>
        <v>26085</v>
      </c>
      <c r="M9" t="str">
        <f>[3]QLD!M9</f>
        <v>65 John Hts</v>
      </c>
      <c r="N9" t="str">
        <f>[3]QLD!N9</f>
        <v>Coverty</v>
      </c>
      <c r="O9" t="str">
        <f>[3]QLD!O9</f>
        <v>QLD</v>
      </c>
      <c r="P9">
        <f>[3]QLD!P9</f>
        <v>4613</v>
      </c>
      <c r="Q9" t="str">
        <f>[3]QLD!Q9</f>
        <v>0770102627</v>
      </c>
      <c r="R9" t="str">
        <f>[3]QLD!R9</f>
        <v>0770100920</v>
      </c>
      <c r="S9" t="str">
        <f>[3]QLD!S9</f>
        <v>dallas.kendall@example.net</v>
      </c>
      <c r="T9" t="str">
        <f>[3]QLD!T9</f>
        <v>HAC000000008</v>
      </c>
      <c r="U9" t="str">
        <f>IF([3]QLD!U9&lt;&gt;"",[3]QLD!U9,"")</f>
        <v/>
      </c>
      <c r="V9" t="str">
        <f>IF([3]QLD!V9&lt;&gt;"",[3]QLD!V9,"")</f>
        <v>2448331J</v>
      </c>
      <c r="W9" t="str">
        <f>IF([3]QLD!W9&lt;&gt;"",[3]QLD!W9,"")</f>
        <v/>
      </c>
    </row>
    <row r="10" spans="1:23" x14ac:dyDescent="0.25">
      <c r="A10" t="str">
        <f>[3]QLD!A10</f>
        <v>Nurse practitioner</v>
      </c>
      <c r="B10" t="str">
        <f>[3]QLD!B10</f>
        <v xml:space="preserve">8003616566718733 </v>
      </c>
      <c r="C10">
        <f>[3]QLD!C10</f>
        <v>2544</v>
      </c>
      <c r="D10" t="str">
        <f>[3]QLD!D10</f>
        <v>Registered Nurses</v>
      </c>
      <c r="E10">
        <f>[3]QLD!E10</f>
        <v>254411</v>
      </c>
      <c r="F10" t="str">
        <f>[3]QLD!F10</f>
        <v>Nurse Practitioner</v>
      </c>
      <c r="G10" t="str">
        <f>TRIM([3]QLD!G10)</f>
        <v/>
      </c>
      <c r="H10" t="str">
        <f>TRIM([3]QLD!H10)</f>
        <v/>
      </c>
      <c r="I10" t="str">
        <f>[3]QLD!I10</f>
        <v>MCLEOD</v>
      </c>
      <c r="J10" t="str">
        <f>[3]QLD!J10</f>
        <v>Clinton</v>
      </c>
      <c r="K10" t="str">
        <f>[3]QLD!K10</f>
        <v>Male</v>
      </c>
      <c r="L10">
        <f>[3]QLD!L10</f>
        <v>28057</v>
      </c>
      <c r="M10" t="str">
        <f>[3]QLD!M10</f>
        <v>112 Rome Qy</v>
      </c>
      <c r="N10" t="str">
        <f>[3]QLD!N10</f>
        <v>Hudson</v>
      </c>
      <c r="O10" t="str">
        <f>[3]QLD!O10</f>
        <v>QLD</v>
      </c>
      <c r="P10">
        <f>[3]QLD!P10</f>
        <v>4860</v>
      </c>
      <c r="Q10" t="str">
        <f>[3]QLD!Q10</f>
        <v>0770100611</v>
      </c>
      <c r="R10" t="str">
        <f>[3]QLD!R10</f>
        <v>0770109614</v>
      </c>
      <c r="S10" t="str">
        <f>[3]QLD!S10</f>
        <v>clinton.mcleod@hudsonagedcare.example.net</v>
      </c>
      <c r="T10" t="str">
        <f>[3]QLD!T10</f>
        <v>HAC000000009</v>
      </c>
      <c r="U10" t="str">
        <f>IF([3]QLD!U10&lt;&gt;"",[3]QLD!U10,"")</f>
        <v>8003621566706019</v>
      </c>
      <c r="V10" t="str">
        <f>IF([3]QLD!V10&lt;&gt;"",[3]QLD!V10,"")</f>
        <v>2448341H</v>
      </c>
      <c r="W10" t="str">
        <f>IF([3]QLD!W10&lt;&gt;"",[3]QLD!W10,"")</f>
        <v/>
      </c>
    </row>
    <row r="11" spans="1:23" x14ac:dyDescent="0.25">
      <c r="A11" t="str">
        <f>[3]QLD!A11</f>
        <v>Nurse practitioner</v>
      </c>
      <c r="B11" t="str">
        <f>[3]QLD!B11</f>
        <v xml:space="preserve">8003611566718312 </v>
      </c>
      <c r="C11">
        <f>[3]QLD!C11</f>
        <v>2544</v>
      </c>
      <c r="D11" t="str">
        <f>[3]QLD!D11</f>
        <v>Registered Nurses</v>
      </c>
      <c r="E11">
        <f>[3]QLD!E11</f>
        <v>254411</v>
      </c>
      <c r="F11" t="str">
        <f>[3]QLD!F11</f>
        <v>Nurse Practitioner</v>
      </c>
      <c r="G11" t="str">
        <f>TRIM([3]QLD!G11)</f>
        <v/>
      </c>
      <c r="H11" t="str">
        <f>TRIM([3]QLD!H11)</f>
        <v/>
      </c>
      <c r="I11" t="str">
        <f>[3]QLD!I11</f>
        <v>SPRINGETT</v>
      </c>
      <c r="J11" t="str">
        <f>[3]QLD!J11</f>
        <v>Angelo</v>
      </c>
      <c r="K11" t="str">
        <f>[3]QLD!K11</f>
        <v>Male</v>
      </c>
      <c r="L11">
        <f>[3]QLD!L11</f>
        <v>24820</v>
      </c>
      <c r="M11" t="str">
        <f>[3]QLD!M11</f>
        <v>100 West Jnc</v>
      </c>
      <c r="N11" t="str">
        <f>[3]QLD!N11</f>
        <v>Glennie Heights</v>
      </c>
      <c r="O11" t="str">
        <f>[3]QLD!O11</f>
        <v>QLD</v>
      </c>
      <c r="P11">
        <f>[3]QLD!P11</f>
        <v>4370</v>
      </c>
      <c r="Q11" t="str">
        <f>[3]QLD!Q11</f>
        <v>0770102038</v>
      </c>
      <c r="R11" t="str">
        <f>[3]QLD!R11</f>
        <v>0770104941</v>
      </c>
      <c r="S11" t="str">
        <f>[3]QLD!S11</f>
        <v>angelo.springett@glennieheightph.example.com.au</v>
      </c>
      <c r="T11" t="str">
        <f>[3]QLD!T11</f>
        <v>HAC0000000010</v>
      </c>
      <c r="U11" t="str">
        <f>IF([3]QLD!U11&lt;&gt;"",[3]QLD!U11,"")</f>
        <v>8003621566705961</v>
      </c>
      <c r="V11" t="str">
        <f>IF([3]QLD!V11&lt;&gt;"",[3]QLD!V11,"")</f>
        <v>2448351F</v>
      </c>
      <c r="W11" t="str">
        <f>IF([3]QLD!W11&lt;&gt;"",[3]QLD!W11,"")</f>
        <v/>
      </c>
    </row>
    <row r="12" spans="1:23" x14ac:dyDescent="0.25">
      <c r="A12" t="str">
        <f>[3]QLD!A12</f>
        <v>Nurse practitioner</v>
      </c>
      <c r="B12" t="str">
        <f>[3]QLD!B12</f>
        <v xml:space="preserve">8003619900051969 </v>
      </c>
      <c r="C12">
        <f>[3]QLD!C12</f>
        <v>2544</v>
      </c>
      <c r="D12" t="str">
        <f>[3]QLD!D12</f>
        <v>Registered Nurses</v>
      </c>
      <c r="E12">
        <f>[3]QLD!E12</f>
        <v>254411</v>
      </c>
      <c r="F12" t="str">
        <f>[3]QLD!F12</f>
        <v>Nurse Practitioner</v>
      </c>
      <c r="G12" t="str">
        <f>TRIM([3]QLD!G12)</f>
        <v/>
      </c>
      <c r="H12" t="str">
        <f>TRIM([3]QLD!H12)</f>
        <v/>
      </c>
      <c r="I12" t="str">
        <f>[3]QLD!I12</f>
        <v>HAYWOOD</v>
      </c>
      <c r="J12" t="str">
        <f>[3]QLD!J12</f>
        <v>Byron</v>
      </c>
      <c r="K12" t="str">
        <f>[3]QLD!K12</f>
        <v>Male</v>
      </c>
      <c r="L12">
        <f>[3]QLD!L12</f>
        <v>37208</v>
      </c>
      <c r="M12" t="str">
        <f>[3]QLD!M12</f>
        <v>20 King Rdge</v>
      </c>
      <c r="N12" t="str">
        <f>[3]QLD!N12</f>
        <v>Barney View</v>
      </c>
      <c r="O12" t="str">
        <f>[3]QLD!O12</f>
        <v>QLD</v>
      </c>
      <c r="P12">
        <f>[3]QLD!P12</f>
        <v>4287</v>
      </c>
      <c r="Q12" t="str">
        <f>[3]QLD!Q12</f>
        <v>0770107684</v>
      </c>
      <c r="R12" t="str">
        <f>[3]QLD!R12</f>
        <v>0770106062</v>
      </c>
      <c r="S12" t="str">
        <f>[3]QLD!S12</f>
        <v>byron.haywood@barneyviewph.example.net</v>
      </c>
      <c r="T12" t="str">
        <f>[3]QLD!T12</f>
        <v>HAC0000000011</v>
      </c>
      <c r="U12" t="str">
        <f>IF([3]QLD!U12&lt;&gt;"",[3]QLD!U12,"")</f>
        <v xml:space="preserve">8003626566706869 </v>
      </c>
      <c r="V12" t="str">
        <f>IF([3]QLD!V12&lt;&gt;"",[3]QLD!V12,"")</f>
        <v>2448361B</v>
      </c>
      <c r="W12" t="str">
        <f>IF([3]QLD!W12&lt;&gt;"",[3]QLD!W12,"")</f>
        <v/>
      </c>
    </row>
    <row r="13" spans="1:23" x14ac:dyDescent="0.25">
      <c r="A13" t="str">
        <f>[3]QLD!A13</f>
        <v>Paediatrician</v>
      </c>
      <c r="B13" t="str">
        <f>[3]QLD!B13</f>
        <v xml:space="preserve">8003613233384643 </v>
      </c>
      <c r="C13">
        <f>[3]QLD!C13</f>
        <v>2533</v>
      </c>
      <c r="D13" t="str">
        <f>[3]QLD!D13</f>
        <v>Specialist Medical Practitioners</v>
      </c>
      <c r="E13">
        <f>[3]QLD!E13</f>
        <v>253321</v>
      </c>
      <c r="F13" t="str">
        <f>[3]QLD!F13</f>
        <v>Paediatrician</v>
      </c>
      <c r="G13" t="str">
        <f>TRIM([3]QLD!G13)</f>
        <v/>
      </c>
      <c r="H13" t="str">
        <f>TRIM([3]QLD!H13)</f>
        <v/>
      </c>
      <c r="I13" t="str">
        <f>[3]QLD!I13</f>
        <v>GRIGG</v>
      </c>
      <c r="J13" t="str">
        <f>[3]QLD!J13</f>
        <v>Hung</v>
      </c>
      <c r="K13" t="str">
        <f>[3]QLD!K13</f>
        <v>Male</v>
      </c>
      <c r="L13">
        <f>[3]QLD!L13</f>
        <v>23933</v>
      </c>
      <c r="M13" t="str">
        <f>[3]QLD!M13</f>
        <v>69 Zorro Cl</v>
      </c>
      <c r="N13" t="str">
        <f>[3]QLD!N13</f>
        <v>Nagoorin</v>
      </c>
      <c r="O13" t="str">
        <f>[3]QLD!O13</f>
        <v>QLD</v>
      </c>
      <c r="P13">
        <f>[3]QLD!P13</f>
        <v>4680</v>
      </c>
      <c r="Q13" t="str">
        <f>[3]QLD!Q13</f>
        <v>0770106751</v>
      </c>
      <c r="R13" t="str">
        <f>[3]QLD!R13</f>
        <v>0770102614</v>
      </c>
      <c r="S13" t="str">
        <f>[3]QLD!S13</f>
        <v>hung.grigg@example.com</v>
      </c>
      <c r="T13" t="str">
        <f>[3]QLD!T13</f>
        <v>HAC0000000012</v>
      </c>
      <c r="U13" t="str">
        <f>IF([3]QLD!U13&lt;&gt;"",[3]QLD!U13,"")</f>
        <v/>
      </c>
      <c r="V13" t="str">
        <f>IF([3]QLD!V13&lt;&gt;"",[3]QLD!V13,"")</f>
        <v>2448371A</v>
      </c>
      <c r="W13" t="str">
        <f>IF([3]QLD!W13&lt;&gt;"",[3]QLD!W13,"")</f>
        <v/>
      </c>
    </row>
    <row r="14" spans="1:23" x14ac:dyDescent="0.25">
      <c r="A14" t="str">
        <f>[3]QLD!A14</f>
        <v>Pathologist</v>
      </c>
      <c r="B14" t="str">
        <f>[3]QLD!B14</f>
        <v xml:space="preserve">8003619900051977 </v>
      </c>
      <c r="C14">
        <f>[3]QLD!C14</f>
        <v>2539</v>
      </c>
      <c r="D14" t="str">
        <f>[3]QLD!D14</f>
        <v>Other Medical Practitioners</v>
      </c>
      <c r="E14">
        <f>[3]QLD!E14</f>
        <v>253915</v>
      </c>
      <c r="F14" t="str">
        <f>[3]QLD!F14</f>
        <v>Pathologist</v>
      </c>
      <c r="G14" t="str">
        <f>TRIM([3]QLD!G14)</f>
        <v/>
      </c>
      <c r="H14" t="str">
        <f>TRIM([3]QLD!H14)</f>
        <v/>
      </c>
      <c r="I14" t="str">
        <f>[3]QLD!I14</f>
        <v>SHEARER</v>
      </c>
      <c r="J14" t="str">
        <f>[3]QLD!J14</f>
        <v>Joesfine</v>
      </c>
      <c r="K14" t="str">
        <f>[3]QLD!K14</f>
        <v>Not Stated/Inadequately Described</v>
      </c>
      <c r="L14">
        <f>[3]QLD!L14</f>
        <v>32835</v>
      </c>
      <c r="M14" t="str">
        <f>[3]QLD!M14</f>
        <v>106 John Rdge</v>
      </c>
      <c r="N14" t="str">
        <f>[3]QLD!N14</f>
        <v>Carrington</v>
      </c>
      <c r="O14" t="str">
        <f>[3]QLD!O14</f>
        <v>QLD</v>
      </c>
      <c r="P14">
        <f>[3]QLD!P14</f>
        <v>4350</v>
      </c>
      <c r="Q14" t="str">
        <f>[3]QLD!Q14</f>
        <v>0770105746</v>
      </c>
      <c r="R14" t="str">
        <f>[3]QLD!R14</f>
        <v>0770108263</v>
      </c>
      <c r="S14" t="str">
        <f>[3]QLD!S14</f>
        <v>joesfine.shearer@carringtonpathology.example.com.au</v>
      </c>
      <c r="T14" t="str">
        <f>[3]QLD!T14</f>
        <v>HAC0000000013</v>
      </c>
      <c r="U14" t="str">
        <f>IF([3]QLD!U14&lt;&gt;"",[3]QLD!U14,"")</f>
        <v>8003626566706877</v>
      </c>
      <c r="V14" t="str">
        <f>IF([3]QLD!V14&lt;&gt;"",[3]QLD!V14,"")</f>
        <v>2448381Y</v>
      </c>
      <c r="W14" t="str">
        <f>IF([3]QLD!W14&lt;&gt;"",[3]QLD!W14,"")</f>
        <v/>
      </c>
    </row>
    <row r="15" spans="1:23" x14ac:dyDescent="0.25">
      <c r="A15" t="str">
        <f>[3]QLD!A15</f>
        <v>Pathologist</v>
      </c>
      <c r="B15" t="str">
        <f>[3]QLD!B15</f>
        <v xml:space="preserve">8003619900051985 </v>
      </c>
      <c r="C15">
        <f>[3]QLD!C15</f>
        <v>2539</v>
      </c>
      <c r="D15" t="str">
        <f>[3]QLD!D15</f>
        <v>Other Medical Practitioners</v>
      </c>
      <c r="E15">
        <f>[3]QLD!E15</f>
        <v>253915</v>
      </c>
      <c r="F15" t="str">
        <f>[3]QLD!F15</f>
        <v>Pathologist</v>
      </c>
      <c r="G15" t="str">
        <f>TRIM([3]QLD!G15)</f>
        <v/>
      </c>
      <c r="H15" t="str">
        <f>TRIM([3]QLD!H15)</f>
        <v/>
      </c>
      <c r="I15" t="str">
        <f>[3]QLD!I15</f>
        <v>HERBERT</v>
      </c>
      <c r="J15" t="str">
        <f>[3]QLD!J15</f>
        <v>Aimee</v>
      </c>
      <c r="K15" t="str">
        <f>[3]QLD!K15</f>
        <v>Not Stated/Inadequately Described</v>
      </c>
      <c r="L15">
        <f>[3]QLD!L15</f>
        <v>31717</v>
      </c>
      <c r="M15" t="str">
        <f>[3]QLD!M15</f>
        <v>41 Woodstock Cl</v>
      </c>
      <c r="N15" t="str">
        <f>[3]QLD!N15</f>
        <v>Kioma</v>
      </c>
      <c r="O15" t="str">
        <f>[3]QLD!O15</f>
        <v>QLD</v>
      </c>
      <c r="P15">
        <f>[3]QLD!P15</f>
        <v>4498</v>
      </c>
      <c r="Q15" t="str">
        <f>[3]QLD!Q15</f>
        <v>0770103753</v>
      </c>
      <c r="R15" t="str">
        <f>[3]QLD!R15</f>
        <v>0770105780</v>
      </c>
      <c r="S15" t="str">
        <f>[3]QLD!S15</f>
        <v>aimee.herbert@kiomapathology.example.net</v>
      </c>
      <c r="T15" t="str">
        <f>[3]QLD!T15</f>
        <v>HAC0000000014</v>
      </c>
      <c r="U15" t="str">
        <f>IF([3]QLD!U15&lt;&gt;"",[3]QLD!U15,"")</f>
        <v xml:space="preserve">8003621566705995 </v>
      </c>
      <c r="V15" t="str">
        <f>IF([3]QLD!V15&lt;&gt;"",[3]QLD!V15,"")</f>
        <v>2448391X</v>
      </c>
      <c r="W15" t="str">
        <f>IF([3]QLD!W15&lt;&gt;"",[3]QLD!W15,"")</f>
        <v/>
      </c>
    </row>
    <row r="16" spans="1:23" x14ac:dyDescent="0.25">
      <c r="A16" t="str">
        <f>[3]QLD!A16</f>
        <v>Pharmacist</v>
      </c>
      <c r="B16" t="str">
        <f>[3]QLD!B16</f>
        <v xml:space="preserve">8003613233384668 </v>
      </c>
      <c r="C16">
        <f>[3]QLD!C16</f>
        <v>2515</v>
      </c>
      <c r="D16" t="str">
        <f>[3]QLD!D16</f>
        <v>Pharmacists</v>
      </c>
      <c r="E16">
        <f>[3]QLD!E16</f>
        <v>251513</v>
      </c>
      <c r="F16" t="str">
        <f>[3]QLD!F16</f>
        <v>Pharmacist</v>
      </c>
      <c r="G16" t="str">
        <f>TRIM([3]QLD!G16)</f>
        <v/>
      </c>
      <c r="H16" t="str">
        <f>TRIM([3]QLD!H16)</f>
        <v/>
      </c>
      <c r="I16" t="str">
        <f>[3]QLD!I16</f>
        <v>FORD</v>
      </c>
      <c r="J16" t="str">
        <f>[3]QLD!J16</f>
        <v>Dean</v>
      </c>
      <c r="K16" t="str">
        <f>[3]QLD!K16</f>
        <v>Male</v>
      </c>
      <c r="L16">
        <f>[3]QLD!L16</f>
        <v>31216</v>
      </c>
      <c r="M16" t="str">
        <f>[3]QLD!M16</f>
        <v>187 Frits Gdns</v>
      </c>
      <c r="N16" t="str">
        <f>[3]QLD!N16</f>
        <v>East Mackay</v>
      </c>
      <c r="O16" t="str">
        <f>[3]QLD!O16</f>
        <v>QLD</v>
      </c>
      <c r="P16">
        <f>[3]QLD!P16</f>
        <v>4740</v>
      </c>
      <c r="Q16" t="str">
        <f>[3]QLD!Q16</f>
        <v>0770104329</v>
      </c>
      <c r="R16" t="str">
        <f>[3]QLD!R16</f>
        <v>0770100278</v>
      </c>
      <c r="S16" t="str">
        <f>[3]QLD!S16</f>
        <v>dean.ford@eastmackaypharmacy.example.com.au</v>
      </c>
      <c r="T16" t="str">
        <f>[3]QLD!T16</f>
        <v>HAC0000000015</v>
      </c>
      <c r="U16" t="str">
        <f>IF([3]QLD!U16&lt;&gt;"",[3]QLD!U16,"")</f>
        <v xml:space="preserve">8003626566706893 </v>
      </c>
      <c r="V16" t="str">
        <f>IF([3]QLD!V16&lt;&gt;"",[3]QLD!V16,"")</f>
        <v>2448401K</v>
      </c>
      <c r="W16" t="str">
        <f>IF([3]QLD!W16&lt;&gt;"",[3]QLD!W16,"")</f>
        <v/>
      </c>
    </row>
    <row r="17" spans="1:23" x14ac:dyDescent="0.25">
      <c r="A17" t="str">
        <f>[3]QLD!A17</f>
        <v>Pharmacist</v>
      </c>
      <c r="B17" t="str">
        <f>[3]QLD!B17</f>
        <v xml:space="preserve">8003613233384676 </v>
      </c>
      <c r="C17">
        <f>[3]QLD!C17</f>
        <v>2515</v>
      </c>
      <c r="D17" t="str">
        <f>[3]QLD!D17</f>
        <v>Pharmacists</v>
      </c>
      <c r="E17">
        <f>[3]QLD!E17</f>
        <v>251513</v>
      </c>
      <c r="F17" t="str">
        <f>[3]QLD!F17</f>
        <v>Pharmacist</v>
      </c>
      <c r="G17" t="str">
        <f>TRIM([3]QLD!G17)</f>
        <v/>
      </c>
      <c r="H17" t="str">
        <f>TRIM([3]QLD!H17)</f>
        <v/>
      </c>
      <c r="I17" t="str">
        <f>[3]QLD!I17</f>
        <v>PATRICK</v>
      </c>
      <c r="J17" t="str">
        <f>[3]QLD!J17</f>
        <v>Manual</v>
      </c>
      <c r="K17" t="str">
        <f>[3]QLD!K17</f>
        <v>Male</v>
      </c>
      <c r="L17">
        <f>[3]QLD!L17</f>
        <v>24385</v>
      </c>
      <c r="M17" t="str">
        <f>[3]QLD!M17</f>
        <v>9 Shall Ct</v>
      </c>
      <c r="N17" t="str">
        <f>[3]QLD!N17</f>
        <v>Cracow</v>
      </c>
      <c r="O17" t="str">
        <f>[3]QLD!O17</f>
        <v>QLD</v>
      </c>
      <c r="P17">
        <f>[3]QLD!P17</f>
        <v>4719</v>
      </c>
      <c r="Q17" t="str">
        <f>[3]QLD!Q17</f>
        <v>0770101282</v>
      </c>
      <c r="R17" t="str">
        <f>[3]QLD!R17</f>
        <v>0770104769</v>
      </c>
      <c r="S17" t="str">
        <f>[3]QLD!S17</f>
        <v>manual.patrick@cracowpharmacy.example.net</v>
      </c>
      <c r="T17" t="str">
        <f>[3]QLD!T17</f>
        <v>HAC0000000016</v>
      </c>
      <c r="U17" t="str">
        <f>IF([3]QLD!U17&lt;&gt;"",[3]QLD!U17,"")</f>
        <v>8003624900039105</v>
      </c>
      <c r="V17" t="str">
        <f>IF([3]QLD!V17&lt;&gt;"",[3]QLD!V17,"")</f>
        <v>2448411J</v>
      </c>
      <c r="W17" t="str">
        <f>IF([3]QLD!W17&lt;&gt;"",[3]QLD!W17,"")</f>
        <v/>
      </c>
    </row>
    <row r="18" spans="1:23" x14ac:dyDescent="0.25">
      <c r="A18" t="str">
        <f>[3]QLD!A18</f>
        <v>Registered Nurse</v>
      </c>
      <c r="B18" t="str">
        <f>[3]QLD!B18</f>
        <v xml:space="preserve">8003616566718741 </v>
      </c>
      <c r="C18">
        <f>[3]QLD!C18</f>
        <v>2544</v>
      </c>
      <c r="D18" t="str">
        <f>[3]QLD!D18</f>
        <v>Registered Nurses</v>
      </c>
      <c r="E18">
        <f>[3]QLD!E18</f>
        <v>254499</v>
      </c>
      <c r="F18" t="str">
        <f>[3]QLD!F18</f>
        <v>Registered Nurses nec</v>
      </c>
      <c r="G18" t="str">
        <f>TRIM([3]QLD!G18)</f>
        <v/>
      </c>
      <c r="H18" t="str">
        <f>TRIM([3]QLD!H18)</f>
        <v/>
      </c>
      <c r="I18" t="str">
        <f>[3]QLD!I18</f>
        <v>MCLEAN</v>
      </c>
      <c r="J18" t="str">
        <f>[3]QLD!J18</f>
        <v>Lizzette</v>
      </c>
      <c r="K18" t="str">
        <f>[3]QLD!K18</f>
        <v>Not Stated/Inadequately Described</v>
      </c>
      <c r="L18">
        <f>[3]QLD!L18</f>
        <v>29468</v>
      </c>
      <c r="M18" t="str">
        <f>[3]QLD!M18</f>
        <v>45 Wolverene Qy</v>
      </c>
      <c r="N18" t="str">
        <f>[3]QLD!N18</f>
        <v>Hudson</v>
      </c>
      <c r="O18" t="str">
        <f>[3]QLD!O18</f>
        <v>QLD</v>
      </c>
      <c r="P18">
        <f>[3]QLD!P18</f>
        <v>4860</v>
      </c>
      <c r="Q18" t="str">
        <f>[3]QLD!Q18</f>
        <v>0770100189</v>
      </c>
      <c r="R18" t="str">
        <f>[3]QLD!R18</f>
        <v>0770109209</v>
      </c>
      <c r="S18" t="str">
        <f>[3]QLD!S18</f>
        <v>lizzette.mclean@hudsonagedcare.example.net</v>
      </c>
      <c r="T18" t="str">
        <f>[3]QLD!T18</f>
        <v>HAC0000000017</v>
      </c>
      <c r="U18" t="str">
        <f>IF([3]QLD!U18&lt;&gt;"",[3]QLD!U18,"")</f>
        <v xml:space="preserve">8003621566706019 </v>
      </c>
      <c r="V18" t="str">
        <f>IF([3]QLD!V18&lt;&gt;"",[3]QLD!V18,"")</f>
        <v>2448421H</v>
      </c>
      <c r="W18" t="str">
        <f>IF([3]QLD!W18&lt;&gt;"",[3]QLD!W18,"")</f>
        <v/>
      </c>
    </row>
    <row r="19" spans="1:23" x14ac:dyDescent="0.25">
      <c r="A19" t="str">
        <f>[3]QLD!A19</f>
        <v>Registered Nurse</v>
      </c>
      <c r="B19" t="str">
        <f>[3]QLD!B19</f>
        <v xml:space="preserve">8003618233384907 </v>
      </c>
      <c r="C19">
        <f>[3]QLD!C19</f>
        <v>2544</v>
      </c>
      <c r="D19" t="str">
        <f>[3]QLD!D19</f>
        <v>Registered Nurses</v>
      </c>
      <c r="E19">
        <f>[3]QLD!E19</f>
        <v>254499</v>
      </c>
      <c r="F19" t="str">
        <f>[3]QLD!F19</f>
        <v>Registered Nurses nec</v>
      </c>
      <c r="G19" t="str">
        <f>TRIM([3]QLD!G19)</f>
        <v/>
      </c>
      <c r="H19" t="str">
        <f>TRIM([3]QLD!H19)</f>
        <v/>
      </c>
      <c r="I19" t="str">
        <f>[3]QLD!I19</f>
        <v>ROWLAND</v>
      </c>
      <c r="J19" t="str">
        <f>[3]QLD!J19</f>
        <v>Roger</v>
      </c>
      <c r="K19" t="str">
        <f>[3]QLD!K19</f>
        <v>Male</v>
      </c>
      <c r="L19">
        <f>[3]QLD!L19</f>
        <v>23230</v>
      </c>
      <c r="M19" t="str">
        <f>[3]QLD!M19</f>
        <v>178 Ocean Esp</v>
      </c>
      <c r="N19" t="str">
        <f>[3]QLD!N19</f>
        <v>Glennie Heights</v>
      </c>
      <c r="O19" t="str">
        <f>[3]QLD!O19</f>
        <v>QLD</v>
      </c>
      <c r="P19">
        <f>[3]QLD!P19</f>
        <v>4370</v>
      </c>
      <c r="Q19" t="str">
        <f>[3]QLD!Q19</f>
        <v>0770103122</v>
      </c>
      <c r="R19" t="str">
        <f>[3]QLD!R19</f>
        <v>0770109485</v>
      </c>
      <c r="S19" t="str">
        <f>[3]QLD!S19</f>
        <v>roger.rowland@glennieheightph.example.com.au</v>
      </c>
      <c r="T19" t="str">
        <f>[3]QLD!T19</f>
        <v>HAC0000000018</v>
      </c>
      <c r="U19" t="str">
        <f>IF([3]QLD!U19&lt;&gt;"",[3]QLD!U19,"")</f>
        <v xml:space="preserve">8003621566705961 </v>
      </c>
      <c r="V19" t="str">
        <f>IF([3]QLD!V19&lt;&gt;"",[3]QLD!V19,"")</f>
        <v>2448431F</v>
      </c>
      <c r="W19" t="str">
        <f>IF([3]QLD!W19&lt;&gt;"",[3]QLD!W19,"")</f>
        <v/>
      </c>
    </row>
    <row r="20" spans="1:23" x14ac:dyDescent="0.25">
      <c r="A20" t="str">
        <f>[3]QLD!A20</f>
        <v>Registered Nurse</v>
      </c>
      <c r="B20" t="str">
        <f>[3]QLD!B20</f>
        <v xml:space="preserve">8003619900052017 </v>
      </c>
      <c r="C20">
        <f>[3]QLD!C20</f>
        <v>2544</v>
      </c>
      <c r="D20" t="str">
        <f>[3]QLD!D20</f>
        <v>Registered Nurses</v>
      </c>
      <c r="E20">
        <f>[3]QLD!E20</f>
        <v>254499</v>
      </c>
      <c r="F20" t="str">
        <f>[3]QLD!F20</f>
        <v>Registered Nurses nec</v>
      </c>
      <c r="G20" t="str">
        <f>TRIM([3]QLD!G20)</f>
        <v/>
      </c>
      <c r="H20" t="str">
        <f>TRIM([3]QLD!H20)</f>
        <v/>
      </c>
      <c r="I20" t="str">
        <f>[3]QLD!I20</f>
        <v>SINCLAIR</v>
      </c>
      <c r="J20" t="str">
        <f>[3]QLD!J20</f>
        <v>Forrest</v>
      </c>
      <c r="K20" t="str">
        <f>[3]QLD!K20</f>
        <v>Male</v>
      </c>
      <c r="L20">
        <f>[3]QLD!L20</f>
        <v>29881</v>
      </c>
      <c r="M20" t="str">
        <f>[3]QLD!M20</f>
        <v>159 Bay Lane</v>
      </c>
      <c r="N20" t="str">
        <f>[3]QLD!N20</f>
        <v>Barney View</v>
      </c>
      <c r="O20" t="str">
        <f>[3]QLD!O20</f>
        <v>QLD</v>
      </c>
      <c r="P20">
        <f>[3]QLD!P20</f>
        <v>4287</v>
      </c>
      <c r="Q20" t="str">
        <f>[3]QLD!Q20</f>
        <v>0770109646</v>
      </c>
      <c r="R20" t="str">
        <f>[3]QLD!R20</f>
        <v>0770109071</v>
      </c>
      <c r="S20" t="str">
        <f>[3]QLD!S20</f>
        <v>forrest.sinclair@barneyviewph.example.net</v>
      </c>
      <c r="T20" t="str">
        <f>[3]QLD!T20</f>
        <v>HAC0000000019</v>
      </c>
      <c r="U20" t="str">
        <f>IF([3]QLD!U20&lt;&gt;"",[3]QLD!U20,"")</f>
        <v xml:space="preserve">8003626566706869 </v>
      </c>
      <c r="V20" t="str">
        <f>IF([3]QLD!V20&lt;&gt;"",[3]QLD!V20,"")</f>
        <v>2448441B</v>
      </c>
      <c r="W20" t="str">
        <f>IF([3]QLD!W20&lt;&gt;"",[3]QLD!W20,"")</f>
        <v/>
      </c>
    </row>
    <row r="21" spans="1:23" x14ac:dyDescent="0.25">
      <c r="A21" t="str">
        <f>[3]QLD!A21</f>
        <v>Registered Nurse</v>
      </c>
      <c r="B21" t="str">
        <f>[3]QLD!B21</f>
        <v xml:space="preserve">8003614900051325 </v>
      </c>
      <c r="C21">
        <f>[3]QLD!C21</f>
        <v>2544</v>
      </c>
      <c r="D21" t="str">
        <f>[3]QLD!D21</f>
        <v>Registered Nurses</v>
      </c>
      <c r="E21">
        <f>[3]QLD!E21</f>
        <v>254499</v>
      </c>
      <c r="F21" t="str">
        <f>[3]QLD!F21</f>
        <v>Registered Nurses nec</v>
      </c>
      <c r="G21" t="str">
        <f>TRIM([3]QLD!G21)</f>
        <v/>
      </c>
      <c r="H21" t="str">
        <f>TRIM([3]QLD!H21)</f>
        <v/>
      </c>
      <c r="I21" t="str">
        <f>[3]QLD!I21</f>
        <v>EGAN</v>
      </c>
      <c r="J21" t="str">
        <f>[3]QLD!J21</f>
        <v>Shae</v>
      </c>
      <c r="K21" t="str">
        <f>[3]QLD!K21</f>
        <v>Not Stated/Inadequately Described</v>
      </c>
      <c r="L21">
        <f>[3]QLD!L21</f>
        <v>36386</v>
      </c>
      <c r="M21" t="str">
        <f>[3]QLD!M21</f>
        <v>22 Cheddar Tce</v>
      </c>
      <c r="N21" t="str">
        <f>[3]QLD!N21</f>
        <v>Elimbah</v>
      </c>
      <c r="O21" t="str">
        <f>[3]QLD!O21</f>
        <v>QLD</v>
      </c>
      <c r="P21">
        <f>[3]QLD!P21</f>
        <v>4516</v>
      </c>
      <c r="Q21" t="str">
        <f>[3]QLD!Q21</f>
        <v>0770101533</v>
      </c>
      <c r="R21" t="str">
        <f>[3]QLD!R21</f>
        <v>0770108939</v>
      </c>
      <c r="S21" t="str">
        <f>[3]QLD!S21</f>
        <v>shae.egan@elimbahmedicalcentre.example.com.au</v>
      </c>
      <c r="T21" t="str">
        <f>[3]QLD!T21</f>
        <v>HAC0000000020</v>
      </c>
      <c r="U21" t="str">
        <f>IF([3]QLD!U21&lt;&gt;"",[3]QLD!U21,"")</f>
        <v xml:space="preserve">8003629900040359 </v>
      </c>
      <c r="V21" t="str">
        <f>IF([3]QLD!V21&lt;&gt;"",[3]QLD!V21,"")</f>
        <v>2448451A</v>
      </c>
      <c r="W21" t="str">
        <f>IF([3]QLD!W21&lt;&gt;"",[3]QLD!W21,"")</f>
        <v/>
      </c>
    </row>
    <row r="22" spans="1:23" x14ac:dyDescent="0.25">
      <c r="A22" t="str">
        <f>[3]QLD!A22</f>
        <v>Registered Nurse</v>
      </c>
      <c r="B22" t="str">
        <f>[3]QLD!B22</f>
        <v xml:space="preserve">8003611566718338 </v>
      </c>
      <c r="C22">
        <f>[3]QLD!C22</f>
        <v>2544</v>
      </c>
      <c r="D22" t="str">
        <f>[3]QLD!D22</f>
        <v>Registered Nurses</v>
      </c>
      <c r="E22">
        <f>[3]QLD!E22</f>
        <v>254499</v>
      </c>
      <c r="F22" t="str">
        <f>[3]QLD!F22</f>
        <v>Registered Nurses nec</v>
      </c>
      <c r="G22" t="str">
        <f>TRIM([3]QLD!G22)</f>
        <v/>
      </c>
      <c r="H22" t="str">
        <f>TRIM([3]QLD!H22)</f>
        <v/>
      </c>
      <c r="I22" t="str">
        <f>[3]QLD!I22</f>
        <v>MORTON</v>
      </c>
      <c r="J22" t="str">
        <f>[3]QLD!J22</f>
        <v>Eric</v>
      </c>
      <c r="K22" t="str">
        <f>[3]QLD!K22</f>
        <v>Male</v>
      </c>
      <c r="L22">
        <f>[3]QLD!L22</f>
        <v>23635</v>
      </c>
      <c r="M22" t="str">
        <f>[3]QLD!M22</f>
        <v>147 Barrack Rdge</v>
      </c>
      <c r="N22" t="str">
        <f>[3]QLD!N22</f>
        <v>Loch Lomond</v>
      </c>
      <c r="O22" t="str">
        <f>[3]QLD!O22</f>
        <v>QLD</v>
      </c>
      <c r="P22">
        <f>[3]QLD!P22</f>
        <v>4370</v>
      </c>
      <c r="Q22" t="str">
        <f>[3]QLD!Q22</f>
        <v>0770105958</v>
      </c>
      <c r="R22" t="str">
        <f>[3]QLD!R22</f>
        <v>0770105679</v>
      </c>
      <c r="S22" t="str">
        <f>[3]QLD!S22</f>
        <v>eric.morton@lochlomondmc.example.net</v>
      </c>
      <c r="T22" t="str">
        <f>[3]QLD!T22</f>
        <v>HAC0000000021</v>
      </c>
      <c r="U22" t="str">
        <f>IF([3]QLD!U22&lt;&gt;"",[3]QLD!U22,"")</f>
        <v xml:space="preserve">8003629900040367 </v>
      </c>
      <c r="V22" t="str">
        <f>IF([3]QLD!V22&lt;&gt;"",[3]QLD!V22,"")</f>
        <v>2448461Y</v>
      </c>
      <c r="W22" t="str">
        <f>IF([3]QLD!W22&lt;&gt;"",[3]QLD!W22,"")</f>
        <v/>
      </c>
    </row>
    <row r="23" spans="1:23" x14ac:dyDescent="0.25">
      <c r="A23" t="str">
        <f>[3]QLD!A23</f>
        <v>Registered Nurse</v>
      </c>
      <c r="B23" t="str">
        <f>[3]QLD!B23</f>
        <v xml:space="preserve">8003616566718766 </v>
      </c>
      <c r="C23">
        <f>[3]QLD!C23</f>
        <v>2544</v>
      </c>
      <c r="D23" t="str">
        <f>[3]QLD!D23</f>
        <v>Registered Nurses</v>
      </c>
      <c r="E23">
        <f>[3]QLD!E23</f>
        <v>254499</v>
      </c>
      <c r="F23" t="str">
        <f>[3]QLD!F23</f>
        <v>Registered Nurses nec</v>
      </c>
      <c r="G23" t="str">
        <f>TRIM([3]QLD!G23)</f>
        <v/>
      </c>
      <c r="H23" t="str">
        <f>TRIM([3]QLD!H23)</f>
        <v/>
      </c>
      <c r="I23" t="str">
        <f>[3]QLD!I23</f>
        <v>LAMERTON</v>
      </c>
      <c r="J23" t="str">
        <f>[3]QLD!J23</f>
        <v>Buck</v>
      </c>
      <c r="K23" t="str">
        <f>[3]QLD!K23</f>
        <v>Male</v>
      </c>
      <c r="L23">
        <f>[3]QLD!L23</f>
        <v>31626</v>
      </c>
      <c r="M23" t="str">
        <f>[3]QLD!M23</f>
        <v>46 Hiram Esp</v>
      </c>
      <c r="N23" t="str">
        <f>[3]QLD!N23</f>
        <v>Southedge</v>
      </c>
      <c r="O23" t="str">
        <f>[3]QLD!O23</f>
        <v>QLD</v>
      </c>
      <c r="P23">
        <f>[3]QLD!P23</f>
        <v>4871</v>
      </c>
      <c r="Q23" t="str">
        <f>[3]QLD!Q23</f>
        <v>0770104404</v>
      </c>
      <c r="R23" t="str">
        <f>[3]QLD!R23</f>
        <v>0770106493</v>
      </c>
      <c r="S23" t="str">
        <f>[3]QLD!S23</f>
        <v>buck.lamerton@southedgepractice.example.com.au</v>
      </c>
      <c r="T23" t="str">
        <f>[3]QLD!T23</f>
        <v>HAC0000000022</v>
      </c>
      <c r="U23" t="str">
        <f>IF([3]QLD!U23&lt;&gt;"",[3]QLD!U23,"")</f>
        <v>8003626566706901</v>
      </c>
      <c r="V23" t="str">
        <f>IF([3]QLD!V23&lt;&gt;"",[3]QLD!V23,"")</f>
        <v>2448471X</v>
      </c>
      <c r="W23" t="str">
        <f>IF([3]QLD!W23&lt;&gt;"",[3]QLD!W23,"")</f>
        <v/>
      </c>
    </row>
    <row r="24" spans="1:23" x14ac:dyDescent="0.25">
      <c r="A24" t="str">
        <f>[3]QLD!A24</f>
        <v>Radiographer</v>
      </c>
      <c r="B24" t="str">
        <f>[3]QLD!B24</f>
        <v xml:space="preserve">8003611566718353 </v>
      </c>
      <c r="C24">
        <f>[3]QLD!C24</f>
        <v>2512</v>
      </c>
      <c r="D24" t="str">
        <f>[3]QLD!D24</f>
        <v>Medical Imaging Professionals</v>
      </c>
      <c r="E24">
        <f>[3]QLD!E24</f>
        <v>251211</v>
      </c>
      <c r="F24" t="str">
        <f>[3]QLD!F24</f>
        <v>Medical Diagnostic Radiographer</v>
      </c>
      <c r="G24" t="str">
        <f>TRIM([3]QLD!G24)</f>
        <v/>
      </c>
      <c r="H24" t="str">
        <f>TRIM([3]QLD!H24)</f>
        <v/>
      </c>
      <c r="I24" t="str">
        <f>[3]QLD!I24</f>
        <v>ELLIS</v>
      </c>
      <c r="J24" t="str">
        <f>[3]QLD!J24</f>
        <v>Kylee</v>
      </c>
      <c r="K24" t="str">
        <f>[3]QLD!K24</f>
        <v>Not Stated/Inadequately Described</v>
      </c>
      <c r="L24">
        <f>[3]QLD!L24</f>
        <v>28448</v>
      </c>
      <c r="M24" t="str">
        <f>[3]QLD!M24</f>
        <v>178 Dean Hts</v>
      </c>
      <c r="N24" t="str">
        <f>[3]QLD!N24</f>
        <v>Kaimkillenbun</v>
      </c>
      <c r="O24" t="str">
        <f>[3]QLD!O24</f>
        <v>QLD</v>
      </c>
      <c r="P24">
        <f>[3]QLD!P24</f>
        <v>4406</v>
      </c>
      <c r="Q24" t="str">
        <f>[3]QLD!Q24</f>
        <v>0770101670</v>
      </c>
      <c r="R24" t="str">
        <f>[3]QLD!R24</f>
        <v>0770107602</v>
      </c>
      <c r="S24" t="str">
        <f>[3]QLD!S24</f>
        <v>kylee.ellis@example.net</v>
      </c>
      <c r="T24" t="str">
        <f>[3]QLD!T24</f>
        <v>HAC0000000023</v>
      </c>
      <c r="U24" t="str">
        <f>IF([3]QLD!U24&lt;&gt;"",[3]QLD!U24,"")</f>
        <v/>
      </c>
      <c r="V24" t="str">
        <f>IF([3]QLD!V24&lt;&gt;"",[3]QLD!V24,"")</f>
        <v>2448481W</v>
      </c>
      <c r="W24" t="str">
        <f>IF([3]QLD!W24&lt;&gt;"",[3]QLD!W24,"")</f>
        <v/>
      </c>
    </row>
    <row r="25" spans="1:23" x14ac:dyDescent="0.25">
      <c r="A25" t="str">
        <f>[3]QLD!A25</f>
        <v>Radiologist</v>
      </c>
      <c r="B25" t="str">
        <f>[3]QLD!B25</f>
        <v xml:space="preserve">8003618233384923 </v>
      </c>
      <c r="C25">
        <f>[3]QLD!C25</f>
        <v>2539</v>
      </c>
      <c r="D25" t="str">
        <f>[3]QLD!D25</f>
        <v>Other Medical Practitioners</v>
      </c>
      <c r="E25">
        <f>[3]QLD!E25</f>
        <v>253917</v>
      </c>
      <c r="F25" t="str">
        <f>[3]QLD!F25</f>
        <v>Diagnostic and Interventional Radiologist</v>
      </c>
      <c r="G25" t="str">
        <f>TRIM([3]QLD!G25)</f>
        <v/>
      </c>
      <c r="H25" t="str">
        <f>TRIM([3]QLD!H25)</f>
        <v/>
      </c>
      <c r="I25" t="str">
        <f>[3]QLD!I25</f>
        <v>BERRY</v>
      </c>
      <c r="J25" t="str">
        <f>[3]QLD!J25</f>
        <v>Millicent</v>
      </c>
      <c r="K25" t="str">
        <f>[3]QLD!K25</f>
        <v>Not Stated/Inadequately Described</v>
      </c>
      <c r="L25">
        <f>[3]QLD!L25</f>
        <v>20664</v>
      </c>
      <c r="M25" t="str">
        <f>[3]QLD!M25</f>
        <v>11 Centenary St</v>
      </c>
      <c r="N25" t="str">
        <f>[3]QLD!N25</f>
        <v>Berat</v>
      </c>
      <c r="O25" t="str">
        <f>[3]QLD!O25</f>
        <v>QLD</v>
      </c>
      <c r="P25">
        <f>[3]QLD!P25</f>
        <v>4362</v>
      </c>
      <c r="Q25" t="str">
        <f>[3]QLD!Q25</f>
        <v>0770101865</v>
      </c>
      <c r="R25" t="str">
        <f>[3]QLD!R25</f>
        <v>0770105791</v>
      </c>
      <c r="S25" t="str">
        <f>[3]QLD!S25</f>
        <v>millicent.berry@beratradiology.example.com.au</v>
      </c>
      <c r="T25" t="str">
        <f>[3]QLD!T25</f>
        <v>HAC0000000024</v>
      </c>
      <c r="U25" t="str">
        <f>IF([3]QLD!U25&lt;&gt;"",[3]QLD!U25,"")</f>
        <v>8003628233373099</v>
      </c>
      <c r="V25" t="str">
        <f>IF([3]QLD!V25&lt;&gt;"",[3]QLD!V25,"")</f>
        <v>2448491T</v>
      </c>
      <c r="W25" t="str">
        <f>IF([3]QLD!W25&lt;&gt;"",[3]QLD!W25,"")</f>
        <v/>
      </c>
    </row>
    <row r="26" spans="1:23" x14ac:dyDescent="0.25">
      <c r="A26" t="str">
        <f>[3]QLD!A26</f>
        <v>Radiologist</v>
      </c>
      <c r="B26" t="str">
        <f>[3]QLD!B26</f>
        <v xml:space="preserve">8003611566718379 </v>
      </c>
      <c r="C26">
        <f>[3]QLD!C26</f>
        <v>2539</v>
      </c>
      <c r="D26" t="str">
        <f>[3]QLD!D26</f>
        <v>Other Medical Practitioners</v>
      </c>
      <c r="E26">
        <f>[3]QLD!E26</f>
        <v>253917</v>
      </c>
      <c r="F26" t="str">
        <f>[3]QLD!F26</f>
        <v>Diagnostic and Interventional Radiologist</v>
      </c>
      <c r="G26" t="str">
        <f>TRIM([3]QLD!G26)</f>
        <v/>
      </c>
      <c r="H26" t="str">
        <f>TRIM([3]QLD!H26)</f>
        <v/>
      </c>
      <c r="I26" t="str">
        <f>[3]QLD!I26</f>
        <v>MCLAUGHLIN</v>
      </c>
      <c r="J26" t="str">
        <f>[3]QLD!J26</f>
        <v>Kimberlee</v>
      </c>
      <c r="K26" t="str">
        <f>[3]QLD!K26</f>
        <v>Not Stated/Inadequately Described</v>
      </c>
      <c r="L26">
        <f>[3]QLD!L26</f>
        <v>20156</v>
      </c>
      <c r="M26" t="str">
        <f>[3]QLD!M26</f>
        <v>179 Elenore Jnc</v>
      </c>
      <c r="N26" t="str">
        <f>[3]QLD!N26</f>
        <v>Mount Charlton</v>
      </c>
      <c r="O26" t="str">
        <f>[3]QLD!O26</f>
        <v>QLD</v>
      </c>
      <c r="P26">
        <f>[3]QLD!P26</f>
        <v>4741</v>
      </c>
      <c r="Q26" t="str">
        <f>[3]QLD!Q26</f>
        <v>0770107257</v>
      </c>
      <c r="R26" t="str">
        <f>[3]QLD!R26</f>
        <v>0770100027</v>
      </c>
      <c r="S26" t="str">
        <f>[3]QLD!S26</f>
        <v>kimberlee.mclaughlin@mouncharltonradiology.example.net</v>
      </c>
      <c r="T26" t="str">
        <f>[3]QLD!T26</f>
        <v>HAC0000000025</v>
      </c>
      <c r="U26" t="str">
        <f>IF([3]QLD!U26&lt;&gt;"",[3]QLD!U26,"")</f>
        <v xml:space="preserve">8003623233373306 </v>
      </c>
      <c r="V26" t="str">
        <f>IF([3]QLD!V26&lt;&gt;"",[3]QLD!V26,"")</f>
        <v>2448501H</v>
      </c>
      <c r="W26" t="str">
        <f>IF([3]QLD!W26&lt;&gt;"",[3]QLD!W26,"")</f>
        <v/>
      </c>
    </row>
    <row r="27" spans="1:23" x14ac:dyDescent="0.25">
      <c r="A27" t="str">
        <f>[3]QLD!A27</f>
        <v>Surgeon</v>
      </c>
      <c r="B27" t="str">
        <f>[3]QLD!B27</f>
        <v xml:space="preserve">8003614900051341 </v>
      </c>
      <c r="C27">
        <f>[3]QLD!C27</f>
        <v>2535</v>
      </c>
      <c r="D27" t="str">
        <f>[3]QLD!D27</f>
        <v>Surgeons</v>
      </c>
      <c r="E27">
        <f>[3]QLD!E27</f>
        <v>253511</v>
      </c>
      <c r="F27" t="str">
        <f>[3]QLD!F27</f>
        <v>Surgeon (General)</v>
      </c>
      <c r="G27" t="str">
        <f>TRIM([3]QLD!G27)</f>
        <v/>
      </c>
      <c r="H27" t="str">
        <f>TRIM([3]QLD!H27)</f>
        <v/>
      </c>
      <c r="I27" t="str">
        <f>[3]QLD!I27</f>
        <v>MARCHANT</v>
      </c>
      <c r="J27" t="str">
        <f>[3]QLD!J27</f>
        <v>Ricki</v>
      </c>
      <c r="K27" t="str">
        <f>[3]QLD!K27</f>
        <v>Not Stated/Inadequately Described</v>
      </c>
      <c r="L27">
        <f>[3]QLD!L27</f>
        <v>20203</v>
      </c>
      <c r="M27" t="str">
        <f>[3]QLD!M27</f>
        <v>163 Wolverene Tce</v>
      </c>
      <c r="N27" t="str">
        <f>[3]QLD!N27</f>
        <v>Glennie Heights</v>
      </c>
      <c r="O27" t="str">
        <f>[3]QLD!O27</f>
        <v>QLD</v>
      </c>
      <c r="P27">
        <f>[3]QLD!P27</f>
        <v>4370</v>
      </c>
      <c r="Q27" t="str">
        <f>[3]QLD!Q27</f>
        <v>0770105532</v>
      </c>
      <c r="R27" t="str">
        <f>[3]QLD!R27</f>
        <v>0770101801</v>
      </c>
      <c r="S27" t="str">
        <f>[3]QLD!S27</f>
        <v>ricki.marchant@glennieheightph.example.com.au</v>
      </c>
      <c r="T27" t="str">
        <f>[3]QLD!T27</f>
        <v>HAC0000000026</v>
      </c>
      <c r="U27" t="str">
        <f>IF([3]QLD!U27&lt;&gt;"",[3]QLD!U27,"")</f>
        <v xml:space="preserve">8003621566705961 </v>
      </c>
      <c r="V27" t="str">
        <f>IF([3]QLD!V27&lt;&gt;"",[3]QLD!V27,"")</f>
        <v>2448511F</v>
      </c>
      <c r="W27" t="str">
        <f>IF([3]QLD!W27&lt;&gt;"",[3]QLD!W27,"")</f>
        <v/>
      </c>
    </row>
    <row r="28" spans="1:23" x14ac:dyDescent="0.25">
      <c r="A28" t="str">
        <f>[3]QLD!A28</f>
        <v>Surgeon</v>
      </c>
      <c r="B28" t="str">
        <f>[3]QLD!B28</f>
        <v xml:space="preserve">8003616566718782 </v>
      </c>
      <c r="C28">
        <f>[3]QLD!C28</f>
        <v>2535</v>
      </c>
      <c r="D28" t="str">
        <f>[3]QLD!D28</f>
        <v>Surgeons</v>
      </c>
      <c r="E28">
        <f>[3]QLD!E28</f>
        <v>253511</v>
      </c>
      <c r="F28" t="str">
        <f>[3]QLD!F28</f>
        <v>Surgeon (General)</v>
      </c>
      <c r="G28" t="str">
        <f>TRIM([3]QLD!G28)</f>
        <v/>
      </c>
      <c r="H28" t="str">
        <f>TRIM([3]QLD!H28)</f>
        <v/>
      </c>
      <c r="I28" t="str">
        <f>[3]QLD!I28</f>
        <v>ARMSTRONG</v>
      </c>
      <c r="J28" t="str">
        <f>[3]QLD!J28</f>
        <v>Amada</v>
      </c>
      <c r="K28" t="str">
        <f>[3]QLD!K28</f>
        <v>Not Stated/Inadequately Described</v>
      </c>
      <c r="L28">
        <f>[3]QLD!L28</f>
        <v>30536</v>
      </c>
      <c r="M28" t="str">
        <f>[3]QLD!M28</f>
        <v>66 Olde Ct</v>
      </c>
      <c r="N28" t="str">
        <f>[3]QLD!N28</f>
        <v>Barney View</v>
      </c>
      <c r="O28" t="str">
        <f>[3]QLD!O28</f>
        <v>QLD</v>
      </c>
      <c r="P28">
        <f>[3]QLD!P28</f>
        <v>4287</v>
      </c>
      <c r="Q28" t="str">
        <f>[3]QLD!Q28</f>
        <v>0770109893</v>
      </c>
      <c r="R28" t="str">
        <f>[3]QLD!R28</f>
        <v>0770104054</v>
      </c>
      <c r="S28" t="str">
        <f>[3]QLD!S28</f>
        <v>amada.armstrong@barneyviewph.example.net</v>
      </c>
      <c r="T28" t="str">
        <f>[3]QLD!T28</f>
        <v>HAC0000000027</v>
      </c>
      <c r="U28" t="str">
        <f>IF([3]QLD!U28&lt;&gt;"",[3]QLD!U28,"")</f>
        <v xml:space="preserve">8003626566706869 </v>
      </c>
      <c r="V28" t="str">
        <f>IF([3]QLD!V28&lt;&gt;"",[3]QLD!V28,"")</f>
        <v>2448521B</v>
      </c>
      <c r="W28" t="str">
        <f>IF([3]QLD!W28&lt;&gt;"",[3]QLD!W28,"")</f>
        <v/>
      </c>
    </row>
    <row r="29" spans="1:23" x14ac:dyDescent="0.25">
      <c r="A29" t="str">
        <f>[3]QLD!A29</f>
        <v>Acupuncturist</v>
      </c>
      <c r="B29" t="str">
        <f>[3]QLD!B29</f>
        <v xml:space="preserve">8003616566718790 </v>
      </c>
      <c r="C29">
        <f>[3]QLD!C29</f>
        <v>2522</v>
      </c>
      <c r="D29" t="str">
        <f>[3]QLD!D29</f>
        <v>Complementary Health Therapists</v>
      </c>
      <c r="E29">
        <f>[3]QLD!E29</f>
        <v>252211</v>
      </c>
      <c r="F29" t="str">
        <f>[3]QLD!F29</f>
        <v>Acupuncturist</v>
      </c>
      <c r="G29" t="str">
        <f>TRIM([3]QLD!G29)</f>
        <v/>
      </c>
      <c r="H29" t="str">
        <f>TRIM([3]QLD!H29)</f>
        <v/>
      </c>
      <c r="I29" t="str">
        <f>[3]QLD!I29</f>
        <v>MACNAB</v>
      </c>
      <c r="J29" t="str">
        <f>[3]QLD!J29</f>
        <v>Adam</v>
      </c>
      <c r="K29" t="str">
        <f>[3]QLD!K29</f>
        <v>Male</v>
      </c>
      <c r="L29">
        <f>[3]QLD!L29</f>
        <v>21485</v>
      </c>
      <c r="M29" t="str">
        <f>[3]QLD!M29</f>
        <v>49 Woodstock Rd</v>
      </c>
      <c r="N29" t="str">
        <f>[3]QLD!N29</f>
        <v>Melawondi</v>
      </c>
      <c r="O29" t="str">
        <f>[3]QLD!O29</f>
        <v>QLD</v>
      </c>
      <c r="P29">
        <f>[3]QLD!P29</f>
        <v>4570</v>
      </c>
      <c r="Q29" t="str">
        <f>[3]QLD!Q29</f>
        <v>0770108427</v>
      </c>
      <c r="R29" t="str">
        <f>[3]QLD!R29</f>
        <v>0770106177</v>
      </c>
      <c r="S29" t="str">
        <f>[3]QLD!S29</f>
        <v>adam.macnab@example.com.au</v>
      </c>
      <c r="T29" t="str">
        <f>[3]QLD!T29</f>
        <v>HAC0000000028</v>
      </c>
      <c r="U29" t="str">
        <f>IF([3]QLD!U29&lt;&gt;"",[3]QLD!U29,"")</f>
        <v/>
      </c>
      <c r="V29" t="str">
        <f>IF([3]QLD!V29&lt;&gt;"",[3]QLD!V29,"")</f>
        <v>2448531A</v>
      </c>
      <c r="W29" t="str">
        <f>IF([3]QLD!W29&lt;&gt;"",[3]QLD!W29,"")</f>
        <v/>
      </c>
    </row>
    <row r="30" spans="1:23" x14ac:dyDescent="0.25">
      <c r="A30" t="str">
        <f>[3]QLD!A30</f>
        <v>Chiropractor</v>
      </c>
      <c r="B30" t="str">
        <f>[3]QLD!B30</f>
        <v xml:space="preserve">8003614900051358 </v>
      </c>
      <c r="C30">
        <f>[3]QLD!C30</f>
        <v>2521</v>
      </c>
      <c r="D30" t="str">
        <f>[3]QLD!D30</f>
        <v>Chiropractors and Osteopaths</v>
      </c>
      <c r="E30">
        <f>[3]QLD!E30</f>
        <v>252111</v>
      </c>
      <c r="F30" t="str">
        <f>[3]QLD!F30</f>
        <v>Chiropractor</v>
      </c>
      <c r="G30" t="str">
        <f>TRIM([3]QLD!G30)</f>
        <v/>
      </c>
      <c r="H30" t="str">
        <f>TRIM([3]QLD!H30)</f>
        <v/>
      </c>
      <c r="I30" t="str">
        <f>[3]QLD!I30</f>
        <v>GORE</v>
      </c>
      <c r="J30" t="str">
        <f>[3]QLD!J30</f>
        <v>Jess</v>
      </c>
      <c r="K30" t="str">
        <f>[3]QLD!K30</f>
        <v>Male</v>
      </c>
      <c r="L30">
        <f>[3]QLD!L30</f>
        <v>20281</v>
      </c>
      <c r="M30" t="str">
        <f>[3]QLD!M30</f>
        <v>30 Compton Tce</v>
      </c>
      <c r="N30" t="str">
        <f>[3]QLD!N30</f>
        <v>Lundavra</v>
      </c>
      <c r="O30" t="str">
        <f>[3]QLD!O30</f>
        <v>QLD</v>
      </c>
      <c r="P30">
        <f>[3]QLD!P30</f>
        <v>4390</v>
      </c>
      <c r="Q30" t="str">
        <f>[3]QLD!Q30</f>
        <v>0770108155</v>
      </c>
      <c r="R30" t="str">
        <f>[3]QLD!R30</f>
        <v>0770101342</v>
      </c>
      <c r="S30" t="str">
        <f>[3]QLD!S30</f>
        <v>jess.gore@example.net</v>
      </c>
      <c r="T30" t="str">
        <f>[3]QLD!T30</f>
        <v>HAC0000000029</v>
      </c>
      <c r="U30" t="str">
        <f>IF([3]QLD!U30&lt;&gt;"",[3]QLD!U30,"")</f>
        <v/>
      </c>
      <c r="V30" t="str">
        <f>IF([3]QLD!V30&lt;&gt;"",[3]QLD!V30,"")</f>
        <v>2448541Y</v>
      </c>
      <c r="W30" t="str">
        <f>IF([3]QLD!W30&lt;&gt;"",[3]QLD!W30,"")</f>
        <v/>
      </c>
    </row>
    <row r="31" spans="1:23" x14ac:dyDescent="0.25">
      <c r="A31" t="str">
        <f>[3]QLD!A31</f>
        <v>Dietician</v>
      </c>
      <c r="B31" t="str">
        <f>[3]QLD!B31</f>
        <v xml:space="preserve">8003616566718808 </v>
      </c>
      <c r="C31">
        <f>[3]QLD!C31</f>
        <v>2511</v>
      </c>
      <c r="D31" t="str">
        <f>[3]QLD!D31</f>
        <v>Nutrition Professionals</v>
      </c>
      <c r="E31">
        <f>[3]QLD!E31</f>
        <v>251111</v>
      </c>
      <c r="F31" t="str">
        <f>[3]QLD!F31</f>
        <v>Dietitian</v>
      </c>
      <c r="G31" t="str">
        <f>TRIM([3]QLD!G31)</f>
        <v/>
      </c>
      <c r="H31" t="str">
        <f>TRIM([3]QLD!H31)</f>
        <v/>
      </c>
      <c r="I31" t="str">
        <f>[3]QLD!I31</f>
        <v>KELLY</v>
      </c>
      <c r="J31" t="str">
        <f>[3]QLD!J31</f>
        <v>Virginia</v>
      </c>
      <c r="K31" t="str">
        <f>[3]QLD!K31</f>
        <v>Not Stated/Inadequately Described</v>
      </c>
      <c r="L31">
        <f>[3]QLD!L31</f>
        <v>21642</v>
      </c>
      <c r="M31" t="str">
        <f>[3]QLD!M31</f>
        <v>63 Cheddar Pl</v>
      </c>
      <c r="N31" t="str">
        <f>[3]QLD!N31</f>
        <v>Cedar Grove</v>
      </c>
      <c r="O31" t="str">
        <f>[3]QLD!O31</f>
        <v>QLD</v>
      </c>
      <c r="P31">
        <f>[3]QLD!P31</f>
        <v>4285</v>
      </c>
      <c r="Q31" t="str">
        <f>[3]QLD!Q31</f>
        <v>0770106486</v>
      </c>
      <c r="R31" t="str">
        <f>[3]QLD!R31</f>
        <v>0770103544</v>
      </c>
      <c r="S31" t="str">
        <f>[3]QLD!S31</f>
        <v>virginia.kelly@example.com</v>
      </c>
      <c r="T31" t="str">
        <f>[3]QLD!T31</f>
        <v>HAC0000000030</v>
      </c>
      <c r="U31" t="str">
        <f>IF([3]QLD!U31&lt;&gt;"",[3]QLD!U31,"")</f>
        <v/>
      </c>
      <c r="V31" t="str">
        <f>IF([3]QLD!V31&lt;&gt;"",[3]QLD!V31,"")</f>
        <v>2448551X</v>
      </c>
      <c r="W31" t="str">
        <f>IF([3]QLD!W31&lt;&gt;"",[3]QLD!W31,"")</f>
        <v/>
      </c>
    </row>
    <row r="32" spans="1:23" x14ac:dyDescent="0.25">
      <c r="A32" t="str">
        <f>[3]QLD!A32</f>
        <v>Dental hygienist</v>
      </c>
      <c r="B32" t="str">
        <f>[3]QLD!B32</f>
        <v xml:space="preserve">8003611566718395 </v>
      </c>
      <c r="C32">
        <f>[3]QLD!C32</f>
        <v>4112</v>
      </c>
      <c r="D32" t="str">
        <f>[3]QLD!D32</f>
        <v>Dental Hygienists, Technicians and Therapists</v>
      </c>
      <c r="E32">
        <f>[3]QLD!E32</f>
        <v>411211</v>
      </c>
      <c r="F32" t="str">
        <f>[3]QLD!F32</f>
        <v>Dental Hygienist</v>
      </c>
      <c r="G32" t="str">
        <f>TRIM([3]QLD!G32)</f>
        <v/>
      </c>
      <c r="H32" t="str">
        <f>TRIM([3]QLD!H32)</f>
        <v/>
      </c>
      <c r="I32" t="str">
        <f>[3]QLD!I32</f>
        <v>HANDLEY</v>
      </c>
      <c r="J32" t="str">
        <f>[3]QLD!J32</f>
        <v>Megan</v>
      </c>
      <c r="K32" t="str">
        <f>[3]QLD!K32</f>
        <v>Not Stated/Inadequately Described</v>
      </c>
      <c r="L32">
        <f>[3]QLD!L32</f>
        <v>21270</v>
      </c>
      <c r="M32" t="str">
        <f>[3]QLD!M32</f>
        <v>28 Desleigh Rvr</v>
      </c>
      <c r="N32" t="str">
        <f>[3]QLD!N32</f>
        <v>Gin Gin</v>
      </c>
      <c r="O32" t="str">
        <f>[3]QLD!O32</f>
        <v>QLD</v>
      </c>
      <c r="P32">
        <f>[3]QLD!P32</f>
        <v>4671</v>
      </c>
      <c r="Q32" t="str">
        <f>[3]QLD!Q32</f>
        <v>0770107283</v>
      </c>
      <c r="R32" t="str">
        <f>[3]QLD!R32</f>
        <v>0770109589</v>
      </c>
      <c r="S32" t="str">
        <f>[3]QLD!S32</f>
        <v>megan.handley@example.com.au</v>
      </c>
      <c r="T32" t="str">
        <f>[3]QLD!T32</f>
        <v>HAC0000000031</v>
      </c>
      <c r="U32" t="str">
        <f>IF([3]QLD!U32&lt;&gt;"",[3]QLD!U32,"")</f>
        <v/>
      </c>
      <c r="V32" t="str">
        <f>IF([3]QLD!V32&lt;&gt;"",[3]QLD!V32,"")</f>
        <v>2448561W</v>
      </c>
      <c r="W32" t="str">
        <f>IF([3]QLD!W32&lt;&gt;"",[3]QLD!W32,"")</f>
        <v/>
      </c>
    </row>
    <row r="33" spans="1:23" x14ac:dyDescent="0.25">
      <c r="A33" t="str">
        <f>[3]QLD!A33</f>
        <v>Immunologist and allergist</v>
      </c>
      <c r="B33" t="str">
        <f>[3]QLD!B33</f>
        <v xml:space="preserve">8003613233384692 </v>
      </c>
      <c r="C33">
        <f>[3]QLD!C33</f>
        <v>2533</v>
      </c>
      <c r="D33" t="str">
        <f>[3]QLD!D33</f>
        <v>Specialist Medical Practitioners</v>
      </c>
      <c r="E33">
        <f>[3]QLD!E33</f>
        <v>253399</v>
      </c>
      <c r="F33" t="str">
        <f>[3]QLD!F33</f>
        <v>Specialist Physicians nec</v>
      </c>
      <c r="G33" t="str">
        <f>TRIM([3]QLD!G33)</f>
        <v>253399-3</v>
      </c>
      <c r="H33" t="str">
        <f>TRIM([3]QLD!H33)</f>
        <v>Clinical Immunologist</v>
      </c>
      <c r="I33" t="str">
        <f>[3]QLD!I33</f>
        <v>SWANBOROUGH</v>
      </c>
      <c r="J33" t="str">
        <f>[3]QLD!J33</f>
        <v>Erick</v>
      </c>
      <c r="K33" t="str">
        <f>[3]QLD!K33</f>
        <v>Male</v>
      </c>
      <c r="L33">
        <f>[3]QLD!L33</f>
        <v>29779</v>
      </c>
      <c r="M33" t="str">
        <f>[3]QLD!M33</f>
        <v>181 John Rd</v>
      </c>
      <c r="N33" t="str">
        <f>[3]QLD!N33</f>
        <v>Cooloola</v>
      </c>
      <c r="O33" t="str">
        <f>[3]QLD!O33</f>
        <v>QLD</v>
      </c>
      <c r="P33">
        <f>[3]QLD!P33</f>
        <v>4580</v>
      </c>
      <c r="Q33" t="str">
        <f>[3]QLD!Q33</f>
        <v>0770102054</v>
      </c>
      <c r="R33" t="str">
        <f>[3]QLD!R33</f>
        <v>0770109174</v>
      </c>
      <c r="S33" t="str">
        <f>[3]QLD!S33</f>
        <v>erick.swanborough@example.net</v>
      </c>
      <c r="T33" t="str">
        <f>[3]QLD!T33</f>
        <v>HAC0000000032</v>
      </c>
      <c r="U33" t="str">
        <f>IF([3]QLD!U33&lt;&gt;"",[3]QLD!U33,"")</f>
        <v/>
      </c>
      <c r="V33" t="str">
        <f>IF([3]QLD!V33&lt;&gt;"",[3]QLD!V33,"")</f>
        <v>2448571T</v>
      </c>
      <c r="W33" t="str">
        <f>IF([3]QLD!W33&lt;&gt;"",[3]QLD!W33,"")</f>
        <v/>
      </c>
    </row>
    <row r="34" spans="1:23" x14ac:dyDescent="0.25">
      <c r="A34" t="str">
        <f>[3]QLD!A34</f>
        <v>Medical Imaging technologist</v>
      </c>
      <c r="B34" t="str">
        <f>[3]QLD!B34</f>
        <v xml:space="preserve">8003614900051366 </v>
      </c>
      <c r="C34">
        <f>[3]QLD!C34</f>
        <v>2512</v>
      </c>
      <c r="D34" t="str">
        <f>[3]QLD!D34</f>
        <v>Medical Imaging Professionals</v>
      </c>
      <c r="E34">
        <f>[3]QLD!E34</f>
        <v>251213</v>
      </c>
      <c r="F34" t="str">
        <f>[3]QLD!F34</f>
        <v>Nuclear Medicine Technologist</v>
      </c>
      <c r="G34" t="str">
        <f>TRIM([3]QLD!G34)</f>
        <v/>
      </c>
      <c r="H34" t="str">
        <f>TRIM([3]QLD!H34)</f>
        <v/>
      </c>
      <c r="I34" t="str">
        <f>[3]QLD!I34</f>
        <v>HAMEL</v>
      </c>
      <c r="J34" t="str">
        <f>[3]QLD!J34</f>
        <v>Denice</v>
      </c>
      <c r="K34" t="str">
        <f>[3]QLD!K34</f>
        <v>Not Stated/Inadequately Described</v>
      </c>
      <c r="L34">
        <f>[3]QLD!L34</f>
        <v>19541</v>
      </c>
      <c r="M34" t="str">
        <f>[3]QLD!M34</f>
        <v>65 Wolverene Rd</v>
      </c>
      <c r="N34" t="str">
        <f>[3]QLD!N34</f>
        <v>Booie</v>
      </c>
      <c r="O34" t="str">
        <f>[3]QLD!O34</f>
        <v>QLD</v>
      </c>
      <c r="P34">
        <f>[3]QLD!P34</f>
        <v>4610</v>
      </c>
      <c r="Q34" t="str">
        <f>[3]QLD!Q34</f>
        <v>0770106313</v>
      </c>
      <c r="R34" t="str">
        <f>[3]QLD!R34</f>
        <v>0770107168</v>
      </c>
      <c r="S34" t="str">
        <f>[3]QLD!S34</f>
        <v>denice.hamel@example.com</v>
      </c>
      <c r="T34" t="str">
        <f>[3]QLD!T34</f>
        <v>HAC0000000033</v>
      </c>
      <c r="U34" t="str">
        <f>IF([3]QLD!U34&lt;&gt;"",[3]QLD!U34,"")</f>
        <v/>
      </c>
      <c r="V34" t="str">
        <f>IF([3]QLD!V34&lt;&gt;"",[3]QLD!V34,"")</f>
        <v>2448581L</v>
      </c>
      <c r="W34" t="str">
        <f>IF([3]QLD!W34&lt;&gt;"",[3]QLD!W34,"")</f>
        <v/>
      </c>
    </row>
    <row r="35" spans="1:23" x14ac:dyDescent="0.25">
      <c r="A35" t="str">
        <f>[3]QLD!A35</f>
        <v>Paramedic</v>
      </c>
      <c r="B35" t="str">
        <f>[3]QLD!B35</f>
        <v xml:space="preserve">8003611566718411 </v>
      </c>
      <c r="C35">
        <f>[3]QLD!C35</f>
        <v>4111</v>
      </c>
      <c r="D35" t="str">
        <f>[3]QLD!D35</f>
        <v>Ambulance Officers and Paramedics</v>
      </c>
      <c r="E35">
        <f>[3]QLD!E35</f>
        <v>411111</v>
      </c>
      <c r="F35" t="str">
        <f>[3]QLD!F35</f>
        <v>Intensive Care Ambulance Paramedic</v>
      </c>
      <c r="G35" t="str">
        <f>TRIM([3]QLD!G35)</f>
        <v/>
      </c>
      <c r="H35" t="str">
        <f>TRIM([3]QLD!H35)</f>
        <v/>
      </c>
      <c r="I35" t="str">
        <f>[3]QLD!I35</f>
        <v>GILMORE</v>
      </c>
      <c r="J35" t="str">
        <f>[3]QLD!J35</f>
        <v>Dane</v>
      </c>
      <c r="K35" t="str">
        <f>[3]QLD!K35</f>
        <v>Male</v>
      </c>
      <c r="L35">
        <f>[3]QLD!L35</f>
        <v>20042</v>
      </c>
      <c r="M35" t="str">
        <f>[3]QLD!M35</f>
        <v>61 Hiram St</v>
      </c>
      <c r="N35" t="str">
        <f>[3]QLD!N35</f>
        <v>Gympie Dc</v>
      </c>
      <c r="O35" t="str">
        <f>[3]QLD!O35</f>
        <v>QLD</v>
      </c>
      <c r="P35">
        <f>[3]QLD!P35</f>
        <v>4570</v>
      </c>
      <c r="Q35" t="str">
        <f>[3]QLD!Q35</f>
        <v>0770107575</v>
      </c>
      <c r="R35" t="str">
        <f>[3]QLD!R35</f>
        <v>0770103527</v>
      </c>
      <c r="S35" t="str">
        <f>[3]QLD!S35</f>
        <v>dane.gilmore@example.com.au</v>
      </c>
      <c r="T35" t="str">
        <f>[3]QLD!T35</f>
        <v>HAC0000000034</v>
      </c>
      <c r="U35" t="str">
        <f>IF([3]QLD!U35&lt;&gt;"",[3]QLD!U35,"")</f>
        <v/>
      </c>
      <c r="V35" t="str">
        <f>IF([3]QLD!V35&lt;&gt;"",[3]QLD!V35,"")</f>
        <v>2448591K</v>
      </c>
      <c r="W35" t="str">
        <f>IF([3]QLD!W35&lt;&gt;"",[3]QLD!W35,"")</f>
        <v/>
      </c>
    </row>
    <row r="36" spans="1:23" x14ac:dyDescent="0.25">
      <c r="A36" t="str">
        <f>[3]QLD!A36</f>
        <v>Plastic Surgeon</v>
      </c>
      <c r="B36" t="str">
        <f>[3]QLD!B36</f>
        <v xml:space="preserve">8003619900052058 </v>
      </c>
      <c r="C36">
        <f>[3]QLD!C36</f>
        <v>2535</v>
      </c>
      <c r="D36" t="str">
        <f>[3]QLD!D36</f>
        <v>Surgeons</v>
      </c>
      <c r="E36">
        <f>[3]QLD!E36</f>
        <v>253517</v>
      </c>
      <c r="F36" t="str">
        <f>[3]QLD!F36</f>
        <v>Plastic and Reconstructive Surgeon</v>
      </c>
      <c r="G36" t="str">
        <f>TRIM([3]QLD!G36)</f>
        <v/>
      </c>
      <c r="H36" t="str">
        <f>TRIM([3]QLD!H36)</f>
        <v/>
      </c>
      <c r="I36" t="str">
        <f>[3]QLD!I36</f>
        <v>CROWLEY</v>
      </c>
      <c r="J36" t="str">
        <f>[3]QLD!J36</f>
        <v>Pablo</v>
      </c>
      <c r="K36" t="str">
        <f>[3]QLD!K36</f>
        <v>Male</v>
      </c>
      <c r="L36">
        <f>[3]QLD!L36</f>
        <v>34839</v>
      </c>
      <c r="M36" t="str">
        <f>[3]QLD!M36</f>
        <v>155 Spring Tce</v>
      </c>
      <c r="N36" t="str">
        <f>[3]QLD!N36</f>
        <v>Banana</v>
      </c>
      <c r="O36" t="str">
        <f>[3]QLD!O36</f>
        <v>QLD</v>
      </c>
      <c r="P36">
        <f>[3]QLD!P36</f>
        <v>4702</v>
      </c>
      <c r="Q36" t="str">
        <f>[3]QLD!Q36</f>
        <v>0770101509</v>
      </c>
      <c r="R36" t="str">
        <f>[3]QLD!R36</f>
        <v>0770103131</v>
      </c>
      <c r="S36" t="str">
        <f>[3]QLD!S36</f>
        <v>pablo.crowley@example.net</v>
      </c>
      <c r="T36" t="str">
        <f>[3]QLD!T36</f>
        <v>HAC0000000035</v>
      </c>
      <c r="U36" t="str">
        <f>IF([3]QLD!U36&lt;&gt;"",[3]QLD!U36,"")</f>
        <v/>
      </c>
      <c r="V36" t="str">
        <f>IF([3]QLD!V36&lt;&gt;"",[3]QLD!V36,"")</f>
        <v>2448601B</v>
      </c>
      <c r="W36" t="str">
        <f>IF([3]QLD!W36&lt;&gt;"",[3]QLD!W36,"")</f>
        <v/>
      </c>
    </row>
    <row r="37" spans="1:23" x14ac:dyDescent="0.25">
      <c r="A37" t="str">
        <f>[3]QLD!A37</f>
        <v>Psychiatrist</v>
      </c>
      <c r="B37" t="str">
        <f>[3]QLD!B37</f>
        <v xml:space="preserve">8003618233384964 </v>
      </c>
      <c r="C37">
        <f>[3]QLD!C37</f>
        <v>2534</v>
      </c>
      <c r="D37" t="str">
        <f>[3]QLD!D37</f>
        <v>Psychiatrists</v>
      </c>
      <c r="E37">
        <f>[3]QLD!E37</f>
        <v>253411</v>
      </c>
      <c r="F37" t="str">
        <f>[3]QLD!F37</f>
        <v>Psychiatrist</v>
      </c>
      <c r="G37" t="str">
        <f>TRIM([3]QLD!G37)</f>
        <v/>
      </c>
      <c r="H37" t="str">
        <f>TRIM([3]QLD!H37)</f>
        <v/>
      </c>
      <c r="I37" t="str">
        <f>[3]QLD!I37</f>
        <v>MACNAB</v>
      </c>
      <c r="J37" t="str">
        <f>[3]QLD!J37</f>
        <v>Gregory</v>
      </c>
      <c r="K37" t="str">
        <f>[3]QLD!K37</f>
        <v>Male</v>
      </c>
      <c r="L37">
        <f>[3]QLD!L37</f>
        <v>34802</v>
      </c>
      <c r="M37" t="str">
        <f>[3]QLD!M37</f>
        <v>67 Abattoir Rvr</v>
      </c>
      <c r="N37" t="str">
        <f>[3]QLD!N37</f>
        <v>Purrawunda</v>
      </c>
      <c r="O37" t="str">
        <f>[3]QLD!O37</f>
        <v>QLD</v>
      </c>
      <c r="P37">
        <f>[3]QLD!P37</f>
        <v>4356</v>
      </c>
      <c r="Q37" t="str">
        <f>[3]QLD!Q37</f>
        <v>0770104689</v>
      </c>
      <c r="R37" t="str">
        <f>[3]QLD!R37</f>
        <v>0770104725</v>
      </c>
      <c r="S37" t="str">
        <f>[3]QLD!S37</f>
        <v>gregory.macnab@example.com</v>
      </c>
      <c r="T37" t="str">
        <f>[3]QLD!T37</f>
        <v>HAC0000000036</v>
      </c>
      <c r="U37" t="str">
        <f>IF([3]QLD!U37&lt;&gt;"",[3]QLD!U37,"")</f>
        <v/>
      </c>
      <c r="V37" t="str">
        <f>IF([3]QLD!V37&lt;&gt;"",[3]QLD!V37,"")</f>
        <v>2448611A</v>
      </c>
      <c r="W37">
        <f>IF([3]QLD!W37&lt;&gt;"",[3]QLD!W37,"")</f>
        <v>8017239</v>
      </c>
    </row>
    <row r="38" spans="1:23" x14ac:dyDescent="0.25">
      <c r="A38" t="str">
        <f>[3]QLD!A38</f>
        <v>Speech Pathologist</v>
      </c>
      <c r="B38" t="str">
        <f>[3]QLD!B38</f>
        <v xml:space="preserve">8003613233384700 </v>
      </c>
      <c r="C38">
        <f>[3]QLD!C38</f>
        <v>2527</v>
      </c>
      <c r="D38" t="str">
        <f>[3]QLD!D38</f>
        <v>Audiologists and Speech Pathologists</v>
      </c>
      <c r="E38">
        <f>[3]QLD!E38</f>
        <v>252712</v>
      </c>
      <c r="F38" t="str">
        <f>[3]QLD!F38</f>
        <v>Speech Pathologist</v>
      </c>
      <c r="G38" s="23" t="str">
        <f>TRIM([3]QLD!G38)</f>
        <v/>
      </c>
      <c r="H38" s="23" t="str">
        <f>TRIM([3]QLD!H38)</f>
        <v/>
      </c>
      <c r="I38" t="str">
        <f>[3]QLD!I38</f>
        <v>STAPLETON</v>
      </c>
      <c r="J38" t="str">
        <f>[3]QLD!J38</f>
        <v>Carole</v>
      </c>
      <c r="K38" t="str">
        <f>[3]QLD!K38</f>
        <v>Not Stated/Inadequately Described</v>
      </c>
      <c r="L38">
        <f>[3]QLD!L38</f>
        <v>25756</v>
      </c>
      <c r="M38" t="str">
        <f>[3]QLD!M38</f>
        <v>119 Sebastien Cl</v>
      </c>
      <c r="N38" t="str">
        <f>[3]QLD!N38</f>
        <v>Wilston</v>
      </c>
      <c r="O38" t="str">
        <f>[3]QLD!O38</f>
        <v>QLD</v>
      </c>
      <c r="P38">
        <f>[3]QLD!P38</f>
        <v>4051</v>
      </c>
      <c r="Q38" t="str">
        <f>[3]QLD!Q38</f>
        <v>0770107574</v>
      </c>
      <c r="R38" t="str">
        <f>[3]QLD!R38</f>
        <v>0770103183</v>
      </c>
      <c r="S38" t="str">
        <f>[3]QLD!S38</f>
        <v>carole.stapleton@example.com.au</v>
      </c>
      <c r="T38" t="str">
        <f>[3]QLD!T38</f>
        <v>HAC0000000037</v>
      </c>
      <c r="U38" t="str">
        <f>IF([3]QLD!U38&lt;&gt;"",[3]QLD!U38,"")</f>
        <v/>
      </c>
      <c r="V38" t="str">
        <f>IF([3]QLD!V38&lt;&gt;"",[3]QLD!V38,"")</f>
        <v>2448621Y</v>
      </c>
      <c r="W38" t="str">
        <f>IF([3]QLD!W38&lt;&gt;"",[3]QLD!W38,"")</f>
        <v/>
      </c>
    </row>
    <row r="39" spans="1:23" s="24" customFormat="1" x14ac:dyDescent="0.25">
      <c r="A39" s="24" t="str">
        <f>IF([3]NSW!A2&lt;&gt;"",[3]NSW!A2,"")</f>
        <v>Aged Care Nurse</v>
      </c>
      <c r="B39" s="24" t="str">
        <f>IF([3]NSW!B2&lt;&gt;"",[3]NSW!B2,"")</f>
        <v xml:space="preserve">8003611566718437 </v>
      </c>
      <c r="C39" s="24">
        <f>IF([3]NSW!C2&lt;&gt;"",[3]NSW!C2,"")</f>
        <v>2544</v>
      </c>
      <c r="D39" s="24" t="str">
        <f>IF([3]NSW!D2&lt;&gt;"",[3]NSW!D2,"")</f>
        <v>Registered Nurses</v>
      </c>
      <c r="E39" s="24">
        <f>IF([3]NSW!E2&lt;&gt;"",[3]NSW!E2,"")</f>
        <v>254499</v>
      </c>
      <c r="F39" s="24" t="str">
        <f>IF([3]NSW!F2&lt;&gt;"",[3]NSW!F2,"")</f>
        <v>Registered Nurses nec</v>
      </c>
      <c r="G39" t="str">
        <f>TRIM([3]NSW!G2)</f>
        <v/>
      </c>
      <c r="H39" t="str">
        <f>TRIM([3]NSW!H2)</f>
        <v/>
      </c>
      <c r="I39" s="24" t="str">
        <f>IF([3]NSW!I2&lt;&gt;"",[3]NSW!I2,"")</f>
        <v>TAYLOR</v>
      </c>
      <c r="J39" s="24" t="str">
        <f>IF([3]NSW!J2&lt;&gt;"",[3]NSW!J2,"")</f>
        <v>Kittie</v>
      </c>
      <c r="K39" s="24" t="str">
        <f>IF([3]NSW!K2&lt;&gt;"",[3]NSW!K2,"")</f>
        <v>Female</v>
      </c>
      <c r="L39" s="24">
        <f>IF([3]NSW!L2&lt;&gt;"",[3]NSW!L2,"")</f>
        <v>26635</v>
      </c>
      <c r="M39" s="24" t="str">
        <f>IF([3]NSW!M2&lt;&gt;"",[3]NSW!M2,"")</f>
        <v>154 Constitution Rd</v>
      </c>
      <c r="N39" s="24" t="str">
        <f>IF([3]NSW!N2&lt;&gt;"",[3]NSW!N2,"")</f>
        <v>Wallendbeen</v>
      </c>
      <c r="O39" s="24" t="str">
        <f>IF([3]NSW!O2&lt;&gt;"",[3]NSW!O2,"")</f>
        <v>NSW</v>
      </c>
      <c r="P39" s="24">
        <f>IF([3]NSW!P2&lt;&gt;"",[3]NSW!P2,"")</f>
        <v>2588</v>
      </c>
      <c r="Q39" s="24" t="str">
        <f>IF([3]NSW!Q2&lt;&gt;"",[3]NSW!Q2,"")</f>
        <v>0270103267</v>
      </c>
      <c r="R39" s="24" t="str">
        <f>IF([3]NSW!R2&lt;&gt;"",[3]NSW!R2,"")</f>
        <v>0270108604</v>
      </c>
      <c r="S39" s="24" t="str">
        <f>IF([3]NSW!S2&lt;&gt;"",[3]NSW!S2,"")</f>
        <v>kittie.taylor@wallendbeenagedcare.example.net</v>
      </c>
      <c r="T39" s="24" t="str">
        <f>IF([3]NSW!T2&lt;&gt;"",[3]NSW!T2,"")</f>
        <v>HAC0000000038</v>
      </c>
      <c r="U39" s="24" t="str">
        <f>IF([3]NSW!U2&lt;&gt;"",[3]NSW!U2,"")</f>
        <v xml:space="preserve">8003629900040441 </v>
      </c>
      <c r="V39" s="24" t="str">
        <f>IF([3]NSW!V2&lt;&gt;"",[3]NSW!V2,"")</f>
        <v>2448631X</v>
      </c>
      <c r="W39" s="24" t="str">
        <f>IF([3]NSW!W2&lt;&gt;"",[3]NSW!W2,"")</f>
        <v/>
      </c>
    </row>
    <row r="40" spans="1:23" x14ac:dyDescent="0.25">
      <c r="A40" t="str">
        <f>IF([3]NSW!A3&lt;&gt;"",[3]NSW!A3,"")</f>
        <v>Cardio-thoracic Surgeon</v>
      </c>
      <c r="B40" t="str">
        <f>IF([3]NSW!B3&lt;&gt;"",[3]NSW!B3,"")</f>
        <v xml:space="preserve">8003614900051382 </v>
      </c>
      <c r="C40">
        <f>IF([3]NSW!C3&lt;&gt;"",[3]NSW!C3,"")</f>
        <v>2535</v>
      </c>
      <c r="D40" t="str">
        <f>IF([3]NSW!D3&lt;&gt;"",[3]NSW!D3,"")</f>
        <v>Surgeons</v>
      </c>
      <c r="E40">
        <f>IF([3]NSW!E3&lt;&gt;"",[3]NSW!E3,"")</f>
        <v>253512</v>
      </c>
      <c r="F40" t="str">
        <f>IF([3]NSW!F3&lt;&gt;"",[3]NSW!F3,"")</f>
        <v>Cardiothoracic Surgeon</v>
      </c>
      <c r="G40" t="str">
        <f>TRIM([3]NSW!G3)</f>
        <v/>
      </c>
      <c r="H40" t="str">
        <f>TRIM([3]NSW!H3)</f>
        <v/>
      </c>
      <c r="I40" t="str">
        <f>IF([3]NSW!I3&lt;&gt;"",[3]NSW!I3,"")</f>
        <v>BRYAN</v>
      </c>
      <c r="J40" t="str">
        <f>IF([3]NSW!J3&lt;&gt;"",[3]NSW!J3,"")</f>
        <v>Linsey</v>
      </c>
      <c r="K40" t="str">
        <f>IF([3]NSW!K3&lt;&gt;"",[3]NSW!K3,"")</f>
        <v>Female</v>
      </c>
      <c r="L40">
        <f>IF([3]NSW!L3&lt;&gt;"",[3]NSW!L3,"")</f>
        <v>33508</v>
      </c>
      <c r="M40" t="str">
        <f>IF([3]NSW!M3&lt;&gt;"",[3]NSW!M3,"")</f>
        <v>4 Council Qy</v>
      </c>
      <c r="N40" t="str">
        <f>IF([3]NSW!N3&lt;&gt;"",[3]NSW!N3,"")</f>
        <v>Carcoar</v>
      </c>
      <c r="O40" t="str">
        <f>IF([3]NSW!O3&lt;&gt;"",[3]NSW!O3,"")</f>
        <v>NSW</v>
      </c>
      <c r="P40">
        <f>IF([3]NSW!P3&lt;&gt;"",[3]NSW!P3,"")</f>
        <v>2791</v>
      </c>
      <c r="Q40" t="str">
        <f>IF([3]NSW!Q3&lt;&gt;"",[3]NSW!Q3,"")</f>
        <v>0270107661</v>
      </c>
      <c r="R40" t="str">
        <f>IF([3]NSW!R3&lt;&gt;"",[3]NSW!R3,"")</f>
        <v>0270103354</v>
      </c>
      <c r="S40" t="str">
        <f>IF([3]NSW!S3&lt;&gt;"",[3]NSW!S3,"")</f>
        <v>linsey.bryan@example.net</v>
      </c>
      <c r="T40" t="str">
        <f>IF([3]NSW!T3&lt;&gt;"",[3]NSW!T3,"")</f>
        <v>HAC0000000039</v>
      </c>
      <c r="U40" t="str">
        <f>IF([3]NSW!U3&lt;&gt;"",[3]NSW!U3,"")</f>
        <v/>
      </c>
      <c r="V40" t="str">
        <f>IF([3]NSW!V3&lt;&gt;"",[3]NSW!V3,"")</f>
        <v>2448641W</v>
      </c>
      <c r="W40" t="str">
        <f>IF([3]NSW!W3&lt;&gt;"",[3]NSW!W3,"")</f>
        <v/>
      </c>
    </row>
    <row r="41" spans="1:23" x14ac:dyDescent="0.25">
      <c r="A41" t="str">
        <f>IF([3]NSW!A4&lt;&gt;"",[3]NSW!A4,"")</f>
        <v>Emergency medicine physician</v>
      </c>
      <c r="B41" t="str">
        <f>IF([3]NSW!B4&lt;&gt;"",[3]NSW!B4,"")</f>
        <v xml:space="preserve">8003618233384980 </v>
      </c>
      <c r="C41">
        <f>IF([3]NSW!C4&lt;&gt;"",[3]NSW!C4,"")</f>
        <v>2539</v>
      </c>
      <c r="D41" t="str">
        <f>IF([3]NSW!D4&lt;&gt;"",[3]NSW!D4,"")</f>
        <v>Other Medical Practitioners</v>
      </c>
      <c r="E41">
        <f>IF([3]NSW!E4&lt;&gt;"",[3]NSW!E4,"")</f>
        <v>253912</v>
      </c>
      <c r="F41" t="str">
        <f>IF([3]NSW!F4&lt;&gt;"",[3]NSW!F4,"")</f>
        <v>Emergency Medicine Specialist/Emergency Physician</v>
      </c>
      <c r="G41" t="str">
        <f>TRIM([3]NSW!G4)</f>
        <v/>
      </c>
      <c r="H41" t="str">
        <f>TRIM([3]NSW!H4)</f>
        <v/>
      </c>
      <c r="I41" t="str">
        <f>IF([3]NSW!I4&lt;&gt;"",[3]NSW!I4,"")</f>
        <v>GILMOUR</v>
      </c>
      <c r="J41" t="str">
        <f>IF([3]NSW!J4&lt;&gt;"",[3]NSW!J4,"")</f>
        <v>Damon</v>
      </c>
      <c r="K41" t="str">
        <f>IF([3]NSW!K4&lt;&gt;"",[3]NSW!K4,"")</f>
        <v>Male</v>
      </c>
      <c r="L41">
        <f>IF([3]NSW!L4&lt;&gt;"",[3]NSW!L4,"")</f>
        <v>26697</v>
      </c>
      <c r="M41" t="str">
        <f>IF([3]NSW!M4&lt;&gt;"",[3]NSW!M4,"")</f>
        <v>141 Rail St</v>
      </c>
      <c r="N41" t="str">
        <f>IF([3]NSW!N4&lt;&gt;"",[3]NSW!N4,"")</f>
        <v>Dubbo</v>
      </c>
      <c r="O41" t="str">
        <f>IF([3]NSW!O4&lt;&gt;"",[3]NSW!O4,"")</f>
        <v>NSW</v>
      </c>
      <c r="P41">
        <f>IF([3]NSW!P4&lt;&gt;"",[3]NSW!P4,"")</f>
        <v>2830</v>
      </c>
      <c r="Q41" t="str">
        <f>IF([3]NSW!Q4&lt;&gt;"",[3]NSW!Q4,"")</f>
        <v>0270103199</v>
      </c>
      <c r="R41" t="str">
        <f>IF([3]NSW!R4&lt;&gt;"",[3]NSW!R4,"")</f>
        <v>0270101329</v>
      </c>
      <c r="S41" t="str">
        <f>IF([3]NSW!S4&lt;&gt;"",[3]NSW!S4,"")</f>
        <v>damon.gilmour@dubboemergency.example.net</v>
      </c>
      <c r="T41" t="str">
        <f>IF([3]NSW!T4&lt;&gt;"",[3]NSW!T4,"")</f>
        <v>HAC0000000040</v>
      </c>
      <c r="U41" t="str">
        <f>IF([3]NSW!U4&lt;&gt;"",[3]NSW!U4,"")</f>
        <v xml:space="preserve">8003624900039121 </v>
      </c>
      <c r="V41" t="str">
        <f>IF([3]NSW!V4&lt;&gt;"",[3]NSW!V4,"")</f>
        <v>2448651T</v>
      </c>
      <c r="W41" t="str">
        <f>IF([3]NSW!W4&lt;&gt;"",[3]NSW!W4,"")</f>
        <v/>
      </c>
    </row>
    <row r="42" spans="1:23" x14ac:dyDescent="0.25">
      <c r="A42" t="str">
        <f>IF([3]NSW!A5&lt;&gt;"",[3]NSW!A5,"")</f>
        <v>Endocrinologist</v>
      </c>
      <c r="B42" t="str">
        <f>IF([3]NSW!B5&lt;&gt;"",[3]NSW!B5,"")</f>
        <v xml:space="preserve">8003613233384718 </v>
      </c>
      <c r="C42">
        <f>IF([3]NSW!C5&lt;&gt;"",[3]NSW!C5,"")</f>
        <v>2533</v>
      </c>
      <c r="D42" t="str">
        <f>IF([3]NSW!D5&lt;&gt;"",[3]NSW!D5,"")</f>
        <v>Specialist Medical Practitioners</v>
      </c>
      <c r="E42">
        <f>IF([3]NSW!E5&lt;&gt;"",[3]NSW!E5,"")</f>
        <v>253315</v>
      </c>
      <c r="F42" t="str">
        <f>IF([3]NSW!F5&lt;&gt;"",[3]NSW!F5,"")</f>
        <v>Endocrinologist</v>
      </c>
      <c r="G42" t="str">
        <f>TRIM([3]NSW!G5)</f>
        <v/>
      </c>
      <c r="H42" t="str">
        <f>TRIM([3]NSW!H5)</f>
        <v/>
      </c>
      <c r="I42" t="str">
        <f>IF([3]NSW!I5&lt;&gt;"",[3]NSW!I5,"")</f>
        <v>CRUICKSHANK</v>
      </c>
      <c r="J42" t="str">
        <f>IF([3]NSW!J5&lt;&gt;"",[3]NSW!J5,"")</f>
        <v>Bryce</v>
      </c>
      <c r="K42" t="str">
        <f>IF([3]NSW!K5&lt;&gt;"",[3]NSW!K5,"")</f>
        <v>Male</v>
      </c>
      <c r="L42">
        <f>IF([3]NSW!L5&lt;&gt;"",[3]NSW!L5,"")</f>
        <v>18878</v>
      </c>
      <c r="M42" t="str">
        <f>IF([3]NSW!M5&lt;&gt;"",[3]NSW!M5,"")</f>
        <v>30 East Cnr</v>
      </c>
      <c r="N42" t="str">
        <f>IF([3]NSW!N5&lt;&gt;"",[3]NSW!N5,"")</f>
        <v>Mogareeka</v>
      </c>
      <c r="O42" t="str">
        <f>IF([3]NSW!O5&lt;&gt;"",[3]NSW!O5,"")</f>
        <v>NSW</v>
      </c>
      <c r="P42">
        <f>IF([3]NSW!P5&lt;&gt;"",[3]NSW!P5,"")</f>
        <v>2550</v>
      </c>
      <c r="Q42" t="str">
        <f>IF([3]NSW!Q5&lt;&gt;"",[3]NSW!Q5,"")</f>
        <v>0270108515</v>
      </c>
      <c r="R42" t="str">
        <f>IF([3]NSW!R5&lt;&gt;"",[3]NSW!R5,"")</f>
        <v>0270108265</v>
      </c>
      <c r="S42" t="str">
        <f>IF([3]NSW!S5&lt;&gt;"",[3]NSW!S5,"")</f>
        <v>bryce.cruickshank@example.com.au</v>
      </c>
      <c r="T42" t="str">
        <f>IF([3]NSW!T5&lt;&gt;"",[3]NSW!T5,"")</f>
        <v>HAC0000000041</v>
      </c>
      <c r="U42" t="str">
        <f>IF([3]NSW!U5&lt;&gt;"",[3]NSW!U5,"")</f>
        <v/>
      </c>
      <c r="V42" t="str">
        <f>IF([3]NSW!V5&lt;&gt;"",[3]NSW!V5,"")</f>
        <v>2448661L</v>
      </c>
      <c r="W42" t="str">
        <f>IF([3]NSW!W5&lt;&gt;"",[3]NSW!W5,"")</f>
        <v/>
      </c>
    </row>
    <row r="43" spans="1:23" x14ac:dyDescent="0.25">
      <c r="A43" t="str">
        <f>IF([3]NSW!A6&lt;&gt;"",[3]NSW!A6,"")</f>
        <v>General Practitioner</v>
      </c>
      <c r="B43" t="str">
        <f>IF([3]NSW!B6&lt;&gt;"",[3]NSW!B6,"")</f>
        <v xml:space="preserve">8003616566718832 </v>
      </c>
      <c r="C43">
        <f>IF([3]NSW!C6&lt;&gt;"",[3]NSW!C6,"")</f>
        <v>2531</v>
      </c>
      <c r="D43" t="str">
        <f>IF([3]NSW!D6&lt;&gt;"",[3]NSW!D6,"")</f>
        <v>Medical Practitioner</v>
      </c>
      <c r="E43">
        <f>IF([3]NSW!E6&lt;&gt;"",[3]NSW!E6,"")</f>
        <v>253111</v>
      </c>
      <c r="F43" t="str">
        <f>IF([3]NSW!F6&lt;&gt;"",[3]NSW!F6,"")</f>
        <v>General Practitioner</v>
      </c>
      <c r="G43" t="str">
        <f>TRIM([3]NSW!G6)</f>
        <v/>
      </c>
      <c r="H43" t="str">
        <f>TRIM([3]NSW!H6)</f>
        <v/>
      </c>
      <c r="I43" t="str">
        <f>IF([3]NSW!I6&lt;&gt;"",[3]NSW!I6,"")</f>
        <v>LOWE</v>
      </c>
      <c r="J43" t="str">
        <f>IF([3]NSW!J6&lt;&gt;"",[3]NSW!J6,"")</f>
        <v>Abe</v>
      </c>
      <c r="K43" t="str">
        <f>IF([3]NSW!K6&lt;&gt;"",[3]NSW!K6,"")</f>
        <v>Male</v>
      </c>
      <c r="L43">
        <f>IF([3]NSW!L6&lt;&gt;"",[3]NSW!L6,"")</f>
        <v>20656</v>
      </c>
      <c r="M43" t="str">
        <f>IF([3]NSW!M6&lt;&gt;"",[3]NSW!M6,"")</f>
        <v>158 Warrego Cl</v>
      </c>
      <c r="N43" t="str">
        <f>IF([3]NSW!N6&lt;&gt;"",[3]NSW!N6,"")</f>
        <v>Mossy Point</v>
      </c>
      <c r="O43" t="str">
        <f>IF([3]NSW!O6&lt;&gt;"",[3]NSW!O6,"")</f>
        <v>NSW</v>
      </c>
      <c r="P43">
        <f>IF([3]NSW!P6&lt;&gt;"",[3]NSW!P6,"")</f>
        <v>2537</v>
      </c>
      <c r="Q43" t="str">
        <f>IF([3]NSW!Q6&lt;&gt;"",[3]NSW!Q6,"")</f>
        <v>0270102315</v>
      </c>
      <c r="R43" t="str">
        <f>IF([3]NSW!R6&lt;&gt;"",[3]NSW!R6,"")</f>
        <v>0270107070</v>
      </c>
      <c r="S43" t="str">
        <f>IF([3]NSW!S6&lt;&gt;"",[3]NSW!S6,"")</f>
        <v>abe.lowe@mossypointmc.example.net</v>
      </c>
      <c r="T43" t="str">
        <f>IF([3]NSW!T6&lt;&gt;"",[3]NSW!T6,"")</f>
        <v>HAC0000000042</v>
      </c>
      <c r="U43" t="str">
        <f>IF([3]NSW!U6&lt;&gt;"",[3]NSW!U6,"")</f>
        <v>8003629900040425</v>
      </c>
      <c r="V43" t="str">
        <f>IF([3]NSW!V6&lt;&gt;"",[3]NSW!V6,"")</f>
        <v>2448671K</v>
      </c>
      <c r="W43">
        <f>IF([3]NSW!W6&lt;&gt;"",[3]NSW!W6,"")</f>
        <v>8017196</v>
      </c>
    </row>
    <row r="44" spans="1:23" x14ac:dyDescent="0.25">
      <c r="A44" t="str">
        <f>IF([3]NSW!A7&lt;&gt;"",[3]NSW!A7,"")</f>
        <v>General Practitioner</v>
      </c>
      <c r="B44" t="str">
        <f>IF([3]NSW!B7&lt;&gt;"",[3]NSW!B7,"")</f>
        <v xml:space="preserve">8003618233385011 </v>
      </c>
      <c r="C44">
        <f>IF([3]NSW!C7&lt;&gt;"",[3]NSW!C7,"")</f>
        <v>2531</v>
      </c>
      <c r="D44" t="str">
        <f>IF([3]NSW!D7&lt;&gt;"",[3]NSW!D7,"")</f>
        <v>Medical Practitioner</v>
      </c>
      <c r="E44">
        <f>IF([3]NSW!E7&lt;&gt;"",[3]NSW!E7,"")</f>
        <v>253111</v>
      </c>
      <c r="F44" t="str">
        <f>IF([3]NSW!F7&lt;&gt;"",[3]NSW!F7,"")</f>
        <v>General Practitioner</v>
      </c>
      <c r="G44" t="str">
        <f>TRIM([3]NSW!G7)</f>
        <v/>
      </c>
      <c r="H44" t="str">
        <f>TRIM([3]NSW!H7)</f>
        <v/>
      </c>
      <c r="I44" t="str">
        <f>IF([3]NSW!I7&lt;&gt;"",[3]NSW!I7,"")</f>
        <v>BURROWS</v>
      </c>
      <c r="J44" t="str">
        <f>IF([3]NSW!J7&lt;&gt;"",[3]NSW!J7,"")</f>
        <v>Ginger</v>
      </c>
      <c r="K44" t="str">
        <f>IF([3]NSW!K7&lt;&gt;"",[3]NSW!K7,"")</f>
        <v>Female</v>
      </c>
      <c r="L44">
        <f>IF([3]NSW!L7&lt;&gt;"",[3]NSW!L7,"")</f>
        <v>32683</v>
      </c>
      <c r="M44" t="str">
        <f>IF([3]NSW!M7&lt;&gt;"",[3]NSW!M7,"")</f>
        <v>189 Bay Esp</v>
      </c>
      <c r="N44" t="str">
        <f>IF([3]NSW!N7&lt;&gt;"",[3]NSW!N7,"")</f>
        <v>Bungabbee</v>
      </c>
      <c r="O44" t="str">
        <f>IF([3]NSW!O7&lt;&gt;"",[3]NSW!O7,"")</f>
        <v>NSW</v>
      </c>
      <c r="P44">
        <f>IF([3]NSW!P7&lt;&gt;"",[3]NSW!P7,"")</f>
        <v>2480</v>
      </c>
      <c r="Q44" t="str">
        <f>IF([3]NSW!Q7&lt;&gt;"",[3]NSW!Q7,"")</f>
        <v>0270105673</v>
      </c>
      <c r="R44" t="str">
        <f>IF([3]NSW!R7&lt;&gt;"",[3]NSW!R7,"")</f>
        <v>0270103147</v>
      </c>
      <c r="S44" t="str">
        <f>IF([3]NSW!S7&lt;&gt;"",[3]NSW!S7,"")</f>
        <v>ginger.burrows@bungabbeemc.example.com.au</v>
      </c>
      <c r="T44" t="str">
        <f>IF([3]NSW!T7&lt;&gt;"",[3]NSW!T7,"")</f>
        <v>HAC0000000043</v>
      </c>
      <c r="U44" t="str">
        <f>IF([3]NSW!U7&lt;&gt;"",[3]NSW!U7,"")</f>
        <v xml:space="preserve">8003624900039170 </v>
      </c>
      <c r="V44" t="str">
        <f>IF([3]NSW!V7&lt;&gt;"",[3]NSW!V7,"")</f>
        <v>2448681J</v>
      </c>
      <c r="W44" t="str">
        <f>IF([3]NSW!W7&lt;&gt;"",[3]NSW!W7,"")</f>
        <v/>
      </c>
    </row>
    <row r="45" spans="1:23" x14ac:dyDescent="0.25">
      <c r="A45" t="str">
        <f>IF([3]NSW!A8&lt;&gt;"",[3]NSW!A8,"")</f>
        <v>Medical oncologist</v>
      </c>
      <c r="B45" t="str">
        <f>IF([3]NSW!B8&lt;&gt;"",[3]NSW!B8,"")</f>
        <v xml:space="preserve">8003611566718460 </v>
      </c>
      <c r="C45">
        <f>IF([3]NSW!C8&lt;&gt;"",[3]NSW!C8,"")</f>
        <v>2533</v>
      </c>
      <c r="D45" t="str">
        <f>IF([3]NSW!D8&lt;&gt;"",[3]NSW!D8,"")</f>
        <v>Specialist Medical Practitioners</v>
      </c>
      <c r="E45">
        <f>IF([3]NSW!E8&lt;&gt;"",[3]NSW!E8,"")</f>
        <v>253314</v>
      </c>
      <c r="F45" t="str">
        <f>IF([3]NSW!F8&lt;&gt;"",[3]NSW!F8,"")</f>
        <v>Medical Oncologist</v>
      </c>
      <c r="G45" t="str">
        <f>TRIM([3]NSW!G8)</f>
        <v/>
      </c>
      <c r="H45" t="str">
        <f>TRIM([3]NSW!H8)</f>
        <v/>
      </c>
      <c r="I45" t="str">
        <f>IF([3]NSW!I8&lt;&gt;"",[3]NSW!I8,"")</f>
        <v>SHEPPARD</v>
      </c>
      <c r="J45" t="str">
        <f>IF([3]NSW!J8&lt;&gt;"",[3]NSW!J8,"")</f>
        <v>Mathew</v>
      </c>
      <c r="K45" t="str">
        <f>IF([3]NSW!K8&lt;&gt;"",[3]NSW!K8,"")</f>
        <v>Male</v>
      </c>
      <c r="L45">
        <f>IF([3]NSW!L8&lt;&gt;"",[3]NSW!L8,"")</f>
        <v>32066</v>
      </c>
      <c r="M45" t="str">
        <f>IF([3]NSW!M8&lt;&gt;"",[3]NSW!M8,"")</f>
        <v>118 Cheddar Pnt</v>
      </c>
      <c r="N45" t="str">
        <f>IF([3]NSW!N8&lt;&gt;"",[3]NSW!N8,"")</f>
        <v>Stony Creek</v>
      </c>
      <c r="O45" t="str">
        <f>IF([3]NSW!O8&lt;&gt;"",[3]NSW!O8,"")</f>
        <v>NSW</v>
      </c>
      <c r="P45">
        <f>IF([3]NSW!P8&lt;&gt;"",[3]NSW!P8,"")</f>
        <v>2550</v>
      </c>
      <c r="Q45" t="str">
        <f>IF([3]NSW!Q8&lt;&gt;"",[3]NSW!Q8,"")</f>
        <v>0270106089</v>
      </c>
      <c r="R45" t="str">
        <f>IF([3]NSW!R8&lt;&gt;"",[3]NSW!R8,"")</f>
        <v>0270100587</v>
      </c>
      <c r="S45" t="str">
        <f>IF([3]NSW!S8&lt;&gt;"",[3]NSW!S8,"")</f>
        <v>mathew.sheppard@example.com.au</v>
      </c>
      <c r="T45" t="str">
        <f>IF([3]NSW!T8&lt;&gt;"",[3]NSW!T8,"")</f>
        <v>HAC0000000044</v>
      </c>
      <c r="U45" t="str">
        <f>IF([3]NSW!U8&lt;&gt;"",[3]NSW!U8,"")</f>
        <v/>
      </c>
      <c r="V45" t="str">
        <f>IF([3]NSW!V8&lt;&gt;"",[3]NSW!V8,"")</f>
        <v>2448691H</v>
      </c>
      <c r="W45" t="str">
        <f>IF([3]NSW!W8&lt;&gt;"",[3]NSW!W8,"")</f>
        <v/>
      </c>
    </row>
    <row r="46" spans="1:23" x14ac:dyDescent="0.25">
      <c r="A46" t="str">
        <f>IF([3]NSW!A9&lt;&gt;"",[3]NSW!A9,"")</f>
        <v>Midwife</v>
      </c>
      <c r="B46" t="str">
        <f>IF([3]NSW!B9&lt;&gt;"",[3]NSW!B9,"")</f>
        <v xml:space="preserve">8003613233384726 </v>
      </c>
      <c r="C46">
        <f>IF([3]NSW!C9&lt;&gt;"",[3]NSW!C9,"")</f>
        <v>2541</v>
      </c>
      <c r="D46" t="str">
        <f>IF([3]NSW!D9&lt;&gt;"",[3]NSW!D9,"")</f>
        <v>Midwives</v>
      </c>
      <c r="E46">
        <f>IF([3]NSW!E9&lt;&gt;"",[3]NSW!E9,"")</f>
        <v>254111</v>
      </c>
      <c r="F46" t="str">
        <f>IF([3]NSW!F9&lt;&gt;"",[3]NSW!F9,"")</f>
        <v>Midwife</v>
      </c>
      <c r="G46" t="str">
        <f>TRIM([3]NSW!G9)</f>
        <v/>
      </c>
      <c r="H46" t="str">
        <f>TRIM([3]NSW!H9)</f>
        <v/>
      </c>
      <c r="I46" t="str">
        <f>IF([3]NSW!I9&lt;&gt;"",[3]NSW!I9,"")</f>
        <v>BROWNE</v>
      </c>
      <c r="J46" t="str">
        <f>IF([3]NSW!J9&lt;&gt;"",[3]NSW!J9,"")</f>
        <v>Wilfred</v>
      </c>
      <c r="K46" t="str">
        <f>IF([3]NSW!K9&lt;&gt;"",[3]NSW!K9,"")</f>
        <v>Male</v>
      </c>
      <c r="L46">
        <f>IF([3]NSW!L9&lt;&gt;"",[3]NSW!L9,"")</f>
        <v>28533</v>
      </c>
      <c r="M46" t="str">
        <f>IF([3]NSW!M9&lt;&gt;"",[3]NSW!M9,"")</f>
        <v>44 Barn Cct</v>
      </c>
      <c r="N46" t="str">
        <f>IF([3]NSW!N9&lt;&gt;"",[3]NSW!N9,"")</f>
        <v>Hatfield</v>
      </c>
      <c r="O46" t="str">
        <f>IF([3]NSW!O9&lt;&gt;"",[3]NSW!O9,"")</f>
        <v>NSW</v>
      </c>
      <c r="P46">
        <f>IF([3]NSW!P9&lt;&gt;"",[3]NSW!P9,"")</f>
        <v>2715</v>
      </c>
      <c r="Q46" t="str">
        <f>IF([3]NSW!Q9&lt;&gt;"",[3]NSW!Q9,"")</f>
        <v>0270106637</v>
      </c>
      <c r="R46" t="str">
        <f>IF([3]NSW!R9&lt;&gt;"",[3]NSW!R9,"")</f>
        <v>0270102438</v>
      </c>
      <c r="S46" t="str">
        <f>IF([3]NSW!S9&lt;&gt;"",[3]NSW!S9,"")</f>
        <v>wilfred.browne@example.net</v>
      </c>
      <c r="T46" t="str">
        <f>IF([3]NSW!T9&lt;&gt;"",[3]NSW!T9,"")</f>
        <v>HAC0000000045</v>
      </c>
      <c r="U46" t="str">
        <f>IF([3]NSW!U9&lt;&gt;"",[3]NSW!U9,"")</f>
        <v/>
      </c>
      <c r="V46" t="str">
        <f>IF([3]NSW!V9&lt;&gt;"",[3]NSW!V9,"")</f>
        <v>2448701Y</v>
      </c>
      <c r="W46" t="str">
        <f>IF([3]NSW!W9&lt;&gt;"",[3]NSW!W9,"")</f>
        <v/>
      </c>
    </row>
    <row r="47" spans="1:23" x14ac:dyDescent="0.25">
      <c r="A47" t="str">
        <f>IF([3]NSW!A10&lt;&gt;"",[3]NSW!A10,"")</f>
        <v>Nurse practitioner</v>
      </c>
      <c r="B47" t="str">
        <f>IF([3]NSW!B10&lt;&gt;"",[3]NSW!B10,"")</f>
        <v xml:space="preserve">8003613233384742 </v>
      </c>
      <c r="C47">
        <f>IF([3]NSW!C10&lt;&gt;"",[3]NSW!C10,"")</f>
        <v>2544</v>
      </c>
      <c r="D47" t="str">
        <f>IF([3]NSW!D10&lt;&gt;"",[3]NSW!D10,"")</f>
        <v>Registered Nurses</v>
      </c>
      <c r="E47">
        <f>IF([3]NSW!E10&lt;&gt;"",[3]NSW!E10,"")</f>
        <v>254411</v>
      </c>
      <c r="F47" t="str">
        <f>IF([3]NSW!F10&lt;&gt;"",[3]NSW!F10,"")</f>
        <v>Nurse Practitioner</v>
      </c>
      <c r="G47" t="str">
        <f>TRIM([3]NSW!G10)</f>
        <v/>
      </c>
      <c r="H47" t="str">
        <f>TRIM([3]NSW!H10)</f>
        <v/>
      </c>
      <c r="I47" t="str">
        <f>IF([3]NSW!I10&lt;&gt;"",[3]NSW!I10,"")</f>
        <v>GARTSHORE</v>
      </c>
      <c r="J47" t="str">
        <f>IF([3]NSW!J10&lt;&gt;"",[3]NSW!J10,"")</f>
        <v>Indira</v>
      </c>
      <c r="K47" t="str">
        <f>IF([3]NSW!K10&lt;&gt;"",[3]NSW!K10,"")</f>
        <v>Female</v>
      </c>
      <c r="L47">
        <f>IF([3]NSW!L10&lt;&gt;"",[3]NSW!L10,"")</f>
        <v>32040</v>
      </c>
      <c r="M47" t="str">
        <f>IF([3]NSW!M10&lt;&gt;"",[3]NSW!M10,"")</f>
        <v>34 Abattoir Hts</v>
      </c>
      <c r="N47" t="str">
        <f>IF([3]NSW!N10&lt;&gt;"",[3]NSW!N10,"")</f>
        <v>Wallendbeen</v>
      </c>
      <c r="O47" t="str">
        <f>IF([3]NSW!O10&lt;&gt;"",[3]NSW!O10,"")</f>
        <v>NSW</v>
      </c>
      <c r="P47">
        <f>IF([3]NSW!P10&lt;&gt;"",[3]NSW!P10,"")</f>
        <v>2588</v>
      </c>
      <c r="Q47" t="str">
        <f>IF([3]NSW!Q10&lt;&gt;"",[3]NSW!Q10,"")</f>
        <v>0270107743</v>
      </c>
      <c r="R47" t="str">
        <f>IF([3]NSW!R10&lt;&gt;"",[3]NSW!R10,"")</f>
        <v>0270107693</v>
      </c>
      <c r="S47" t="str">
        <f>IF([3]NSW!S10&lt;&gt;"",[3]NSW!S10,"")</f>
        <v>indira.gartshore@wallendbeenagedcare.example.net</v>
      </c>
      <c r="T47" t="str">
        <f>IF([3]NSW!T10&lt;&gt;"",[3]NSW!T10,"")</f>
        <v>HAC0000000046</v>
      </c>
      <c r="U47" t="str">
        <f>IF([3]NSW!U10&lt;&gt;"",[3]NSW!U10,"")</f>
        <v xml:space="preserve">8003629900040441 </v>
      </c>
      <c r="V47" t="str">
        <f>IF([3]NSW!V10&lt;&gt;"",[3]NSW!V10,"")</f>
        <v>2448711X</v>
      </c>
      <c r="W47" t="str">
        <f>IF([3]NSW!W10&lt;&gt;"",[3]NSW!W10,"")</f>
        <v/>
      </c>
    </row>
    <row r="48" spans="1:23" x14ac:dyDescent="0.25">
      <c r="A48" t="str">
        <f>IF([3]NSW!A11&lt;&gt;"",[3]NSW!A11,"")</f>
        <v>Nurse practitioner</v>
      </c>
      <c r="B48" t="str">
        <f>IF([3]NSW!B11&lt;&gt;"",[3]NSW!B11,"")</f>
        <v xml:space="preserve">8003614900051408 </v>
      </c>
      <c r="C48">
        <f>IF([3]NSW!C11&lt;&gt;"",[3]NSW!C11,"")</f>
        <v>2544</v>
      </c>
      <c r="D48" t="str">
        <f>IF([3]NSW!D11&lt;&gt;"",[3]NSW!D11,"")</f>
        <v>Registered Nurses</v>
      </c>
      <c r="E48">
        <f>IF([3]NSW!E11&lt;&gt;"",[3]NSW!E11,"")</f>
        <v>254411</v>
      </c>
      <c r="F48" t="str">
        <f>IF([3]NSW!F11&lt;&gt;"",[3]NSW!F11,"")</f>
        <v>Nurse Practitioner</v>
      </c>
      <c r="G48" t="str">
        <f>TRIM([3]NSW!G11)</f>
        <v/>
      </c>
      <c r="H48" t="str">
        <f>TRIM([3]NSW!H11)</f>
        <v/>
      </c>
      <c r="I48" t="str">
        <f>IF([3]NSW!I11&lt;&gt;"",[3]NSW!I11,"")</f>
        <v>SIMONS</v>
      </c>
      <c r="J48" t="str">
        <f>IF([3]NSW!J11&lt;&gt;"",[3]NSW!J11,"")</f>
        <v>Reggie</v>
      </c>
      <c r="K48" t="str">
        <f>IF([3]NSW!K11&lt;&gt;"",[3]NSW!K11,"")</f>
        <v>Male</v>
      </c>
      <c r="L48">
        <f>IF([3]NSW!L11&lt;&gt;"",[3]NSW!L11,"")</f>
        <v>20725</v>
      </c>
      <c r="M48" t="str">
        <f>IF([3]NSW!M11&lt;&gt;"",[3]NSW!M11,"")</f>
        <v>69 Walden Pnt</v>
      </c>
      <c r="N48" t="str">
        <f>IF([3]NSW!N11&lt;&gt;"",[3]NSW!N11,"")</f>
        <v>Kensington</v>
      </c>
      <c r="O48" t="str">
        <f>IF([3]NSW!O11&lt;&gt;"",[3]NSW!O11,"")</f>
        <v>NSW</v>
      </c>
      <c r="P48">
        <f>IF([3]NSW!P11&lt;&gt;"",[3]NSW!P11,"")</f>
        <v>2033</v>
      </c>
      <c r="Q48" t="str">
        <f>IF([3]NSW!Q11&lt;&gt;"",[3]NSW!Q11,"")</f>
        <v>0270101397</v>
      </c>
      <c r="R48" t="str">
        <f>IF([3]NSW!R11&lt;&gt;"",[3]NSW!R11,"")</f>
        <v>0270101226</v>
      </c>
      <c r="S48" t="str">
        <f>IF([3]NSW!S11&lt;&gt;"",[3]NSW!S11,"")</f>
        <v>reggie.simons@kensingtonph.example.net</v>
      </c>
      <c r="T48" t="str">
        <f>IF([3]NSW!T11&lt;&gt;"",[3]NSW!T11,"")</f>
        <v>HAC0000000047</v>
      </c>
      <c r="U48" t="str">
        <f>IF([3]NSW!U11&lt;&gt;"",[3]NSW!U11,"")</f>
        <v xml:space="preserve">8003626566706927 </v>
      </c>
      <c r="V48" t="str">
        <f>IF([3]NSW!V11&lt;&gt;"",[3]NSW!V11,"")</f>
        <v>2448721W</v>
      </c>
      <c r="W48" t="str">
        <f>IF([3]NSW!W11&lt;&gt;"",[3]NSW!W11,"")</f>
        <v/>
      </c>
    </row>
    <row r="49" spans="1:23" x14ac:dyDescent="0.25">
      <c r="A49" t="str">
        <f>IF([3]NSW!A12&lt;&gt;"",[3]NSW!A12,"")</f>
        <v>Nurse practitioner</v>
      </c>
      <c r="B49" t="str">
        <f>IF([3]NSW!B12&lt;&gt;"",[3]NSW!B12,"")</f>
        <v xml:space="preserve">8003611566718486 </v>
      </c>
      <c r="C49">
        <f>IF([3]NSW!C12&lt;&gt;"",[3]NSW!C12,"")</f>
        <v>2544</v>
      </c>
      <c r="D49" t="str">
        <f>IF([3]NSW!D12&lt;&gt;"",[3]NSW!D12,"")</f>
        <v>Registered Nurses</v>
      </c>
      <c r="E49">
        <f>IF([3]NSW!E12&lt;&gt;"",[3]NSW!E12,"")</f>
        <v>254411</v>
      </c>
      <c r="F49" t="str">
        <f>IF([3]NSW!F12&lt;&gt;"",[3]NSW!F12,"")</f>
        <v>Nurse Practitioner</v>
      </c>
      <c r="G49" t="str">
        <f>TRIM([3]NSW!G12)</f>
        <v/>
      </c>
      <c r="H49" t="str">
        <f>TRIM([3]NSW!H12)</f>
        <v/>
      </c>
      <c r="I49" t="str">
        <f>IF([3]NSW!I12&lt;&gt;"",[3]NSW!I12,"")</f>
        <v>MUNRO</v>
      </c>
      <c r="J49" t="str">
        <f>IF([3]NSW!J12&lt;&gt;"",[3]NSW!J12,"")</f>
        <v>Rose</v>
      </c>
      <c r="K49" t="str">
        <f>IF([3]NSW!K12&lt;&gt;"",[3]NSW!K12,"")</f>
        <v>Female</v>
      </c>
      <c r="L49">
        <f>IF([3]NSW!L12&lt;&gt;"",[3]NSW!L12,"")</f>
        <v>19012</v>
      </c>
      <c r="M49" t="str">
        <f>IF([3]NSW!M12&lt;&gt;"",[3]NSW!M12,"")</f>
        <v>112 Dean Dr</v>
      </c>
      <c r="N49" t="str">
        <f>IF([3]NSW!N12&lt;&gt;"",[3]NSW!N12,"")</f>
        <v>Mount Mitchell</v>
      </c>
      <c r="O49" t="str">
        <f>IF([3]NSW!O12&lt;&gt;"",[3]NSW!O12,"")</f>
        <v>NSW</v>
      </c>
      <c r="P49">
        <f>IF([3]NSW!P12&lt;&gt;"",[3]NSW!P12,"")</f>
        <v>2365</v>
      </c>
      <c r="Q49" t="str">
        <f>IF([3]NSW!Q12&lt;&gt;"",[3]NSW!Q12,"")</f>
        <v>0270105704</v>
      </c>
      <c r="R49" t="str">
        <f>IF([3]NSW!R12&lt;&gt;"",[3]NSW!R12,"")</f>
        <v>0270102309</v>
      </c>
      <c r="S49" t="str">
        <f>IF([3]NSW!S12&lt;&gt;"",[3]NSW!S12,"")</f>
        <v>rose.munro@mountmitchellph.example.com.au</v>
      </c>
      <c r="T49" t="str">
        <f>IF([3]NSW!T12&lt;&gt;"",[3]NSW!T12,"")</f>
        <v>HAC0000000048</v>
      </c>
      <c r="U49" t="str">
        <f>IF([3]NSW!U12&lt;&gt;"",[3]NSW!U12,"")</f>
        <v>8003623233373330</v>
      </c>
      <c r="V49" t="str">
        <f>IF([3]NSW!V12&lt;&gt;"",[3]NSW!V12,"")</f>
        <v>2448731T</v>
      </c>
      <c r="W49" t="str">
        <f>IF([3]NSW!W12&lt;&gt;"",[3]NSW!W12,"")</f>
        <v/>
      </c>
    </row>
    <row r="50" spans="1:23" x14ac:dyDescent="0.25">
      <c r="A50" t="str">
        <f>IF([3]NSW!A13&lt;&gt;"",[3]NSW!A13,"")</f>
        <v>Paediatrician</v>
      </c>
      <c r="B50" t="str">
        <f>IF([3]NSW!B13&lt;&gt;"",[3]NSW!B13,"")</f>
        <v xml:space="preserve">8003613233384767 </v>
      </c>
      <c r="C50">
        <f>IF([3]NSW!C13&lt;&gt;"",[3]NSW!C13,"")</f>
        <v>2533</v>
      </c>
      <c r="D50" t="str">
        <f>IF([3]NSW!D13&lt;&gt;"",[3]NSW!D13,"")</f>
        <v>Specialist Medical Practitioners</v>
      </c>
      <c r="E50">
        <f>IF([3]NSW!E13&lt;&gt;"",[3]NSW!E13,"")</f>
        <v>253321</v>
      </c>
      <c r="F50" t="str">
        <f>IF([3]NSW!F13&lt;&gt;"",[3]NSW!F13,"")</f>
        <v>Paediatrician</v>
      </c>
      <c r="G50" t="str">
        <f>TRIM([3]NSW!G13)</f>
        <v/>
      </c>
      <c r="H50" t="str">
        <f>TRIM([3]NSW!H13)</f>
        <v/>
      </c>
      <c r="I50" t="str">
        <f>IF([3]NSW!I13&lt;&gt;"",[3]NSW!I13,"")</f>
        <v>LEISHMAN</v>
      </c>
      <c r="J50" t="str">
        <f>IF([3]NSW!J13&lt;&gt;"",[3]NSW!J13,"")</f>
        <v>Leesa</v>
      </c>
      <c r="K50" t="str">
        <f>IF([3]NSW!K13&lt;&gt;"",[3]NSW!K13,"")</f>
        <v>Female</v>
      </c>
      <c r="L50">
        <f>IF([3]NSW!L13&lt;&gt;"",[3]NSW!L13,"")</f>
        <v>26393</v>
      </c>
      <c r="M50" t="str">
        <f>IF([3]NSW!M13&lt;&gt;"",[3]NSW!M13,"")</f>
        <v>44 Gottfried Cir</v>
      </c>
      <c r="N50" t="str">
        <f>IF([3]NSW!N13&lt;&gt;"",[3]NSW!N13,"")</f>
        <v>Balladoran</v>
      </c>
      <c r="O50" t="str">
        <f>IF([3]NSW!O13&lt;&gt;"",[3]NSW!O13,"")</f>
        <v>NSW</v>
      </c>
      <c r="P50">
        <f>IF([3]NSW!P13&lt;&gt;"",[3]NSW!P13,"")</f>
        <v>2831</v>
      </c>
      <c r="Q50" t="str">
        <f>IF([3]NSW!Q13&lt;&gt;"",[3]NSW!Q13,"")</f>
        <v>0270102759</v>
      </c>
      <c r="R50" t="str">
        <f>IF([3]NSW!R13&lt;&gt;"",[3]NSW!R13,"")</f>
        <v>0270102850</v>
      </c>
      <c r="S50" t="str">
        <f>IF([3]NSW!S13&lt;&gt;"",[3]NSW!S13,"")</f>
        <v>leesa.leishman@example.com</v>
      </c>
      <c r="T50" t="str">
        <f>IF([3]NSW!T13&lt;&gt;"",[3]NSW!T13,"")</f>
        <v>HAC0000000049</v>
      </c>
      <c r="U50" t="str">
        <f>IF([3]NSW!U13&lt;&gt;"",[3]NSW!U13,"")</f>
        <v/>
      </c>
      <c r="V50" t="str">
        <f>IF([3]NSW!V13&lt;&gt;"",[3]NSW!V13,"")</f>
        <v>2448741L</v>
      </c>
      <c r="W50" t="str">
        <f>IF([3]NSW!W13&lt;&gt;"",[3]NSW!W13,"")</f>
        <v/>
      </c>
    </row>
    <row r="51" spans="1:23" x14ac:dyDescent="0.25">
      <c r="A51" t="str">
        <f>IF([3]NSW!A14&lt;&gt;"",[3]NSW!A14,"")</f>
        <v>Pathologist</v>
      </c>
      <c r="B51" t="str">
        <f>IF([3]NSW!B14&lt;&gt;"",[3]NSW!B14,"")</f>
        <v xml:space="preserve">8003611566718494 </v>
      </c>
      <c r="C51">
        <f>IF([3]NSW!C14&lt;&gt;"",[3]NSW!C14,"")</f>
        <v>2539</v>
      </c>
      <c r="D51" t="str">
        <f>IF([3]NSW!D14&lt;&gt;"",[3]NSW!D14,"")</f>
        <v>Other Medical Practitioners</v>
      </c>
      <c r="E51">
        <f>IF([3]NSW!E14&lt;&gt;"",[3]NSW!E14,"")</f>
        <v>253915</v>
      </c>
      <c r="F51" t="str">
        <f>IF([3]NSW!F14&lt;&gt;"",[3]NSW!F14,"")</f>
        <v>Pathologist</v>
      </c>
      <c r="G51" t="str">
        <f>TRIM([3]NSW!G14)</f>
        <v/>
      </c>
      <c r="H51" t="str">
        <f>TRIM([3]NSW!H14)</f>
        <v/>
      </c>
      <c r="I51" t="str">
        <f>IF([3]NSW!I14&lt;&gt;"",[3]NSW!I14,"")</f>
        <v>PRATLEY</v>
      </c>
      <c r="J51" t="str">
        <f>IF([3]NSW!J14&lt;&gt;"",[3]NSW!J14,"")</f>
        <v>Philomena</v>
      </c>
      <c r="K51" t="str">
        <f>IF([3]NSW!K14&lt;&gt;"",[3]NSW!K14,"")</f>
        <v>Female</v>
      </c>
      <c r="L51">
        <f>IF([3]NSW!L14&lt;&gt;"",[3]NSW!L14,"")</f>
        <v>20891</v>
      </c>
      <c r="M51" t="str">
        <f>IF([3]NSW!M14&lt;&gt;"",[3]NSW!M14,"")</f>
        <v>49 Woodstock Pl</v>
      </c>
      <c r="N51" t="str">
        <f>IF([3]NSW!N14&lt;&gt;"",[3]NSW!N14,"")</f>
        <v>Pullabooka</v>
      </c>
      <c r="O51" t="str">
        <f>IF([3]NSW!O14&lt;&gt;"",[3]NSW!O14,"")</f>
        <v>NSW</v>
      </c>
      <c r="P51">
        <f>IF([3]NSW!P14&lt;&gt;"",[3]NSW!P14,"")</f>
        <v>2810</v>
      </c>
      <c r="Q51" t="str">
        <f>IF([3]NSW!Q14&lt;&gt;"",[3]NSW!Q14,"")</f>
        <v>0270103788</v>
      </c>
      <c r="R51" t="str">
        <f>IF([3]NSW!R14&lt;&gt;"",[3]NSW!R14,"")</f>
        <v>0270104006</v>
      </c>
      <c r="S51" t="str">
        <f>IF([3]NSW!S14&lt;&gt;"",[3]NSW!S14,"")</f>
        <v>philomena.pratley@reception@pullabookapathology.example.net</v>
      </c>
      <c r="T51" t="str">
        <f>IF([3]NSW!T14&lt;&gt;"",[3]NSW!T14,"")</f>
        <v>HAC0000000050</v>
      </c>
      <c r="U51" t="str">
        <f>IF([3]NSW!U14&lt;&gt;"",[3]NSW!U14,"")</f>
        <v>8003628233373131</v>
      </c>
      <c r="V51" t="str">
        <f>IF([3]NSW!V14&lt;&gt;"",[3]NSW!V14,"")</f>
        <v>2448751K</v>
      </c>
      <c r="W51" t="str">
        <f>IF([3]NSW!W14&lt;&gt;"",[3]NSW!W14,"")</f>
        <v/>
      </c>
    </row>
    <row r="52" spans="1:23" x14ac:dyDescent="0.25">
      <c r="A52" t="str">
        <f>IF([3]NSW!A15&lt;&gt;"",[3]NSW!A15,"")</f>
        <v>Pathologist</v>
      </c>
      <c r="B52" t="str">
        <f>IF([3]NSW!B15&lt;&gt;"",[3]NSW!B15,"")</f>
        <v xml:space="preserve">8003619900052082 </v>
      </c>
      <c r="C52">
        <f>IF([3]NSW!C15&lt;&gt;"",[3]NSW!C15,"")</f>
        <v>2539</v>
      </c>
      <c r="D52" t="str">
        <f>IF([3]NSW!D15&lt;&gt;"",[3]NSW!D15,"")</f>
        <v>Other Medical Practitioners</v>
      </c>
      <c r="E52">
        <f>IF([3]NSW!E15&lt;&gt;"",[3]NSW!E15,"")</f>
        <v>253915</v>
      </c>
      <c r="F52" t="str">
        <f>IF([3]NSW!F15&lt;&gt;"",[3]NSW!F15,"")</f>
        <v>Pathologist</v>
      </c>
      <c r="G52" t="str">
        <f>TRIM([3]NSW!G15)</f>
        <v/>
      </c>
      <c r="H52" t="str">
        <f>TRIM([3]NSW!H15)</f>
        <v/>
      </c>
      <c r="I52" t="str">
        <f>IF([3]NSW!I15&lt;&gt;"",[3]NSW!I15,"")</f>
        <v>CLARKE</v>
      </c>
      <c r="J52" t="str">
        <f>IF([3]NSW!J15&lt;&gt;"",[3]NSW!J15,"")</f>
        <v>Malcolm</v>
      </c>
      <c r="K52" t="str">
        <f>IF([3]NSW!K15&lt;&gt;"",[3]NSW!K15,"")</f>
        <v>Male</v>
      </c>
      <c r="L52">
        <f>IF([3]NSW!L15&lt;&gt;"",[3]NSW!L15,"")</f>
        <v>19568</v>
      </c>
      <c r="M52" t="str">
        <f>IF([3]NSW!M15&lt;&gt;"",[3]NSW!M15,"")</f>
        <v>180 Pine Cir</v>
      </c>
      <c r="N52" t="str">
        <f>IF([3]NSW!N15&lt;&gt;"",[3]NSW!N15,"")</f>
        <v>Higher Macdonald</v>
      </c>
      <c r="O52" t="str">
        <f>IF([3]NSW!O15&lt;&gt;"",[3]NSW!O15,"")</f>
        <v>NSW</v>
      </c>
      <c r="P52">
        <f>IF([3]NSW!P15&lt;&gt;"",[3]NSW!P15,"")</f>
        <v>2775</v>
      </c>
      <c r="Q52" t="str">
        <f>IF([3]NSW!Q15&lt;&gt;"",[3]NSW!Q15,"")</f>
        <v>0270109091</v>
      </c>
      <c r="R52" t="str">
        <f>IF([3]NSW!R15&lt;&gt;"",[3]NSW!R15,"")</f>
        <v>0270108249</v>
      </c>
      <c r="S52" t="str">
        <f>IF([3]NSW!S15&lt;&gt;"",[3]NSW!S15,"")</f>
        <v>malcolm.clarke@highermacdonaldpathology.example.com.au</v>
      </c>
      <c r="T52" t="str">
        <f>IF([3]NSW!T15&lt;&gt;"",[3]NSW!T15,"")</f>
        <v>HAC0000000051</v>
      </c>
      <c r="U52" t="str">
        <f>IF([3]NSW!U15&lt;&gt;"",[3]NSW!U15,"")</f>
        <v xml:space="preserve">8003629900040391 </v>
      </c>
      <c r="V52" t="str">
        <f>IF([3]NSW!V15&lt;&gt;"",[3]NSW!V15,"")</f>
        <v>2448761J</v>
      </c>
      <c r="W52" t="str">
        <f>IF([3]NSW!W15&lt;&gt;"",[3]NSW!W15,"")</f>
        <v/>
      </c>
    </row>
    <row r="53" spans="1:23" x14ac:dyDescent="0.25">
      <c r="A53" t="str">
        <f>IF([3]NSW!A16&lt;&gt;"",[3]NSW!A16,"")</f>
        <v>Pharmacist</v>
      </c>
      <c r="B53" t="str">
        <f>IF([3]NSW!B16&lt;&gt;"",[3]NSW!B16,"")</f>
        <v xml:space="preserve">8003613233384783 </v>
      </c>
      <c r="C53">
        <f>IF([3]NSW!C16&lt;&gt;"",[3]NSW!C16,"")</f>
        <v>2515</v>
      </c>
      <c r="D53" t="str">
        <f>IF([3]NSW!D16&lt;&gt;"",[3]NSW!D16,"")</f>
        <v>Pharmacists</v>
      </c>
      <c r="E53">
        <f>IF([3]NSW!E16&lt;&gt;"",[3]NSW!E16,"")</f>
        <v>251513</v>
      </c>
      <c r="F53" t="str">
        <f>IF([3]NSW!F16&lt;&gt;"",[3]NSW!F16,"")</f>
        <v>Pharmacist</v>
      </c>
      <c r="G53" t="str">
        <f>TRIM([3]NSW!G16)</f>
        <v/>
      </c>
      <c r="H53" t="str">
        <f>TRIM([3]NSW!H16)</f>
        <v/>
      </c>
      <c r="I53" t="str">
        <f>IF([3]NSW!I16&lt;&gt;"",[3]NSW!I16,"")</f>
        <v>CANE</v>
      </c>
      <c r="J53" t="str">
        <f>IF([3]NSW!J16&lt;&gt;"",[3]NSW!J16,"")</f>
        <v>Elden</v>
      </c>
      <c r="K53" t="str">
        <f>IF([3]NSW!K16&lt;&gt;"",[3]NSW!K16,"")</f>
        <v>Male</v>
      </c>
      <c r="L53">
        <f>IF([3]NSW!L16&lt;&gt;"",[3]NSW!L16,"")</f>
        <v>25502</v>
      </c>
      <c r="M53" t="str">
        <f>IF([3]NSW!M16&lt;&gt;"",[3]NSW!M16,"")</f>
        <v>81 Silver Esp</v>
      </c>
      <c r="N53" t="str">
        <f>IF([3]NSW!N16&lt;&gt;"",[3]NSW!N16,"")</f>
        <v>Lilydale</v>
      </c>
      <c r="O53" t="str">
        <f>IF([3]NSW!O16&lt;&gt;"",[3]NSW!O16,"")</f>
        <v>NSW</v>
      </c>
      <c r="P53">
        <f>IF([3]NSW!P16&lt;&gt;"",[3]NSW!P16,"")</f>
        <v>2460</v>
      </c>
      <c r="Q53" t="str">
        <f>IF([3]NSW!Q16&lt;&gt;"",[3]NSW!Q16,"")</f>
        <v>0270103304</v>
      </c>
      <c r="R53" t="str">
        <f>IF([3]NSW!R16&lt;&gt;"",[3]NSW!R16,"")</f>
        <v>0270101905</v>
      </c>
      <c r="S53" t="str">
        <f>IF([3]NSW!S16&lt;&gt;"",[3]NSW!S16,"")</f>
        <v>elden.cane@lilydalepharmacy.example.net</v>
      </c>
      <c r="T53" t="str">
        <f>IF([3]NSW!T16&lt;&gt;"",[3]NSW!T16,"")</f>
        <v>HAC0000000052</v>
      </c>
      <c r="U53" t="str">
        <f>IF([3]NSW!U16&lt;&gt;"",[3]NSW!U16,"")</f>
        <v>8003629900040409</v>
      </c>
      <c r="V53" t="str">
        <f>IF([3]NSW!V16&lt;&gt;"",[3]NSW!V16,"")</f>
        <v>2448771H</v>
      </c>
      <c r="W53" t="str">
        <f>IF([3]NSW!W16&lt;&gt;"",[3]NSW!W16,"")</f>
        <v/>
      </c>
    </row>
    <row r="54" spans="1:23" x14ac:dyDescent="0.25">
      <c r="A54" t="str">
        <f>IF([3]NSW!A17&lt;&gt;"",[3]NSW!A17,"")</f>
        <v>Pharmacist</v>
      </c>
      <c r="B54" t="str">
        <f>IF([3]NSW!B17&lt;&gt;"",[3]NSW!B17,"")</f>
        <v xml:space="preserve">8003614900051424 </v>
      </c>
      <c r="C54">
        <f>IF([3]NSW!C17&lt;&gt;"",[3]NSW!C17,"")</f>
        <v>2515</v>
      </c>
      <c r="D54" t="str">
        <f>IF([3]NSW!D17&lt;&gt;"",[3]NSW!D17,"")</f>
        <v>Pharmacists</v>
      </c>
      <c r="E54">
        <f>IF([3]NSW!E17&lt;&gt;"",[3]NSW!E17,"")</f>
        <v>251513</v>
      </c>
      <c r="F54" t="str">
        <f>IF([3]NSW!F17&lt;&gt;"",[3]NSW!F17,"")</f>
        <v>Pharmacist</v>
      </c>
      <c r="G54" t="str">
        <f>TRIM([3]NSW!G17)</f>
        <v/>
      </c>
      <c r="H54" t="str">
        <f>TRIM([3]NSW!H17)</f>
        <v/>
      </c>
      <c r="I54" t="str">
        <f>IF([3]NSW!I17&lt;&gt;"",[3]NSW!I17,"")</f>
        <v>PETERSON</v>
      </c>
      <c r="J54" t="str">
        <f>IF([3]NSW!J17&lt;&gt;"",[3]NSW!J17,"")</f>
        <v>Megan</v>
      </c>
      <c r="K54" t="str">
        <f>IF([3]NSW!K17&lt;&gt;"",[3]NSW!K17,"")</f>
        <v>Female</v>
      </c>
      <c r="L54">
        <f>IF([3]NSW!L17&lt;&gt;"",[3]NSW!L17,"")</f>
        <v>27438</v>
      </c>
      <c r="M54" t="str">
        <f>IF([3]NSW!M17&lt;&gt;"",[3]NSW!M17,"")</f>
        <v>82 Desleigh Cir</v>
      </c>
      <c r="N54" t="str">
        <f>IF([3]NSW!N17&lt;&gt;"",[3]NSW!N17,"")</f>
        <v>Appin</v>
      </c>
      <c r="O54" t="str">
        <f>IF([3]NSW!O17&lt;&gt;"",[3]NSW!O17,"")</f>
        <v>NSW</v>
      </c>
      <c r="P54">
        <f>IF([3]NSW!P17&lt;&gt;"",[3]NSW!P17,"")</f>
        <v>2560</v>
      </c>
      <c r="Q54" t="str">
        <f>IF([3]NSW!Q17&lt;&gt;"",[3]NSW!Q17,"")</f>
        <v>0270104346</v>
      </c>
      <c r="R54" t="str">
        <f>IF([3]NSW!R17&lt;&gt;"",[3]NSW!R17,"")</f>
        <v>0270102318</v>
      </c>
      <c r="S54" t="str">
        <f>IF([3]NSW!S17&lt;&gt;"",[3]NSW!S17,"")</f>
        <v>megan.peterson@appinpharmacy.example.com.au</v>
      </c>
      <c r="T54" t="str">
        <f>IF([3]NSW!T17&lt;&gt;"",[3]NSW!T17,"")</f>
        <v>HAC0000000053</v>
      </c>
      <c r="U54" t="str">
        <f>IF([3]NSW!U17&lt;&gt;"",[3]NSW!U17,"")</f>
        <v xml:space="preserve">8003629900040417 </v>
      </c>
      <c r="V54" t="str">
        <f>IF([3]NSW!V17&lt;&gt;"",[3]NSW!V17,"")</f>
        <v>2448781F</v>
      </c>
      <c r="W54" t="str">
        <f>IF([3]NSW!W17&lt;&gt;"",[3]NSW!W17,"")</f>
        <v/>
      </c>
    </row>
    <row r="55" spans="1:23" x14ac:dyDescent="0.25">
      <c r="A55" t="str">
        <f>IF([3]NSW!A18&lt;&gt;"",[3]NSW!A18,"")</f>
        <v>Registered Nurse</v>
      </c>
      <c r="B55" t="str">
        <f>IF([3]NSW!B18&lt;&gt;"",[3]NSW!B18,"")</f>
        <v xml:space="preserve">8003619900052108 </v>
      </c>
      <c r="C55">
        <f>IF([3]NSW!C18&lt;&gt;"",[3]NSW!C18,"")</f>
        <v>2544</v>
      </c>
      <c r="D55" t="str">
        <f>IF([3]NSW!D18&lt;&gt;"",[3]NSW!D18,"")</f>
        <v>Registered Nurses</v>
      </c>
      <c r="E55">
        <f>IF([3]NSW!E18&lt;&gt;"",[3]NSW!E18,"")</f>
        <v>254499</v>
      </c>
      <c r="F55" t="str">
        <f>IF([3]NSW!F18&lt;&gt;"",[3]NSW!F18,"")</f>
        <v>Registered Nurses nec</v>
      </c>
      <c r="G55" t="str">
        <f>TRIM([3]NSW!G18)</f>
        <v/>
      </c>
      <c r="H55" t="str">
        <f>TRIM([3]NSW!H18)</f>
        <v/>
      </c>
      <c r="I55" t="str">
        <f>IF([3]NSW!I18&lt;&gt;"",[3]NSW!I18,"")</f>
        <v>FRASER</v>
      </c>
      <c r="J55" t="str">
        <f>IF([3]NSW!J18&lt;&gt;"",[3]NSW!J18,"")</f>
        <v>Abbie</v>
      </c>
      <c r="K55" t="str">
        <f>IF([3]NSW!K18&lt;&gt;"",[3]NSW!K18,"")</f>
        <v>Female</v>
      </c>
      <c r="L55">
        <f>IF([3]NSW!L18&lt;&gt;"",[3]NSW!L18,"")</f>
        <v>33550</v>
      </c>
      <c r="M55" t="str">
        <f>IF([3]NSW!M18&lt;&gt;"",[3]NSW!M18,"")</f>
        <v>199 Newhaven Tce</v>
      </c>
      <c r="N55" t="str">
        <f>IF([3]NSW!N18&lt;&gt;"",[3]NSW!N18,"")</f>
        <v>Wallendbeen</v>
      </c>
      <c r="O55" t="str">
        <f>IF([3]NSW!O18&lt;&gt;"",[3]NSW!O18,"")</f>
        <v>NSW</v>
      </c>
      <c r="P55">
        <f>IF([3]NSW!P18&lt;&gt;"",[3]NSW!P18,"")</f>
        <v>2588</v>
      </c>
      <c r="Q55" t="str">
        <f>IF([3]NSW!Q18&lt;&gt;"",[3]NSW!Q18,"")</f>
        <v>0270107486</v>
      </c>
      <c r="R55" t="str">
        <f>IF([3]NSW!R18&lt;&gt;"",[3]NSW!R18,"")</f>
        <v>0270104474</v>
      </c>
      <c r="S55" t="str">
        <f>IF([3]NSW!S18&lt;&gt;"",[3]NSW!S18,"")</f>
        <v>abbie.fraser@wallendbeenagedcare.example.net</v>
      </c>
      <c r="T55" t="str">
        <f>IF([3]NSW!T18&lt;&gt;"",[3]NSW!T18,"")</f>
        <v>HAC0000000054</v>
      </c>
      <c r="U55" t="str">
        <f>IF([3]NSW!U18&lt;&gt;"",[3]NSW!U18,"")</f>
        <v xml:space="preserve">8003629900040441 </v>
      </c>
      <c r="V55" t="str">
        <f>IF([3]NSW!V18&lt;&gt;"",[3]NSW!V18,"")</f>
        <v>2448791B</v>
      </c>
      <c r="W55" t="str">
        <f>IF([3]NSW!W18&lt;&gt;"",[3]NSW!W18,"")</f>
        <v/>
      </c>
    </row>
    <row r="56" spans="1:23" x14ac:dyDescent="0.25">
      <c r="A56" t="str">
        <f>IF([3]NSW!A19&lt;&gt;"",[3]NSW!A19,"")</f>
        <v>Registered Nurse</v>
      </c>
      <c r="B56" t="str">
        <f>IF([3]NSW!B19&lt;&gt;"",[3]NSW!B19,"")</f>
        <v xml:space="preserve">8003616566718857 </v>
      </c>
      <c r="C56">
        <f>IF([3]NSW!C19&lt;&gt;"",[3]NSW!C19,"")</f>
        <v>2544</v>
      </c>
      <c r="D56" t="str">
        <f>IF([3]NSW!D19&lt;&gt;"",[3]NSW!D19,"")</f>
        <v>Registered Nurses</v>
      </c>
      <c r="E56">
        <f>IF([3]NSW!E19&lt;&gt;"",[3]NSW!E19,"")</f>
        <v>254499</v>
      </c>
      <c r="F56" t="str">
        <f>IF([3]NSW!F19&lt;&gt;"",[3]NSW!F19,"")</f>
        <v>Registered Nurses nec</v>
      </c>
      <c r="G56" t="str">
        <f>TRIM([3]NSW!G19)</f>
        <v/>
      </c>
      <c r="H56" t="str">
        <f>TRIM([3]NSW!H19)</f>
        <v/>
      </c>
      <c r="I56" t="str">
        <f>IF([3]NSW!I19&lt;&gt;"",[3]NSW!I19,"")</f>
        <v>SHEPHARD</v>
      </c>
      <c r="J56" t="str">
        <f>IF([3]NSW!J19&lt;&gt;"",[3]NSW!J19,"")</f>
        <v>Lizabeth</v>
      </c>
      <c r="K56" t="str">
        <f>IF([3]NSW!K19&lt;&gt;"",[3]NSW!K19,"")</f>
        <v>Female</v>
      </c>
      <c r="L56">
        <f>IF([3]NSW!L19&lt;&gt;"",[3]NSW!L19,"")</f>
        <v>34551</v>
      </c>
      <c r="M56" t="str">
        <f>IF([3]NSW!M19&lt;&gt;"",[3]NSW!M19,"")</f>
        <v>108 Greenwood Esp</v>
      </c>
      <c r="N56" t="str">
        <f>IF([3]NSW!N19&lt;&gt;"",[3]NSW!N19,"")</f>
        <v>Kensington</v>
      </c>
      <c r="O56" t="str">
        <f>IF([3]NSW!O19&lt;&gt;"",[3]NSW!O19,"")</f>
        <v>NSW</v>
      </c>
      <c r="P56">
        <f>IF([3]NSW!P19&lt;&gt;"",[3]NSW!P19,"")</f>
        <v>2033</v>
      </c>
      <c r="Q56" t="str">
        <f>IF([3]NSW!Q19&lt;&gt;"",[3]NSW!Q19,"")</f>
        <v>0270105481</v>
      </c>
      <c r="R56" t="str">
        <f>IF([3]NSW!R19&lt;&gt;"",[3]NSW!R19,"")</f>
        <v>0270109373</v>
      </c>
      <c r="S56" t="str">
        <f>IF([3]NSW!S19&lt;&gt;"",[3]NSW!S19,"")</f>
        <v>lizabeth.shephard@kensingtonph.example.net</v>
      </c>
      <c r="T56" t="str">
        <f>IF([3]NSW!T19&lt;&gt;"",[3]NSW!T19,"")</f>
        <v>HAC0000000055</v>
      </c>
      <c r="U56" t="str">
        <f>IF([3]NSW!U19&lt;&gt;"",[3]NSW!U19,"")</f>
        <v xml:space="preserve">8003626566706927 </v>
      </c>
      <c r="V56" t="str">
        <f>IF([3]NSW!V19&lt;&gt;"",[3]NSW!V19,"")</f>
        <v>2448801W</v>
      </c>
      <c r="W56" t="str">
        <f>IF([3]NSW!W19&lt;&gt;"",[3]NSW!W19,"")</f>
        <v/>
      </c>
    </row>
    <row r="57" spans="1:23" x14ac:dyDescent="0.25">
      <c r="A57" t="str">
        <f>IF([3]NSW!A20&lt;&gt;"",[3]NSW!A20,"")</f>
        <v>Registered Nurse</v>
      </c>
      <c r="B57" t="str">
        <f>IF([3]NSW!B20&lt;&gt;"",[3]NSW!B20,"")</f>
        <v xml:space="preserve">8003618233385029 </v>
      </c>
      <c r="C57">
        <f>IF([3]NSW!C20&lt;&gt;"",[3]NSW!C20,"")</f>
        <v>2544</v>
      </c>
      <c r="D57" t="str">
        <f>IF([3]NSW!D20&lt;&gt;"",[3]NSW!D20,"")</f>
        <v>Registered Nurses</v>
      </c>
      <c r="E57">
        <f>IF([3]NSW!E20&lt;&gt;"",[3]NSW!E20,"")</f>
        <v>254499</v>
      </c>
      <c r="F57" t="str">
        <f>IF([3]NSW!F20&lt;&gt;"",[3]NSW!F20,"")</f>
        <v>Registered Nurses nec</v>
      </c>
      <c r="G57" t="str">
        <f>TRIM([3]NSW!G20)</f>
        <v/>
      </c>
      <c r="H57" t="str">
        <f>TRIM([3]NSW!H20)</f>
        <v/>
      </c>
      <c r="I57" t="str">
        <f>IF([3]NSW!I20&lt;&gt;"",[3]NSW!I20,"")</f>
        <v>MILGATE</v>
      </c>
      <c r="J57" t="str">
        <f>IF([3]NSW!J20&lt;&gt;"",[3]NSW!J20,"")</f>
        <v>Leisa</v>
      </c>
      <c r="K57" t="str">
        <f>IF([3]NSW!K20&lt;&gt;"",[3]NSW!K20,"")</f>
        <v>Female</v>
      </c>
      <c r="L57">
        <f>IF([3]NSW!L20&lt;&gt;"",[3]NSW!L20,"")</f>
        <v>28554</v>
      </c>
      <c r="M57" t="str">
        <f>IF([3]NSW!M20&lt;&gt;"",[3]NSW!M20,"")</f>
        <v>61 Central Ave</v>
      </c>
      <c r="N57" t="str">
        <f>IF([3]NSW!N20&lt;&gt;"",[3]NSW!N20,"")</f>
        <v>Mount Mitchell</v>
      </c>
      <c r="O57" t="str">
        <f>IF([3]NSW!O20&lt;&gt;"",[3]NSW!O20,"")</f>
        <v>NSW</v>
      </c>
      <c r="P57">
        <f>IF([3]NSW!P20&lt;&gt;"",[3]NSW!P20,"")</f>
        <v>2365</v>
      </c>
      <c r="Q57" t="str">
        <f>IF([3]NSW!Q20&lt;&gt;"",[3]NSW!Q20,"")</f>
        <v>0270100010</v>
      </c>
      <c r="R57" t="str">
        <f>IF([3]NSW!R20&lt;&gt;"",[3]NSW!R20,"")</f>
        <v>0270100697</v>
      </c>
      <c r="S57" t="str">
        <f>IF([3]NSW!S20&lt;&gt;"",[3]NSW!S20,"")</f>
        <v>leisa.milgate@mountmitchellph.example.com.au</v>
      </c>
      <c r="T57" t="str">
        <f>IF([3]NSW!T20&lt;&gt;"",[3]NSW!T20,"")</f>
        <v>HAC0000000056</v>
      </c>
      <c r="U57" t="str">
        <f>IF([3]NSW!U20&lt;&gt;"",[3]NSW!U20,"")</f>
        <v xml:space="preserve">8003623233373330 </v>
      </c>
      <c r="V57" t="str">
        <f>IF([3]NSW!V20&lt;&gt;"",[3]NSW!V20,"")</f>
        <v>2448811T</v>
      </c>
      <c r="W57" t="str">
        <f>IF([3]NSW!W20&lt;&gt;"",[3]NSW!W20,"")</f>
        <v/>
      </c>
    </row>
    <row r="58" spans="1:23" x14ac:dyDescent="0.25">
      <c r="A58" t="str">
        <f>IF([3]NSW!A21&lt;&gt;"",[3]NSW!A21,"")</f>
        <v>Registered Nurse</v>
      </c>
      <c r="B58" t="str">
        <f>IF([3]NSW!B21&lt;&gt;"",[3]NSW!B21,"")</f>
        <v xml:space="preserve">8003611566718536 </v>
      </c>
      <c r="C58">
        <f>IF([3]NSW!C21&lt;&gt;"",[3]NSW!C21,"")</f>
        <v>2544</v>
      </c>
      <c r="D58" t="str">
        <f>IF([3]NSW!D21&lt;&gt;"",[3]NSW!D21,"")</f>
        <v>Registered Nurses</v>
      </c>
      <c r="E58">
        <f>IF([3]NSW!E21&lt;&gt;"",[3]NSW!E21,"")</f>
        <v>254499</v>
      </c>
      <c r="F58" t="str">
        <f>IF([3]NSW!F21&lt;&gt;"",[3]NSW!F21,"")</f>
        <v>Registered Nurses nec</v>
      </c>
      <c r="G58" t="str">
        <f>TRIM([3]NSW!G21)</f>
        <v/>
      </c>
      <c r="H58" t="str">
        <f>TRIM([3]NSW!H21)</f>
        <v/>
      </c>
      <c r="I58" t="str">
        <f>IF([3]NSW!I21&lt;&gt;"",[3]NSW!I21,"")</f>
        <v>ROBERTS</v>
      </c>
      <c r="J58" t="str">
        <f>IF([3]NSW!J21&lt;&gt;"",[3]NSW!J21,"")</f>
        <v>Benjamin</v>
      </c>
      <c r="K58" t="str">
        <f>IF([3]NSW!K21&lt;&gt;"",[3]NSW!K21,"")</f>
        <v>Male</v>
      </c>
      <c r="L58">
        <f>IF([3]NSW!L21&lt;&gt;"",[3]NSW!L21,"")</f>
        <v>34761</v>
      </c>
      <c r="M58" t="str">
        <f>IF([3]NSW!M21&lt;&gt;"",[3]NSW!M21,"")</f>
        <v>77 Arthur Pnt</v>
      </c>
      <c r="N58" t="str">
        <f>IF([3]NSW!N21&lt;&gt;"",[3]NSW!N21,"")</f>
        <v>Mossy Point</v>
      </c>
      <c r="O58" t="str">
        <f>IF([3]NSW!O21&lt;&gt;"",[3]NSW!O21,"")</f>
        <v>NSW</v>
      </c>
      <c r="P58">
        <f>IF([3]NSW!P21&lt;&gt;"",[3]NSW!P21,"")</f>
        <v>2537</v>
      </c>
      <c r="Q58" t="str">
        <f>IF([3]NSW!Q21&lt;&gt;"",[3]NSW!Q21,"")</f>
        <v>0270109517</v>
      </c>
      <c r="R58" t="str">
        <f>IF([3]NSW!R21&lt;&gt;"",[3]NSW!R21,"")</f>
        <v>0270102665</v>
      </c>
      <c r="S58" t="str">
        <f>IF([3]NSW!S21&lt;&gt;"",[3]NSW!S21,"")</f>
        <v>benjamin.roberts@mossypointmc.example.net</v>
      </c>
      <c r="T58" t="str">
        <f>IF([3]NSW!T21&lt;&gt;"",[3]NSW!T21,"")</f>
        <v>HAC0000000057</v>
      </c>
      <c r="U58" t="str">
        <f>IF([3]NSW!U21&lt;&gt;"",[3]NSW!U21,"")</f>
        <v xml:space="preserve">8003629900040425 </v>
      </c>
      <c r="V58" t="str">
        <f>IF([3]NSW!V21&lt;&gt;"",[3]NSW!V21,"")</f>
        <v>2448821L</v>
      </c>
      <c r="W58" t="str">
        <f>IF([3]NSW!W21&lt;&gt;"",[3]NSW!W21,"")</f>
        <v/>
      </c>
    </row>
    <row r="59" spans="1:23" x14ac:dyDescent="0.25">
      <c r="A59" t="str">
        <f>IF([3]NSW!A22&lt;&gt;"",[3]NSW!A22,"")</f>
        <v>Registered Nurse</v>
      </c>
      <c r="B59" t="str">
        <f>IF([3]NSW!B22&lt;&gt;"",[3]NSW!B22,"")</f>
        <v xml:space="preserve">8003619900052124 </v>
      </c>
      <c r="C59">
        <f>IF([3]NSW!C22&lt;&gt;"",[3]NSW!C22,"")</f>
        <v>2544</v>
      </c>
      <c r="D59" t="str">
        <f>IF([3]NSW!D22&lt;&gt;"",[3]NSW!D22,"")</f>
        <v>Registered Nurses</v>
      </c>
      <c r="E59">
        <f>IF([3]NSW!E22&lt;&gt;"",[3]NSW!E22,"")</f>
        <v>254499</v>
      </c>
      <c r="F59" t="str">
        <f>IF([3]NSW!F22&lt;&gt;"",[3]NSW!F22,"")</f>
        <v>Registered Nurses nec</v>
      </c>
      <c r="G59" t="str">
        <f>TRIM([3]NSW!G22)</f>
        <v/>
      </c>
      <c r="H59" t="str">
        <f>TRIM([3]NSW!H22)</f>
        <v/>
      </c>
      <c r="I59" t="str">
        <f>IF([3]NSW!I22&lt;&gt;"",[3]NSW!I22,"")</f>
        <v>PATRICK</v>
      </c>
      <c r="J59" t="str">
        <f>IF([3]NSW!J22&lt;&gt;"",[3]NSW!J22,"")</f>
        <v>Fletcher</v>
      </c>
      <c r="K59" t="str">
        <f>IF([3]NSW!K22&lt;&gt;"",[3]NSW!K22,"")</f>
        <v>Male</v>
      </c>
      <c r="L59">
        <f>IF([3]NSW!L22&lt;&gt;"",[3]NSW!L22,"")</f>
        <v>29955</v>
      </c>
      <c r="M59" t="str">
        <f>IF([3]NSW!M22&lt;&gt;"",[3]NSW!M22,"")</f>
        <v>56 Glendon Rvr</v>
      </c>
      <c r="N59" t="str">
        <f>IF([3]NSW!N22&lt;&gt;"",[3]NSW!N22,"")</f>
        <v>Bungabbee</v>
      </c>
      <c r="O59" t="str">
        <f>IF([3]NSW!O22&lt;&gt;"",[3]NSW!O22,"")</f>
        <v>NSW</v>
      </c>
      <c r="P59">
        <f>IF([3]NSW!P22&lt;&gt;"",[3]NSW!P22,"")</f>
        <v>2480</v>
      </c>
      <c r="Q59" t="str">
        <f>IF([3]NSW!Q22&lt;&gt;"",[3]NSW!Q22,"")</f>
        <v>0270107085</v>
      </c>
      <c r="R59" t="str">
        <f>IF([3]NSW!R22&lt;&gt;"",[3]NSW!R22,"")</f>
        <v>0270107832</v>
      </c>
      <c r="S59" t="str">
        <f>IF([3]NSW!S22&lt;&gt;"",[3]NSW!S22,"")</f>
        <v>fletcher.patrick@bungabbeemc.example.com.au</v>
      </c>
      <c r="T59" t="str">
        <f>IF([3]NSW!T22&lt;&gt;"",[3]NSW!T22,"")</f>
        <v>HAC0000000058</v>
      </c>
      <c r="U59" t="str">
        <f>IF([3]NSW!U22&lt;&gt;"",[3]NSW!U22,"")</f>
        <v>8003624900039170</v>
      </c>
      <c r="V59" t="str">
        <f>IF([3]NSW!V22&lt;&gt;"",[3]NSW!V22,"")</f>
        <v>2448831K</v>
      </c>
      <c r="W59" t="str">
        <f>IF([3]NSW!W22&lt;&gt;"",[3]NSW!W22,"")</f>
        <v/>
      </c>
    </row>
    <row r="60" spans="1:23" x14ac:dyDescent="0.25">
      <c r="A60" t="str">
        <f>IF([3]NSW!A23&lt;&gt;"",[3]NSW!A23,"")</f>
        <v>Radiographer</v>
      </c>
      <c r="B60" t="str">
        <f>IF([3]NSW!B23&lt;&gt;"",[3]NSW!B23,"")</f>
        <v xml:space="preserve">8003616566718865 </v>
      </c>
      <c r="C60">
        <f>IF([3]NSW!C23&lt;&gt;"",[3]NSW!C23,"")</f>
        <v>2512</v>
      </c>
      <c r="D60" t="str">
        <f>IF([3]NSW!D23&lt;&gt;"",[3]NSW!D23,"")</f>
        <v>Medical Imaging Professionals</v>
      </c>
      <c r="E60">
        <f>IF([3]NSW!E23&lt;&gt;"",[3]NSW!E23,"")</f>
        <v>251211</v>
      </c>
      <c r="F60" t="str">
        <f>IF([3]NSW!F23&lt;&gt;"",[3]NSW!F23,"")</f>
        <v>Medical Diagnostic Radiographer</v>
      </c>
      <c r="G60" t="str">
        <f>TRIM([3]NSW!G23)</f>
        <v/>
      </c>
      <c r="H60" t="str">
        <f>TRIM([3]NSW!H23)</f>
        <v/>
      </c>
      <c r="I60" t="str">
        <f>IF([3]NSW!I23&lt;&gt;"",[3]NSW!I23,"")</f>
        <v>TENNANT</v>
      </c>
      <c r="J60" t="str">
        <f>IF([3]NSW!J23&lt;&gt;"",[3]NSW!J23,"")</f>
        <v>Carlyn</v>
      </c>
      <c r="K60" t="str">
        <f>IF([3]NSW!K23&lt;&gt;"",[3]NSW!K23,"")</f>
        <v>Female</v>
      </c>
      <c r="L60">
        <f>IF([3]NSW!L23&lt;&gt;"",[3]NSW!L23,"")</f>
        <v>29900</v>
      </c>
      <c r="M60" t="str">
        <f>IF([3]NSW!M23&lt;&gt;"",[3]NSW!M23,"")</f>
        <v>145 Jamieson St</v>
      </c>
      <c r="N60" t="str">
        <f>IF([3]NSW!N23&lt;&gt;"",[3]NSW!N23,"")</f>
        <v>Koolewong</v>
      </c>
      <c r="O60" t="str">
        <f>IF([3]NSW!O23&lt;&gt;"",[3]NSW!O23,"")</f>
        <v>NSW</v>
      </c>
      <c r="P60">
        <f>IF([3]NSW!P23&lt;&gt;"",[3]NSW!P23,"")</f>
        <v>2256</v>
      </c>
      <c r="Q60" t="str">
        <f>IF([3]NSW!Q23&lt;&gt;"",[3]NSW!Q23,"")</f>
        <v>0270102380</v>
      </c>
      <c r="R60" t="str">
        <f>IF([3]NSW!R23&lt;&gt;"",[3]NSW!R23,"")</f>
        <v>0270108103</v>
      </c>
      <c r="S60" t="str">
        <f>IF([3]NSW!S23&lt;&gt;"",[3]NSW!S23,"")</f>
        <v>carlyn.tennant@example.com.au</v>
      </c>
      <c r="T60" t="str">
        <f>IF([3]NSW!T23&lt;&gt;"",[3]NSW!T23,"")</f>
        <v>HAC0000000059</v>
      </c>
      <c r="U60" t="str">
        <f>IF([3]NSW!U23&lt;&gt;"",[3]NSW!U23,"")</f>
        <v/>
      </c>
      <c r="V60" t="str">
        <f>IF([3]NSW!V23&lt;&gt;"",[3]NSW!V23,"")</f>
        <v>2448841J</v>
      </c>
      <c r="W60" t="str">
        <f>IF([3]NSW!W23&lt;&gt;"",[3]NSW!W23,"")</f>
        <v/>
      </c>
    </row>
    <row r="61" spans="1:23" x14ac:dyDescent="0.25">
      <c r="A61" t="str">
        <f>IF([3]NSW!A24&lt;&gt;"",[3]NSW!A24,"")</f>
        <v>Radiologist</v>
      </c>
      <c r="B61" t="str">
        <f>IF([3]NSW!B24&lt;&gt;"",[3]NSW!B24,"")</f>
        <v xml:space="preserve">8003613233384817 </v>
      </c>
      <c r="C61">
        <f>IF([3]NSW!C24&lt;&gt;"",[3]NSW!C24,"")</f>
        <v>2539</v>
      </c>
      <c r="D61" t="str">
        <f>IF([3]NSW!D24&lt;&gt;"",[3]NSW!D24,"")</f>
        <v>Other Medical Practitioners</v>
      </c>
      <c r="E61">
        <f>IF([3]NSW!E24&lt;&gt;"",[3]NSW!E24,"")</f>
        <v>253917</v>
      </c>
      <c r="F61" t="str">
        <f>IF([3]NSW!F24&lt;&gt;"",[3]NSW!F24,"")</f>
        <v>Diagnostic and Interventional Radiologist</v>
      </c>
      <c r="G61" t="str">
        <f>TRIM([3]NSW!G24)</f>
        <v/>
      </c>
      <c r="H61" t="str">
        <f>TRIM([3]NSW!H24)</f>
        <v/>
      </c>
      <c r="I61" t="str">
        <f>IF([3]NSW!I24&lt;&gt;"",[3]NSW!I24,"")</f>
        <v>BARRETT</v>
      </c>
      <c r="J61" t="str">
        <f>IF([3]NSW!J24&lt;&gt;"",[3]NSW!J24,"")</f>
        <v>Carey</v>
      </c>
      <c r="K61" t="str">
        <f>IF([3]NSW!K24&lt;&gt;"",[3]NSW!K24,"")</f>
        <v>Not Stated/Inadequately Described</v>
      </c>
      <c r="L61">
        <f>IF([3]NSW!L24&lt;&gt;"",[3]NSW!L24,"")</f>
        <v>34633</v>
      </c>
      <c r="M61" t="str">
        <f>IF([3]NSW!M24&lt;&gt;"",[3]NSW!M24,"")</f>
        <v>149 Airport Pde</v>
      </c>
      <c r="N61" t="str">
        <f>IF([3]NSW!N24&lt;&gt;"",[3]NSW!N24,"")</f>
        <v>Frenchs Forest East</v>
      </c>
      <c r="O61" t="str">
        <f>IF([3]NSW!O24&lt;&gt;"",[3]NSW!O24,"")</f>
        <v>NSW</v>
      </c>
      <c r="P61">
        <f>IF([3]NSW!P24&lt;&gt;"",[3]NSW!P24,"")</f>
        <v>2086</v>
      </c>
      <c r="Q61" t="str">
        <f>IF([3]NSW!Q24&lt;&gt;"",[3]NSW!Q24,"")</f>
        <v>0270107743</v>
      </c>
      <c r="R61" t="str">
        <f>IF([3]NSW!R24&lt;&gt;"",[3]NSW!R24,"")</f>
        <v>0270105140</v>
      </c>
      <c r="S61" t="str">
        <f>IF([3]NSW!S24&lt;&gt;"",[3]NSW!S24,"")</f>
        <v>carey.barrett@frenchsforesteastrd.example.net</v>
      </c>
      <c r="T61" t="str">
        <f>IF([3]NSW!T24&lt;&gt;"",[3]NSW!T24,"")</f>
        <v>HAC0000000060</v>
      </c>
      <c r="U61" t="str">
        <f>IF([3]NSW!U24&lt;&gt;"",[3]NSW!U24,"")</f>
        <v xml:space="preserve">8003626566706935 </v>
      </c>
      <c r="V61" t="str">
        <f>IF([3]NSW!V24&lt;&gt;"",[3]NSW!V24,"")</f>
        <v>2448851H</v>
      </c>
      <c r="W61" t="str">
        <f>IF([3]NSW!W24&lt;&gt;"",[3]NSW!W24,"")</f>
        <v/>
      </c>
    </row>
    <row r="62" spans="1:23" x14ac:dyDescent="0.25">
      <c r="A62" t="str">
        <f>IF([3]NSW!A25&lt;&gt;"",[3]NSW!A25,"")</f>
        <v>Radiologist</v>
      </c>
      <c r="B62" t="str">
        <f>IF([3]NSW!B25&lt;&gt;"",[3]NSW!B25,"")</f>
        <v xml:space="preserve">8003619900052132 </v>
      </c>
      <c r="C62">
        <f>IF([3]NSW!C25&lt;&gt;"",[3]NSW!C25,"")</f>
        <v>2539</v>
      </c>
      <c r="D62" t="str">
        <f>IF([3]NSW!D25&lt;&gt;"",[3]NSW!D25,"")</f>
        <v>Other Medical Practitioners</v>
      </c>
      <c r="E62">
        <f>IF([3]NSW!E25&lt;&gt;"",[3]NSW!E25,"")</f>
        <v>253917</v>
      </c>
      <c r="F62" t="str">
        <f>IF([3]NSW!F25&lt;&gt;"",[3]NSW!F25,"")</f>
        <v>Diagnostic and Interventional Radiologist</v>
      </c>
      <c r="G62" t="str">
        <f>TRIM([3]NSW!G25)</f>
        <v/>
      </c>
      <c r="H62" t="str">
        <f>TRIM([3]NSW!H25)</f>
        <v/>
      </c>
      <c r="I62" t="str">
        <f>IF([3]NSW!I25&lt;&gt;"",[3]NSW!I25,"")</f>
        <v>OSBORNE</v>
      </c>
      <c r="J62" t="str">
        <f>IF([3]NSW!J25&lt;&gt;"",[3]NSW!J25,"")</f>
        <v>Bonny</v>
      </c>
      <c r="K62" t="str">
        <f>IF([3]NSW!K25&lt;&gt;"",[3]NSW!K25,"")</f>
        <v>Female</v>
      </c>
      <c r="L62">
        <f>IF([3]NSW!L25&lt;&gt;"",[3]NSW!L25,"")</f>
        <v>27102</v>
      </c>
      <c r="M62" t="str">
        <f>IF([3]NSW!M25&lt;&gt;"",[3]NSW!M25,"")</f>
        <v>64 Maple Esp</v>
      </c>
      <c r="N62" t="str">
        <f>IF([3]NSW!N25&lt;&gt;"",[3]NSW!N25,"")</f>
        <v>Fishermans Reach</v>
      </c>
      <c r="O62" t="str">
        <f>IF([3]NSW!O25&lt;&gt;"",[3]NSW!O25,"")</f>
        <v>NSW</v>
      </c>
      <c r="P62">
        <f>IF([3]NSW!P25&lt;&gt;"",[3]NSW!P25,"")</f>
        <v>2441</v>
      </c>
      <c r="Q62" t="str">
        <f>IF([3]NSW!Q25&lt;&gt;"",[3]NSW!Q25,"")</f>
        <v>0270101620</v>
      </c>
      <c r="R62" t="str">
        <f>IF([3]NSW!R25&lt;&gt;"",[3]NSW!R25,"")</f>
        <v>0270102933</v>
      </c>
      <c r="S62" t="str">
        <f>IF([3]NSW!S25&lt;&gt;"",[3]NSW!S25,"")</f>
        <v>bonny.osborne@fishermansreachrd.example.com.au</v>
      </c>
      <c r="T62" t="str">
        <f>IF([3]NSW!T25&lt;&gt;"",[3]NSW!T25,"")</f>
        <v>HAC0000000061</v>
      </c>
      <c r="U62" t="str">
        <f>IF([3]NSW!U25&lt;&gt;"",[3]NSW!U25,"")</f>
        <v>8003623233373348</v>
      </c>
      <c r="V62" t="str">
        <f>IF([3]NSW!V25&lt;&gt;"",[3]NSW!V25,"")</f>
        <v>2448861F</v>
      </c>
      <c r="W62" t="str">
        <f>IF([3]NSW!W25&lt;&gt;"",[3]NSW!W25,"")</f>
        <v/>
      </c>
    </row>
    <row r="63" spans="1:23" x14ac:dyDescent="0.25">
      <c r="A63" t="str">
        <f>IF([3]NSW!A26&lt;&gt;"",[3]NSW!A26,"")</f>
        <v>Surgeon</v>
      </c>
      <c r="B63" t="str">
        <f>IF([3]NSW!B26&lt;&gt;"",[3]NSW!B26,"")</f>
        <v xml:space="preserve">8003611566718551 </v>
      </c>
      <c r="C63">
        <f>IF([3]NSW!C26&lt;&gt;"",[3]NSW!C26,"")</f>
        <v>2535</v>
      </c>
      <c r="D63" t="str">
        <f>IF([3]NSW!D26&lt;&gt;"",[3]NSW!D26,"")</f>
        <v>Surgeons</v>
      </c>
      <c r="E63">
        <f>IF([3]NSW!E26&lt;&gt;"",[3]NSW!E26,"")</f>
        <v>253511</v>
      </c>
      <c r="F63" t="str">
        <f>IF([3]NSW!F26&lt;&gt;"",[3]NSW!F26,"")</f>
        <v>Surgeon (General)</v>
      </c>
      <c r="G63" t="str">
        <f>TRIM([3]NSW!G26)</f>
        <v/>
      </c>
      <c r="H63" t="str">
        <f>TRIM([3]NSW!H26)</f>
        <v/>
      </c>
      <c r="I63" t="str">
        <f>IF([3]NSW!I26&lt;&gt;"",[3]NSW!I26,"")</f>
        <v>MACKENZIE</v>
      </c>
      <c r="J63" t="str">
        <f>IF([3]NSW!J26&lt;&gt;"",[3]NSW!J26,"")</f>
        <v>Cinda</v>
      </c>
      <c r="K63" t="str">
        <f>IF([3]NSW!K26&lt;&gt;"",[3]NSW!K26,"")</f>
        <v>Female</v>
      </c>
      <c r="L63">
        <f>IF([3]NSW!L26&lt;&gt;"",[3]NSW!L26,"")</f>
        <v>21948</v>
      </c>
      <c r="M63" t="str">
        <f>IF([3]NSW!M26&lt;&gt;"",[3]NSW!M26,"")</f>
        <v>114 Bay Rd</v>
      </c>
      <c r="N63" t="str">
        <f>IF([3]NSW!N26&lt;&gt;"",[3]NSW!N26,"")</f>
        <v>Kensington</v>
      </c>
      <c r="O63" t="str">
        <f>IF([3]NSW!O26&lt;&gt;"",[3]NSW!O26,"")</f>
        <v>NSW</v>
      </c>
      <c r="P63">
        <f>IF([3]NSW!P26&lt;&gt;"",[3]NSW!P26,"")</f>
        <v>2033</v>
      </c>
      <c r="Q63" t="str">
        <f>IF([3]NSW!Q26&lt;&gt;"",[3]NSW!Q26,"")</f>
        <v>0270102023</v>
      </c>
      <c r="R63" t="str">
        <f>IF([3]NSW!R26&lt;&gt;"",[3]NSW!R26,"")</f>
        <v>0270101628</v>
      </c>
      <c r="S63" t="str">
        <f>IF([3]NSW!S26&lt;&gt;"",[3]NSW!S26,"")</f>
        <v>cinda.mackenzie@kensingtonph.example.net</v>
      </c>
      <c r="T63" t="str">
        <f>IF([3]NSW!T26&lt;&gt;"",[3]NSW!T26,"")</f>
        <v>HAC0000000062</v>
      </c>
      <c r="U63" t="str">
        <f>IF([3]NSW!U26&lt;&gt;"",[3]NSW!U26,"")</f>
        <v xml:space="preserve">8003626566706927 </v>
      </c>
      <c r="V63" t="str">
        <f>IF([3]NSW!V26&lt;&gt;"",[3]NSW!V26,"")</f>
        <v>2448871B</v>
      </c>
      <c r="W63" t="str">
        <f>IF([3]NSW!W26&lt;&gt;"",[3]NSW!W26,"")</f>
        <v/>
      </c>
    </row>
    <row r="64" spans="1:23" x14ac:dyDescent="0.25">
      <c r="A64" t="str">
        <f>IF([3]NSW!A27&lt;&gt;"",[3]NSW!A27,"")</f>
        <v>Surgeon</v>
      </c>
      <c r="B64" t="str">
        <f>IF([3]NSW!B27&lt;&gt;"",[3]NSW!B27,"")</f>
        <v xml:space="preserve">8003619900052140 </v>
      </c>
      <c r="C64">
        <f>IF([3]NSW!C27&lt;&gt;"",[3]NSW!C27,"")</f>
        <v>2535</v>
      </c>
      <c r="D64" t="str">
        <f>IF([3]NSW!D27&lt;&gt;"",[3]NSW!D27,"")</f>
        <v>Surgeons</v>
      </c>
      <c r="E64">
        <f>IF([3]NSW!E27&lt;&gt;"",[3]NSW!E27,"")</f>
        <v>253511</v>
      </c>
      <c r="F64" t="str">
        <f>IF([3]NSW!F27&lt;&gt;"",[3]NSW!F27,"")</f>
        <v>Surgeon (General)</v>
      </c>
      <c r="G64" t="str">
        <f>TRIM([3]NSW!G27)</f>
        <v/>
      </c>
      <c r="H64" t="str">
        <f>TRIM([3]NSW!H27)</f>
        <v/>
      </c>
      <c r="I64" t="str">
        <f>IF([3]NSW!I27&lt;&gt;"",[3]NSW!I27,"")</f>
        <v>GUTHRIE</v>
      </c>
      <c r="J64" t="str">
        <f>IF([3]NSW!J27&lt;&gt;"",[3]NSW!J27,"")</f>
        <v>Daine</v>
      </c>
      <c r="K64" t="str">
        <f>IF([3]NSW!K27&lt;&gt;"",[3]NSW!K27,"")</f>
        <v>Female</v>
      </c>
      <c r="L64">
        <f>IF([3]NSW!L27&lt;&gt;"",[3]NSW!L27,"")</f>
        <v>31296</v>
      </c>
      <c r="M64" t="str">
        <f>IF([3]NSW!M27&lt;&gt;"",[3]NSW!M27,"")</f>
        <v>28 King Lane</v>
      </c>
      <c r="N64" t="str">
        <f>IF([3]NSW!N27&lt;&gt;"",[3]NSW!N27,"")</f>
        <v>Mount Mitchell</v>
      </c>
      <c r="O64" t="str">
        <f>IF([3]NSW!O27&lt;&gt;"",[3]NSW!O27,"")</f>
        <v>NSW</v>
      </c>
      <c r="P64">
        <f>IF([3]NSW!P27&lt;&gt;"",[3]NSW!P27,"")</f>
        <v>2365</v>
      </c>
      <c r="Q64" t="str">
        <f>IF([3]NSW!Q27&lt;&gt;"",[3]NSW!Q27,"")</f>
        <v>0270101609</v>
      </c>
      <c r="R64" t="str">
        <f>IF([3]NSW!R27&lt;&gt;"",[3]NSW!R27,"")</f>
        <v>0270109079</v>
      </c>
      <c r="S64" t="str">
        <f>IF([3]NSW!S27&lt;&gt;"",[3]NSW!S27,"")</f>
        <v>daine.guthrie@mountmitchellph.example.com.au</v>
      </c>
      <c r="T64" t="str">
        <f>IF([3]NSW!T27&lt;&gt;"",[3]NSW!T27,"")</f>
        <v>HAC0000000063</v>
      </c>
      <c r="U64" t="str">
        <f>IF([3]NSW!U27&lt;&gt;"",[3]NSW!U27,"")</f>
        <v xml:space="preserve">8003623233373330 </v>
      </c>
      <c r="V64" t="str">
        <f>IF([3]NSW!V27&lt;&gt;"",[3]NSW!V27,"")</f>
        <v>2448881A</v>
      </c>
      <c r="W64" t="str">
        <f>IF([3]NSW!W27&lt;&gt;"",[3]NSW!W27,"")</f>
        <v/>
      </c>
    </row>
    <row r="65" spans="1:23" x14ac:dyDescent="0.25">
      <c r="A65" t="str">
        <f>IF([3]NSW!A28&lt;&gt;"",[3]NSW!A28,"")</f>
        <v>Counsellor</v>
      </c>
      <c r="B65" t="str">
        <f>IF([3]NSW!B28&lt;&gt;"",[3]NSW!B28,"")</f>
        <v xml:space="preserve">8003618233385037 </v>
      </c>
      <c r="C65">
        <f>IF([3]NSW!C28&lt;&gt;"",[3]NSW!C28,"")</f>
        <v>2721</v>
      </c>
      <c r="D65" t="str">
        <f>IF([3]NSW!D28&lt;&gt;"",[3]NSW!D28,"")</f>
        <v>Counsellors</v>
      </c>
      <c r="E65">
        <f>IF([3]NSW!E28&lt;&gt;"",[3]NSW!E28,"")</f>
        <v>272199</v>
      </c>
      <c r="F65" t="str">
        <f>IF([3]NSW!F28&lt;&gt;"",[3]NSW!F28,"")</f>
        <v>Counsellor</v>
      </c>
      <c r="G65" t="str">
        <f>TRIM([3]NSW!G28)</f>
        <v/>
      </c>
      <c r="H65" t="str">
        <f>TRIM([3]NSW!H28)</f>
        <v/>
      </c>
      <c r="I65" t="str">
        <f>IF([3]NSW!I28&lt;&gt;"",[3]NSW!I28,"")</f>
        <v>GORTON</v>
      </c>
      <c r="J65" t="str">
        <f>IF([3]NSW!J28&lt;&gt;"",[3]NSW!J28,"")</f>
        <v>Dante</v>
      </c>
      <c r="K65" t="str">
        <f>IF([3]NSW!K28&lt;&gt;"",[3]NSW!K28,"")</f>
        <v>Not Stated/Inadequately Described</v>
      </c>
      <c r="L65">
        <f>IF([3]NSW!L28&lt;&gt;"",[3]NSW!L28,"")</f>
        <v>24442</v>
      </c>
      <c r="M65" t="str">
        <f>IF([3]NSW!M28&lt;&gt;"",[3]NSW!M28,"")</f>
        <v>169 East St</v>
      </c>
      <c r="N65" t="str">
        <f>IF([3]NSW!N28&lt;&gt;"",[3]NSW!N28,"")</f>
        <v>Rand</v>
      </c>
      <c r="O65" t="str">
        <f>IF([3]NSW!O28&lt;&gt;"",[3]NSW!O28,"")</f>
        <v>NSW</v>
      </c>
      <c r="P65">
        <f>IF([3]NSW!P28&lt;&gt;"",[3]NSW!P28,"")</f>
        <v>2642</v>
      </c>
      <c r="Q65" t="str">
        <f>IF([3]NSW!Q28&lt;&gt;"",[3]NSW!Q28,"")</f>
        <v>0270103284</v>
      </c>
      <c r="R65" t="str">
        <f>IF([3]NSW!R28&lt;&gt;"",[3]NSW!R28,"")</f>
        <v>0270107247</v>
      </c>
      <c r="S65" t="str">
        <f>IF([3]NSW!S28&lt;&gt;"",[3]NSW!S28,"")</f>
        <v>dante.gorton@example.com</v>
      </c>
      <c r="T65" t="str">
        <f>IF([3]NSW!T28&lt;&gt;"",[3]NSW!T28,"")</f>
        <v>HAC0000000064</v>
      </c>
      <c r="U65" t="str">
        <f>IF([3]NSW!U28&lt;&gt;"",[3]NSW!U28,"")</f>
        <v/>
      </c>
      <c r="V65" t="str">
        <f>IF([3]NSW!V28&lt;&gt;"",[3]NSW!V28,"")</f>
        <v>2448891Y</v>
      </c>
      <c r="W65" t="str">
        <f>IF([3]NSW!W28&lt;&gt;"",[3]NSW!W28,"")</f>
        <v/>
      </c>
    </row>
    <row r="66" spans="1:23" x14ac:dyDescent="0.25">
      <c r="A66" t="str">
        <f>IF([3]NSW!A29&lt;&gt;"",[3]NSW!A29,"")</f>
        <v>Dental therapist</v>
      </c>
      <c r="B66" t="str">
        <f>IF([3]NSW!B29&lt;&gt;"",[3]NSW!B29,"")</f>
        <v xml:space="preserve">8003618233385045 </v>
      </c>
      <c r="C66">
        <f>IF([3]NSW!C29&lt;&gt;"",[3]NSW!C29,"")</f>
        <v>4112</v>
      </c>
      <c r="D66" t="str">
        <f>IF([3]NSW!D29&lt;&gt;"",[3]NSW!D29,"")</f>
        <v>Dental Hygienists, Technicians and Therapists</v>
      </c>
      <c r="E66">
        <f>IF([3]NSW!E29&lt;&gt;"",[3]NSW!E29,"")</f>
        <v>411214</v>
      </c>
      <c r="F66" t="str">
        <f>IF([3]NSW!F29&lt;&gt;"",[3]NSW!F29,"")</f>
        <v>Dental Therapist</v>
      </c>
      <c r="G66" t="str">
        <f>TRIM([3]NSW!G29)</f>
        <v/>
      </c>
      <c r="H66" t="str">
        <f>TRIM([3]NSW!H29)</f>
        <v/>
      </c>
      <c r="I66" t="str">
        <f>IF([3]NSW!I29&lt;&gt;"",[3]NSW!I29,"")</f>
        <v>STREET</v>
      </c>
      <c r="J66" t="str">
        <f>IF([3]NSW!J29&lt;&gt;"",[3]NSW!J29,"")</f>
        <v>Dorian</v>
      </c>
      <c r="K66" t="str">
        <f>IF([3]NSW!K29&lt;&gt;"",[3]NSW!K29,"")</f>
        <v>Not Stated/Inadequately Described</v>
      </c>
      <c r="L66">
        <f>IF([3]NSW!L29&lt;&gt;"",[3]NSW!L29,"")</f>
        <v>21691</v>
      </c>
      <c r="M66" t="str">
        <f>IF([3]NSW!M29&lt;&gt;"",[3]NSW!M29,"")</f>
        <v>159 Wolverene Dr</v>
      </c>
      <c r="N66" t="str">
        <f>IF([3]NSW!N29&lt;&gt;"",[3]NSW!N29,"")</f>
        <v>Corinella</v>
      </c>
      <c r="O66" t="str">
        <f>IF([3]NSW!O29&lt;&gt;"",[3]NSW!O29,"")</f>
        <v>NSW</v>
      </c>
      <c r="P66">
        <f>IF([3]NSW!P29&lt;&gt;"",[3]NSW!P29,"")</f>
        <v>2871</v>
      </c>
      <c r="Q66" t="str">
        <f>IF([3]NSW!Q29&lt;&gt;"",[3]NSW!Q29,"")</f>
        <v>0270109572</v>
      </c>
      <c r="R66" t="str">
        <f>IF([3]NSW!R29&lt;&gt;"",[3]NSW!R29,"")</f>
        <v>0270101010</v>
      </c>
      <c r="S66" t="str">
        <f>IF([3]NSW!S29&lt;&gt;"",[3]NSW!S29,"")</f>
        <v>dorian.street@example.com.au</v>
      </c>
      <c r="T66" t="str">
        <f>IF([3]NSW!T29&lt;&gt;"",[3]NSW!T29,"")</f>
        <v>HAC0000000065</v>
      </c>
      <c r="U66" t="str">
        <f>IF([3]NSW!U29&lt;&gt;"",[3]NSW!U29,"")</f>
        <v/>
      </c>
      <c r="V66" t="str">
        <f>IF([3]NSW!V29&lt;&gt;"",[3]NSW!V29,"")</f>
        <v>2448901L</v>
      </c>
      <c r="W66" t="str">
        <f>IF([3]NSW!W29&lt;&gt;"",[3]NSW!W29,"")</f>
        <v/>
      </c>
    </row>
    <row r="67" spans="1:23" x14ac:dyDescent="0.25">
      <c r="A67" t="str">
        <f>IF([3]NSW!A30&lt;&gt;"",[3]NSW!A30,"")</f>
        <v>Diagnostic radiographer</v>
      </c>
      <c r="B67" t="str">
        <f>IF([3]NSW!B30&lt;&gt;"",[3]NSW!B30,"")</f>
        <v xml:space="preserve">8003613233384841 </v>
      </c>
      <c r="C67">
        <f>IF([3]NSW!C30&lt;&gt;"",[3]NSW!C30,"")</f>
        <v>2512</v>
      </c>
      <c r="D67" t="str">
        <f>IF([3]NSW!D30&lt;&gt;"",[3]NSW!D30,"")</f>
        <v>Medical Imaging Professionals</v>
      </c>
      <c r="E67">
        <f>IF([3]NSW!E30&lt;&gt;"",[3]NSW!E30,"")</f>
        <v>251211</v>
      </c>
      <c r="F67" t="str">
        <f>IF([3]NSW!F30&lt;&gt;"",[3]NSW!F30,"")</f>
        <v>Medical Diagnostic Radiographer</v>
      </c>
      <c r="G67" t="str">
        <f>TRIM([3]NSW!G30)</f>
        <v/>
      </c>
      <c r="H67" t="str">
        <f>TRIM([3]NSW!H30)</f>
        <v/>
      </c>
      <c r="I67" t="str">
        <f>IF([3]NSW!I30&lt;&gt;"",[3]NSW!I30,"")</f>
        <v>GATES</v>
      </c>
      <c r="J67" t="str">
        <f>IF([3]NSW!J30&lt;&gt;"",[3]NSW!J30,"")</f>
        <v>Glenda</v>
      </c>
      <c r="K67" t="str">
        <f>IF([3]NSW!K30&lt;&gt;"",[3]NSW!K30,"")</f>
        <v>Female</v>
      </c>
      <c r="L67">
        <f>IF([3]NSW!L30&lt;&gt;"",[3]NSW!L30,"")</f>
        <v>35720</v>
      </c>
      <c r="M67" t="str">
        <f>IF([3]NSW!M30&lt;&gt;"",[3]NSW!M30,"")</f>
        <v>169 John Cct</v>
      </c>
      <c r="N67" t="str">
        <f>IF([3]NSW!N30&lt;&gt;"",[3]NSW!N30,"")</f>
        <v>Cundle Flat</v>
      </c>
      <c r="O67" t="str">
        <f>IF([3]NSW!O30&lt;&gt;"",[3]NSW!O30,"")</f>
        <v>NSW</v>
      </c>
      <c r="P67">
        <f>IF([3]NSW!P30&lt;&gt;"",[3]NSW!P30,"")</f>
        <v>2424</v>
      </c>
      <c r="Q67" t="str">
        <f>IF([3]NSW!Q30&lt;&gt;"",[3]NSW!Q30,"")</f>
        <v>0270107263</v>
      </c>
      <c r="R67" t="str">
        <f>IF([3]NSW!R30&lt;&gt;"",[3]NSW!R30,"")</f>
        <v>0270109835</v>
      </c>
      <c r="S67" t="str">
        <f>IF([3]NSW!S30&lt;&gt;"",[3]NSW!S30,"")</f>
        <v>glenda.gates@example.net</v>
      </c>
      <c r="T67" t="str">
        <f>IF([3]NSW!T30&lt;&gt;"",[3]NSW!T30,"")</f>
        <v>HAC0000000066</v>
      </c>
      <c r="U67" t="str">
        <f>IF([3]NSW!U30&lt;&gt;"",[3]NSW!U30,"")</f>
        <v/>
      </c>
      <c r="V67" t="str">
        <f>IF([3]NSW!V30&lt;&gt;"",[3]NSW!V30,"")</f>
        <v>2448911K</v>
      </c>
      <c r="W67" t="str">
        <f>IF([3]NSW!W30&lt;&gt;"",[3]NSW!W30,"")</f>
        <v/>
      </c>
    </row>
    <row r="68" spans="1:23" x14ac:dyDescent="0.25">
      <c r="A68" t="str">
        <f>IF([3]NSW!A31&lt;&gt;"",[3]NSW!A31,"")</f>
        <v>Exercise physiologist</v>
      </c>
      <c r="B68" t="str">
        <f>IF([3]NSW!B31&lt;&gt;"",[3]NSW!B31,"")</f>
        <v xml:space="preserve">8003613233384858 </v>
      </c>
      <c r="C68">
        <f>IF([3]NSW!C31&lt;&gt;"",[3]NSW!C31,"")</f>
        <v>2522</v>
      </c>
      <c r="D68" t="str">
        <f>IF([3]NSW!D31&lt;&gt;"",[3]NSW!D31,"")</f>
        <v>Complementary Health Therapists</v>
      </c>
      <c r="E68">
        <f>IF([3]NSW!E31&lt;&gt;"",[3]NSW!E31,"")</f>
        <v>252299</v>
      </c>
      <c r="F68" t="str">
        <f>IF([3]NSW!F31&lt;&gt;"",[3]NSW!F31,"")</f>
        <v>Complementary Health Therapist</v>
      </c>
      <c r="G68" t="str">
        <f>TRIM([3]NSW!G31)</f>
        <v>252299-11</v>
      </c>
      <c r="H68" t="str">
        <f>TRIM([3]NSW!H31)</f>
        <v>Exercise Physiologist</v>
      </c>
      <c r="I68" t="str">
        <f>IF([3]NSW!I31&lt;&gt;"",[3]NSW!I31,"")</f>
        <v>GORDON</v>
      </c>
      <c r="J68" t="str">
        <f>IF([3]NSW!J31&lt;&gt;"",[3]NSW!J31,"")</f>
        <v>Tad</v>
      </c>
      <c r="K68" t="str">
        <f>IF([3]NSW!K31&lt;&gt;"",[3]NSW!K31,"")</f>
        <v>Male</v>
      </c>
      <c r="L68">
        <f>IF([3]NSW!L31&lt;&gt;"",[3]NSW!L31,"")</f>
        <v>23980</v>
      </c>
      <c r="M68" t="str">
        <f>IF([3]NSW!M31&lt;&gt;"",[3]NSW!M31,"")</f>
        <v>163 Copper Cnr</v>
      </c>
      <c r="N68" t="str">
        <f>IF([3]NSW!N31&lt;&gt;"",[3]NSW!N31,"")</f>
        <v>Dangelong</v>
      </c>
      <c r="O68" t="str">
        <f>IF([3]NSW!O31&lt;&gt;"",[3]NSW!O31,"")</f>
        <v>NSW</v>
      </c>
      <c r="P68">
        <f>IF([3]NSW!P31&lt;&gt;"",[3]NSW!P31,"")</f>
        <v>2630</v>
      </c>
      <c r="Q68" t="str">
        <f>IF([3]NSW!Q31&lt;&gt;"",[3]NSW!Q31,"")</f>
        <v>0270106132</v>
      </c>
      <c r="R68" t="str">
        <f>IF([3]NSW!R31&lt;&gt;"",[3]NSW!R31,"")</f>
        <v>0270101155</v>
      </c>
      <c r="S68" t="str">
        <f>IF([3]NSW!S31&lt;&gt;"",[3]NSW!S31,"")</f>
        <v>tad.gordon@example.com</v>
      </c>
      <c r="T68" t="str">
        <f>IF([3]NSW!T31&lt;&gt;"",[3]NSW!T31,"")</f>
        <v>HAC0000000067</v>
      </c>
      <c r="U68" t="str">
        <f>IF([3]NSW!U31&lt;&gt;"",[3]NSW!U31,"")</f>
        <v/>
      </c>
      <c r="V68" t="str">
        <f>IF([3]NSW!V31&lt;&gt;"",[3]NSW!V31,"")</f>
        <v>2448921J</v>
      </c>
      <c r="W68" t="str">
        <f>IF([3]NSW!W31&lt;&gt;"",[3]NSW!W31,"")</f>
        <v/>
      </c>
    </row>
    <row r="69" spans="1:23" x14ac:dyDescent="0.25">
      <c r="A69" t="str">
        <f>IF([3]NSW!A32&lt;&gt;"",[3]NSW!A32,"")</f>
        <v>Gynaecologist</v>
      </c>
      <c r="B69" t="str">
        <f>IF([3]NSW!B32&lt;&gt;"",[3]NSW!B32,"")</f>
        <v xml:space="preserve">8003613233384866 </v>
      </c>
      <c r="C69">
        <f>IF([3]NSW!C32&lt;&gt;"",[3]NSW!C32,"")</f>
        <v>2539</v>
      </c>
      <c r="D69" t="str">
        <f>IF([3]NSW!D32&lt;&gt;"",[3]NSW!D32,"")</f>
        <v>Other Medical Practitioners</v>
      </c>
      <c r="E69">
        <f>IF([3]NSW!E32&lt;&gt;"",[3]NSW!E32,"")</f>
        <v>253913</v>
      </c>
      <c r="F69" t="str">
        <f>IF([3]NSW!F32&lt;&gt;"",[3]NSW!F32,"")</f>
        <v>Obstetrician and Gynaecologist</v>
      </c>
      <c r="G69" t="str">
        <f>TRIM([3]NSW!G32)</f>
        <v/>
      </c>
      <c r="H69" t="str">
        <f>TRIM([3]NSW!H32)</f>
        <v/>
      </c>
      <c r="I69" t="str">
        <f>IF([3]NSW!I32&lt;&gt;"",[3]NSW!I32,"")</f>
        <v>LOSCH</v>
      </c>
      <c r="J69" t="str">
        <f>IF([3]NSW!J32&lt;&gt;"",[3]NSW!J32,"")</f>
        <v>Sallie</v>
      </c>
      <c r="K69" t="str">
        <f>IF([3]NSW!K32&lt;&gt;"",[3]NSW!K32,"")</f>
        <v>Female</v>
      </c>
      <c r="L69">
        <f>IF([3]NSW!L32&lt;&gt;"",[3]NSW!L32,"")</f>
        <v>26199</v>
      </c>
      <c r="M69" t="str">
        <f>IF([3]NSW!M32&lt;&gt;"",[3]NSW!M32,"")</f>
        <v>93 Elizabeth Cl</v>
      </c>
      <c r="N69" t="str">
        <f>IF([3]NSW!N32&lt;&gt;"",[3]NSW!N32,"")</f>
        <v>Marlowe</v>
      </c>
      <c r="O69" t="str">
        <f>IF([3]NSW!O32&lt;&gt;"",[3]NSW!O32,"")</f>
        <v>NSW</v>
      </c>
      <c r="P69">
        <f>IF([3]NSW!P32&lt;&gt;"",[3]NSW!P32,"")</f>
        <v>2622</v>
      </c>
      <c r="Q69" t="str">
        <f>IF([3]NSW!Q32&lt;&gt;"",[3]NSW!Q32,"")</f>
        <v>0270104128</v>
      </c>
      <c r="R69" t="str">
        <f>IF([3]NSW!R32&lt;&gt;"",[3]NSW!R32,"")</f>
        <v>0270102825</v>
      </c>
      <c r="S69" t="str">
        <f>IF([3]NSW!S32&lt;&gt;"",[3]NSW!S32,"")</f>
        <v>sallie.losch@example.com.au</v>
      </c>
      <c r="T69" t="str">
        <f>IF([3]NSW!T32&lt;&gt;"",[3]NSW!T32,"")</f>
        <v>HAC0000000068</v>
      </c>
      <c r="U69" t="str">
        <f>IF([3]NSW!U32&lt;&gt;"",[3]NSW!U32,"")</f>
        <v/>
      </c>
      <c r="V69" t="str">
        <f>IF([3]NSW!V32&lt;&gt;"",[3]NSW!V32,"")</f>
        <v>2448931H</v>
      </c>
      <c r="W69" t="str">
        <f>IF([3]NSW!W32&lt;&gt;"",[3]NSW!W32,"")</f>
        <v/>
      </c>
    </row>
    <row r="70" spans="1:23" x14ac:dyDescent="0.25">
      <c r="A70" t="str">
        <f>IF([3]NSW!A33&lt;&gt;"",[3]NSW!A33,"")</f>
        <v>Myotherapist</v>
      </c>
      <c r="B70" t="str">
        <f>IF([3]NSW!B33&lt;&gt;"",[3]NSW!B33,"")</f>
        <v xml:space="preserve">8003616566718873 </v>
      </c>
      <c r="C70">
        <f>IF([3]NSW!C33&lt;&gt;"",[3]NSW!C33,"")</f>
        <v>2522</v>
      </c>
      <c r="D70" t="str">
        <f>IF([3]NSW!D33&lt;&gt;"",[3]NSW!D33,"")</f>
        <v>Complementary Health Therapists</v>
      </c>
      <c r="E70">
        <f>IF([3]NSW!E33&lt;&gt;"",[3]NSW!E33,"")</f>
        <v>252299</v>
      </c>
      <c r="F70" t="str">
        <f>IF([3]NSW!F33&lt;&gt;"",[3]NSW!F33,"")</f>
        <v>Complementary Health Therapist</v>
      </c>
      <c r="G70" t="str">
        <f>TRIM([3]NSW!G33)</f>
        <v>252299-16</v>
      </c>
      <c r="H70" t="str">
        <f>TRIM([3]NSW!H33)</f>
        <v>Myotherapist</v>
      </c>
      <c r="I70" t="str">
        <f>IF([3]NSW!I33&lt;&gt;"",[3]NSW!I33,"")</f>
        <v>GILCHRIST</v>
      </c>
      <c r="J70" t="str">
        <f>IF([3]NSW!J33&lt;&gt;"",[3]NSW!J33,"")</f>
        <v>Daniel</v>
      </c>
      <c r="K70" t="str">
        <f>IF([3]NSW!K33&lt;&gt;"",[3]NSW!K33,"")</f>
        <v>Not Stated/Inadequately Described</v>
      </c>
      <c r="L70">
        <f>IF([3]NSW!L33&lt;&gt;"",[3]NSW!L33,"")</f>
        <v>23450</v>
      </c>
      <c r="M70" t="str">
        <f>IF([3]NSW!M33&lt;&gt;"",[3]NSW!M33,"")</f>
        <v>112 Innovation Pl</v>
      </c>
      <c r="N70" t="str">
        <f>IF([3]NSW!N33&lt;&gt;"",[3]NSW!N33,"")</f>
        <v>Yarravel</v>
      </c>
      <c r="O70" t="str">
        <f>IF([3]NSW!O33&lt;&gt;"",[3]NSW!O33,"")</f>
        <v>NSW</v>
      </c>
      <c r="P70">
        <f>IF([3]NSW!P33&lt;&gt;"",[3]NSW!P33,"")</f>
        <v>2440</v>
      </c>
      <c r="Q70" t="str">
        <f>IF([3]NSW!Q33&lt;&gt;"",[3]NSW!Q33,"")</f>
        <v>0270108522</v>
      </c>
      <c r="R70" t="str">
        <f>IF([3]NSW!R33&lt;&gt;"",[3]NSW!R33,"")</f>
        <v>0270101111</v>
      </c>
      <c r="S70" t="str">
        <f>IF([3]NSW!S33&lt;&gt;"",[3]NSW!S33,"")</f>
        <v>daniel.gilchrist@example.net</v>
      </c>
      <c r="T70" t="str">
        <f>IF([3]NSW!T33&lt;&gt;"",[3]NSW!T33,"")</f>
        <v>HAC0000000069</v>
      </c>
      <c r="U70" t="str">
        <f>IF([3]NSW!U33&lt;&gt;"",[3]NSW!U33,"")</f>
        <v/>
      </c>
      <c r="V70" t="str">
        <f>IF([3]NSW!V33&lt;&gt;"",[3]NSW!V33,"")</f>
        <v>2448941F</v>
      </c>
      <c r="W70" t="str">
        <f>IF([3]NSW!W33&lt;&gt;"",[3]NSW!W33,"")</f>
        <v/>
      </c>
    </row>
    <row r="71" spans="1:23" x14ac:dyDescent="0.25">
      <c r="A71" t="str">
        <f>IF([3]NSW!A34&lt;&gt;"",[3]NSW!A34,"")</f>
        <v>Nuclear medicine technologist</v>
      </c>
      <c r="B71" t="str">
        <f>IF([3]NSW!B34&lt;&gt;"",[3]NSW!B34,"")</f>
        <v xml:space="preserve">8003613233384882 </v>
      </c>
      <c r="C71">
        <f>IF([3]NSW!C34&lt;&gt;"",[3]NSW!C34,"")</f>
        <v>2512</v>
      </c>
      <c r="D71" t="str">
        <f>IF([3]NSW!D34&lt;&gt;"",[3]NSW!D34,"")</f>
        <v>Medical Imaging Professionals</v>
      </c>
      <c r="E71">
        <f>IF([3]NSW!E34&lt;&gt;"",[3]NSW!E34,"")</f>
        <v>251213</v>
      </c>
      <c r="F71" t="str">
        <f>IF([3]NSW!F34&lt;&gt;"",[3]NSW!F34,"")</f>
        <v>Nuclear Medicine Technologist</v>
      </c>
      <c r="G71" t="str">
        <f>TRIM([3]NSW!G34)</f>
        <v/>
      </c>
      <c r="H71" t="str">
        <f>TRIM([3]NSW!H34)</f>
        <v/>
      </c>
      <c r="I71" t="str">
        <f>IF([3]NSW!I34&lt;&gt;"",[3]NSW!I34,"")</f>
        <v>THORN</v>
      </c>
      <c r="J71" t="str">
        <f>IF([3]NSW!J34&lt;&gt;"",[3]NSW!J34,"")</f>
        <v>Tonya</v>
      </c>
      <c r="K71" t="str">
        <f>IF([3]NSW!K34&lt;&gt;"",[3]NSW!K34,"")</f>
        <v>Female</v>
      </c>
      <c r="L71">
        <f>IF([3]NSW!L34&lt;&gt;"",[3]NSW!L34,"")</f>
        <v>19000</v>
      </c>
      <c r="M71" t="str">
        <f>IF([3]NSW!M34&lt;&gt;"",[3]NSW!M34,"")</f>
        <v>79 Dalys Jnc</v>
      </c>
      <c r="N71" t="str">
        <f>IF([3]NSW!N34&lt;&gt;"",[3]NSW!N34,"")</f>
        <v>Wermatong</v>
      </c>
      <c r="O71" t="str">
        <f>IF([3]NSW!O34&lt;&gt;"",[3]NSW!O34,"")</f>
        <v>NSW</v>
      </c>
      <c r="P71">
        <f>IF([3]NSW!P34&lt;&gt;"",[3]NSW!P34,"")</f>
        <v>2720</v>
      </c>
      <c r="Q71" t="str">
        <f>IF([3]NSW!Q34&lt;&gt;"",[3]NSW!Q34,"")</f>
        <v>0270101851</v>
      </c>
      <c r="R71" t="str">
        <f>IF([3]NSW!R34&lt;&gt;"",[3]NSW!R34,"")</f>
        <v>0270102596</v>
      </c>
      <c r="S71" t="str">
        <f>IF([3]NSW!S34&lt;&gt;"",[3]NSW!S34,"")</f>
        <v>tonya.thorn@example.com</v>
      </c>
      <c r="T71" t="str">
        <f>IF([3]NSW!T34&lt;&gt;"",[3]NSW!T34,"")</f>
        <v>HAC0000000070</v>
      </c>
      <c r="U71" t="str">
        <f>IF([3]NSW!U34&lt;&gt;"",[3]NSW!U34,"")</f>
        <v/>
      </c>
      <c r="V71" t="str">
        <f>IF([3]NSW!V34&lt;&gt;"",[3]NSW!V34,"")</f>
        <v>2448951B</v>
      </c>
      <c r="W71" t="str">
        <f>IF([3]NSW!W34&lt;&gt;"",[3]NSW!W34,"")</f>
        <v/>
      </c>
    </row>
    <row r="72" spans="1:23" x14ac:dyDescent="0.25">
      <c r="A72" t="str">
        <f>IF([3]NSW!A35&lt;&gt;"",[3]NSW!A35,"")</f>
        <v>Physiotherapist</v>
      </c>
      <c r="B72" t="str">
        <f>IF([3]NSW!B35&lt;&gt;"",[3]NSW!B35,"")</f>
        <v xml:space="preserve">8003616566718899 </v>
      </c>
      <c r="C72">
        <f>IF([3]NSW!C35&lt;&gt;"",[3]NSW!C35,"")</f>
        <v>2525</v>
      </c>
      <c r="D72" t="str">
        <f>IF([3]NSW!D35&lt;&gt;"",[3]NSW!D35,"")</f>
        <v>Physiotherapists</v>
      </c>
      <c r="E72">
        <f>IF([3]NSW!E35&lt;&gt;"",[3]NSW!E35,"")</f>
        <v>252511</v>
      </c>
      <c r="F72" t="str">
        <f>IF([3]NSW!F35&lt;&gt;"",[3]NSW!F35,"")</f>
        <v>Physiotherapist</v>
      </c>
      <c r="G72" t="str">
        <f>TRIM([3]NSW!G35)</f>
        <v/>
      </c>
      <c r="H72" t="str">
        <f>TRIM([3]NSW!H35)</f>
        <v/>
      </c>
      <c r="I72" t="str">
        <f>IF([3]NSW!I35&lt;&gt;"",[3]NSW!I35,"")</f>
        <v>PARKER</v>
      </c>
      <c r="J72" t="str">
        <f>IF([3]NSW!J35&lt;&gt;"",[3]NSW!J35,"")</f>
        <v>Elijah</v>
      </c>
      <c r="K72" t="str">
        <f>IF([3]NSW!K35&lt;&gt;"",[3]NSW!K35,"")</f>
        <v>Male</v>
      </c>
      <c r="L72">
        <f>IF([3]NSW!L35&lt;&gt;"",[3]NSW!L35,"")</f>
        <v>23060</v>
      </c>
      <c r="M72" t="str">
        <f>IF([3]NSW!M35&lt;&gt;"",[3]NSW!M35,"")</f>
        <v>59 Elenore Rd</v>
      </c>
      <c r="N72" t="str">
        <f>IF([3]NSW!N35&lt;&gt;"",[3]NSW!N35,"")</f>
        <v>Westdale</v>
      </c>
      <c r="O72" t="str">
        <f>IF([3]NSW!O35&lt;&gt;"",[3]NSW!O35,"")</f>
        <v>NSW</v>
      </c>
      <c r="P72">
        <f>IF([3]NSW!P35&lt;&gt;"",[3]NSW!P35,"")</f>
        <v>2340</v>
      </c>
      <c r="Q72" t="str">
        <f>IF([3]NSW!Q35&lt;&gt;"",[3]NSW!Q35,"")</f>
        <v>0270107993</v>
      </c>
      <c r="R72" t="str">
        <f>IF([3]NSW!R35&lt;&gt;"",[3]NSW!R35,"")</f>
        <v>0270100476</v>
      </c>
      <c r="S72" t="str">
        <f>IF([3]NSW!S35&lt;&gt;"",[3]NSW!S35,"")</f>
        <v>elijah.parker@example.com.au</v>
      </c>
      <c r="T72" t="str">
        <f>IF([3]NSW!T35&lt;&gt;"",[3]NSW!T35,"")</f>
        <v>HAC0000000071</v>
      </c>
      <c r="U72" t="str">
        <f>IF([3]NSW!U35&lt;&gt;"",[3]NSW!U35,"")</f>
        <v/>
      </c>
      <c r="V72" t="str">
        <f>IF([3]NSW!V35&lt;&gt;"",[3]NSW!V35,"")</f>
        <v>2448961A</v>
      </c>
      <c r="W72" t="str">
        <f>IF([3]NSW!W35&lt;&gt;"",[3]NSW!W35,"")</f>
        <v/>
      </c>
    </row>
    <row r="73" spans="1:23" x14ac:dyDescent="0.25">
      <c r="A73" t="str">
        <f>IF([3]NSW!A36&lt;&gt;"",[3]NSW!A36,"")</f>
        <v>Ophthalmologist</v>
      </c>
      <c r="B73" t="str">
        <f>IF([3]NSW!B36&lt;&gt;"",[3]NSW!B36,"")</f>
        <v xml:space="preserve">8003619900052165 </v>
      </c>
      <c r="C73">
        <f>IF([3]NSW!C36&lt;&gt;"",[3]NSW!C36,"")</f>
        <v>2539</v>
      </c>
      <c r="D73" t="str">
        <f>IF([3]NSW!D36&lt;&gt;"",[3]NSW!D36,"")</f>
        <v>Other Medical Practitioners</v>
      </c>
      <c r="E73">
        <f>IF([3]NSW!E36&lt;&gt;"",[3]NSW!E36,"")</f>
        <v>253914</v>
      </c>
      <c r="F73" t="str">
        <f>IF([3]NSW!F36&lt;&gt;"",[3]NSW!F36,"")</f>
        <v>Ophthalmologist</v>
      </c>
      <c r="G73" t="str">
        <f>TRIM([3]NSW!G36)</f>
        <v/>
      </c>
      <c r="H73" t="str">
        <f>TRIM([3]NSW!H36)</f>
        <v/>
      </c>
      <c r="I73" t="str">
        <f>IF([3]NSW!I36&lt;&gt;"",[3]NSW!I36,"")</f>
        <v>JENKINS</v>
      </c>
      <c r="J73" t="str">
        <f>IF([3]NSW!J36&lt;&gt;"",[3]NSW!J36,"")</f>
        <v>Miranda</v>
      </c>
      <c r="K73" t="str">
        <f>IF([3]NSW!K36&lt;&gt;"",[3]NSW!K36,"")</f>
        <v>Intersex or Indeterminate</v>
      </c>
      <c r="L73">
        <f>IF([3]NSW!L36&lt;&gt;"",[3]NSW!L36,"")</f>
        <v>35257</v>
      </c>
      <c r="M73" t="str">
        <f>IF([3]NSW!M36&lt;&gt;"",[3]NSW!M36,"")</f>
        <v>132 Copper Ave</v>
      </c>
      <c r="N73" t="str">
        <f>IF([3]NSW!N36&lt;&gt;"",[3]NSW!N36,"")</f>
        <v>Tarlo</v>
      </c>
      <c r="O73" t="str">
        <f>IF([3]NSW!O36&lt;&gt;"",[3]NSW!O36,"")</f>
        <v>NSW</v>
      </c>
      <c r="P73">
        <f>IF([3]NSW!P36&lt;&gt;"",[3]NSW!P36,"")</f>
        <v>2580</v>
      </c>
      <c r="Q73" t="str">
        <f>IF([3]NSW!Q36&lt;&gt;"",[3]NSW!Q36,"")</f>
        <v>0270109536</v>
      </c>
      <c r="R73" t="str">
        <f>IF([3]NSW!R36&lt;&gt;"",[3]NSW!R36,"")</f>
        <v>0270104646</v>
      </c>
      <c r="S73" t="str">
        <f>IF([3]NSW!S36&lt;&gt;"",[3]NSW!S36,"")</f>
        <v>miranda.jenkins@example.net</v>
      </c>
      <c r="T73" t="str">
        <f>IF([3]NSW!T36&lt;&gt;"",[3]NSW!T36,"")</f>
        <v>HAC0000000072</v>
      </c>
      <c r="U73" t="str">
        <f>IF([3]NSW!U36&lt;&gt;"",[3]NSW!U36,"")</f>
        <v/>
      </c>
      <c r="V73" t="str">
        <f>IF([3]NSW!V36&lt;&gt;"",[3]NSW!V36,"")</f>
        <v>2448971Y</v>
      </c>
      <c r="W73" t="str">
        <f>IF([3]NSW!W36&lt;&gt;"",[3]NSW!W36,"")</f>
        <v/>
      </c>
    </row>
    <row r="74" spans="1:23" s="23" customFormat="1" x14ac:dyDescent="0.25">
      <c r="A74" s="23" t="str">
        <f>IF([3]NSW!A37&lt;&gt;"",[3]NSW!A37,"")</f>
        <v>Radiation therapist</v>
      </c>
      <c r="B74" s="23" t="str">
        <f>IF([3]NSW!B37&lt;&gt;"",[3]NSW!B37,"")</f>
        <v xml:space="preserve">8003613233384890 </v>
      </c>
      <c r="C74" s="23">
        <f>IF([3]NSW!C37&lt;&gt;"",[3]NSW!C37,"")</f>
        <v>2512</v>
      </c>
      <c r="D74" s="23" t="str">
        <f>IF([3]NSW!D37&lt;&gt;"",[3]NSW!D37,"")</f>
        <v>Medical Imaging Professionals</v>
      </c>
      <c r="E74" s="23">
        <f>IF([3]NSW!E37&lt;&gt;"",[3]NSW!E37,"")</f>
        <v>251212</v>
      </c>
      <c r="F74" s="23" t="str">
        <f>IF([3]NSW!F37&lt;&gt;"",[3]NSW!F37,"")</f>
        <v>Medical Radiation Therapist</v>
      </c>
      <c r="G74" s="23" t="str">
        <f>TRIM([3]NSW!G37)</f>
        <v/>
      </c>
      <c r="H74" s="23" t="str">
        <f>TRIM([3]NSW!H37)</f>
        <v/>
      </c>
      <c r="I74" s="23" t="str">
        <f>IF([3]NSW!I37&lt;&gt;"",[3]NSW!I37,"")</f>
        <v>FOWLER</v>
      </c>
      <c r="J74" s="23" t="str">
        <f>IF([3]NSW!J37&lt;&gt;"",[3]NSW!J37,"")</f>
        <v>Christy</v>
      </c>
      <c r="K74" s="23" t="str">
        <f>IF([3]NSW!K37&lt;&gt;"",[3]NSW!K37,"")</f>
        <v>Intersex or Indeterminate</v>
      </c>
      <c r="L74" s="23">
        <f>IF([3]NSW!L37&lt;&gt;"",[3]NSW!L37,"")</f>
        <v>30449</v>
      </c>
      <c r="M74" s="23" t="str">
        <f>IF([3]NSW!M37&lt;&gt;"",[3]NSW!M37,"")</f>
        <v>164 Sylvania Jnc</v>
      </c>
      <c r="N74" s="23" t="str">
        <f>IF([3]NSW!N37&lt;&gt;"",[3]NSW!N37,"")</f>
        <v>Canley Heights</v>
      </c>
      <c r="O74" s="23" t="str">
        <f>IF([3]NSW!O37&lt;&gt;"",[3]NSW!O37,"")</f>
        <v>NSW</v>
      </c>
      <c r="P74" s="23">
        <f>IF([3]NSW!P37&lt;&gt;"",[3]NSW!P37,"")</f>
        <v>2166</v>
      </c>
      <c r="Q74" s="23" t="str">
        <f>IF([3]NSW!Q37&lt;&gt;"",[3]NSW!Q37,"")</f>
        <v>0270101357</v>
      </c>
      <c r="R74" s="23" t="str">
        <f>IF([3]NSW!R37&lt;&gt;"",[3]NSW!R37,"")</f>
        <v>0270109152</v>
      </c>
      <c r="S74" s="23" t="str">
        <f>IF([3]NSW!S37&lt;&gt;"",[3]NSW!S37,"")</f>
        <v>christy.fowler@example.com</v>
      </c>
      <c r="T74" s="23" t="str">
        <f>IF([3]NSW!T37&lt;&gt;"",[3]NSW!T37,"")</f>
        <v>HAC0000000073</v>
      </c>
      <c r="U74" s="23" t="str">
        <f>IF([3]NSW!U37&lt;&gt;"",[3]NSW!U37,"")</f>
        <v/>
      </c>
      <c r="V74" s="23" t="str">
        <f>IF([3]NSW!V37&lt;&gt;"",[3]NSW!V37,"")</f>
        <v>2448981X</v>
      </c>
      <c r="W74" s="23" t="str">
        <f>IF([3]NSW!W37&lt;&gt;"",[3]NSW!W37,"")</f>
        <v/>
      </c>
    </row>
    <row r="75" spans="1:23" x14ac:dyDescent="0.25">
      <c r="A75" t="str">
        <f>IF([3]VIC!A2&lt;&gt;"",[3]VIC!A2,"")</f>
        <v>Aged Care Nurse</v>
      </c>
      <c r="B75" t="str">
        <f>IF([3]VIC!B2&lt;&gt;"",[3]VIC!B2,"")</f>
        <v xml:space="preserve">8003614900051473 </v>
      </c>
      <c r="C75">
        <f>IF([3]VIC!C2&lt;&gt;"",[3]VIC!C2,"")</f>
        <v>2544</v>
      </c>
      <c r="D75" t="str">
        <f>IF([3]VIC!D2&lt;&gt;"",[3]VIC!D2,"")</f>
        <v>Registered Nurses</v>
      </c>
      <c r="E75">
        <f>IF([3]VIC!E2&lt;&gt;"",[3]VIC!E2,"")</f>
        <v>254499</v>
      </c>
      <c r="F75" t="str">
        <f>IF([3]VIC!F2&lt;&gt;"",[3]VIC!F2,"")</f>
        <v>Registered Nurses nec</v>
      </c>
      <c r="G75" t="str">
        <f>TRIM([3]VIC!G2)</f>
        <v/>
      </c>
      <c r="H75" t="str">
        <f>TRIM([3]VIC!H2)</f>
        <v/>
      </c>
      <c r="I75" t="str">
        <f>IF([3]VIC!I2&lt;&gt;"",[3]VIC!I2,"")</f>
        <v>ROSS</v>
      </c>
      <c r="J75" t="str">
        <f>IF([3]VIC!J2&lt;&gt;"",[3]VIC!J2,"")</f>
        <v>Moses</v>
      </c>
      <c r="K75" t="str">
        <f>IF([3]VIC!K2&lt;&gt;"",[3]VIC!K2,"")</f>
        <v>Male</v>
      </c>
      <c r="L75">
        <f>IF([3]VIC!L2&lt;&gt;"",[3]VIC!L2,"")</f>
        <v>30739</v>
      </c>
      <c r="M75" t="str">
        <f>IF([3]VIC!M2&lt;&gt;"",[3]VIC!M2,"")</f>
        <v>76 New Ave</v>
      </c>
      <c r="N75" t="str">
        <f>IF([3]VIC!N2&lt;&gt;"",[3]VIC!N2,"")</f>
        <v>Rowsley</v>
      </c>
      <c r="O75" t="str">
        <f>IF([3]VIC!O2&lt;&gt;"",[3]VIC!O2,"")</f>
        <v>VIC</v>
      </c>
      <c r="P75">
        <f>IF([3]VIC!P2&lt;&gt;"",[3]VIC!P2,"")</f>
        <v>3340</v>
      </c>
      <c r="Q75" t="str">
        <f>IF([3]VIC!Q2&lt;&gt;"",[3]VIC!Q2,"")</f>
        <v>0370106439</v>
      </c>
      <c r="R75" t="str">
        <f>IF([3]VIC!R2&lt;&gt;"",[3]VIC!R2,"")</f>
        <v>0370108861</v>
      </c>
      <c r="S75" t="str">
        <f>IF([3]VIC!S2&lt;&gt;"",[3]VIC!S2,"")</f>
        <v>moses.ross@rowsleyagedcare.example.com.au</v>
      </c>
      <c r="T75" t="str">
        <f>IF([3]VIC!T2&lt;&gt;"",[3]VIC!T2,"")</f>
        <v>HAC0000000074</v>
      </c>
      <c r="U75" t="str">
        <f>IF([3]VIC!U2&lt;&gt;"",[3]VIC!U2,"")</f>
        <v xml:space="preserve">8003624900039220 </v>
      </c>
      <c r="V75" t="str">
        <f>IF([3]VIC!V2&lt;&gt;"",[3]VIC!V2,"")</f>
        <v>2448991W</v>
      </c>
      <c r="W75" t="str">
        <f>IF([3]VIC!W2&lt;&gt;"",[3]VIC!W2,"")</f>
        <v/>
      </c>
    </row>
    <row r="76" spans="1:23" x14ac:dyDescent="0.25">
      <c r="A76" t="str">
        <f>IF([3]VIC!A3&lt;&gt;"",[3]VIC!A3,"")</f>
        <v>Cardiologist</v>
      </c>
      <c r="B76" t="str">
        <f>IF([3]VIC!B3&lt;&gt;"",[3]VIC!B3,"")</f>
        <v xml:space="preserve">8003618233385086 </v>
      </c>
      <c r="C76">
        <f>IF([3]VIC!C3&lt;&gt;"",[3]VIC!C3,"")</f>
        <v>2533</v>
      </c>
      <c r="D76" t="str">
        <f>IF([3]VIC!D3&lt;&gt;"",[3]VIC!D3,"")</f>
        <v>Specialist Medical Practitioners</v>
      </c>
      <c r="E76">
        <f>IF([3]VIC!E3&lt;&gt;"",[3]VIC!E3,"")</f>
        <v>253312</v>
      </c>
      <c r="F76" t="str">
        <f>IF([3]VIC!F3&lt;&gt;"",[3]VIC!F3,"")</f>
        <v>Cardiologist</v>
      </c>
      <c r="G76" t="str">
        <f>TRIM([3]VIC!G3)</f>
        <v/>
      </c>
      <c r="H76" t="str">
        <f>TRIM([3]VIC!H3)</f>
        <v/>
      </c>
      <c r="I76" t="str">
        <f>IF([3]VIC!I3&lt;&gt;"",[3]VIC!I3,"")</f>
        <v>SUTHERLAND</v>
      </c>
      <c r="J76" t="str">
        <f>IF([3]VIC!J3&lt;&gt;"",[3]VIC!J3,"")</f>
        <v>Sallie</v>
      </c>
      <c r="K76" t="str">
        <f>IF([3]VIC!K3&lt;&gt;"",[3]VIC!K3,"")</f>
        <v>Intersex or Indeterminate</v>
      </c>
      <c r="L76">
        <f>IF([3]VIC!L3&lt;&gt;"",[3]VIC!L3,"")</f>
        <v>20254</v>
      </c>
      <c r="M76" t="str">
        <f>IF([3]VIC!M3&lt;&gt;"",[3]VIC!M3,"")</f>
        <v>112 Law Ct</v>
      </c>
      <c r="N76" t="str">
        <f>IF([3]VIC!N3&lt;&gt;"",[3]VIC!N3,"")</f>
        <v>Murrabit</v>
      </c>
      <c r="O76" t="str">
        <f>IF([3]VIC!O3&lt;&gt;"",[3]VIC!O3,"")</f>
        <v>VIC</v>
      </c>
      <c r="P76">
        <f>IF([3]VIC!P3&lt;&gt;"",[3]VIC!P3,"")</f>
        <v>3579</v>
      </c>
      <c r="Q76" t="str">
        <f>IF([3]VIC!Q3&lt;&gt;"",[3]VIC!Q3,"")</f>
        <v>0370102880</v>
      </c>
      <c r="R76" t="str">
        <f>IF([3]VIC!R3&lt;&gt;"",[3]VIC!R3,"")</f>
        <v>0370107718</v>
      </c>
      <c r="S76" t="str">
        <f>IF([3]VIC!S3&lt;&gt;"",[3]VIC!S3,"")</f>
        <v>sallie.sutherland@murrabitph.example.com.au</v>
      </c>
      <c r="T76" t="str">
        <f>IF([3]VIC!T3&lt;&gt;"",[3]VIC!T3,"")</f>
        <v>HAC0000000075</v>
      </c>
      <c r="U76" t="str">
        <f>IF([3]VIC!U3&lt;&gt;"",[3]VIC!U3,"")</f>
        <v xml:space="preserve">8003626566706976 </v>
      </c>
      <c r="V76" t="str">
        <f>IF([3]VIC!V3&lt;&gt;"",[3]VIC!V3,"")</f>
        <v>2449001X</v>
      </c>
      <c r="W76" t="str">
        <f>IF([3]VIC!W3&lt;&gt;"",[3]VIC!W3,"")</f>
        <v/>
      </c>
    </row>
    <row r="77" spans="1:23" x14ac:dyDescent="0.25">
      <c r="A77" t="str">
        <f>IF([3]VIC!A4&lt;&gt;"",[3]VIC!A4,"")</f>
        <v>Emergency medicine physician</v>
      </c>
      <c r="B77" t="str">
        <f>IF([3]VIC!B4&lt;&gt;"",[3]VIC!B4,"")</f>
        <v xml:space="preserve">8003614900051481 </v>
      </c>
      <c r="C77">
        <f>IF([3]VIC!C4&lt;&gt;"",[3]VIC!C4,"")</f>
        <v>2539</v>
      </c>
      <c r="D77" t="str">
        <f>IF([3]VIC!D4&lt;&gt;"",[3]VIC!D4,"")</f>
        <v>Other Medical Practitioners</v>
      </c>
      <c r="E77">
        <f>IF([3]VIC!E4&lt;&gt;"",[3]VIC!E4,"")</f>
        <v>253912</v>
      </c>
      <c r="F77" t="str">
        <f>IF([3]VIC!F4&lt;&gt;"",[3]VIC!F4,"")</f>
        <v>Emergency Medicine Specialist/Emergency Physician</v>
      </c>
      <c r="G77" t="str">
        <f>TRIM([3]VIC!G4)</f>
        <v/>
      </c>
      <c r="H77" t="str">
        <f>TRIM([3]VIC!H4)</f>
        <v/>
      </c>
      <c r="I77" t="str">
        <f>IF([3]VIC!I4&lt;&gt;"",[3]VIC!I4,"")</f>
        <v>HICKSON</v>
      </c>
      <c r="J77" t="str">
        <f>IF([3]VIC!J4&lt;&gt;"",[3]VIC!J4,"")</f>
        <v>Ngoc</v>
      </c>
      <c r="K77" t="str">
        <f>IF([3]VIC!K4&lt;&gt;"",[3]VIC!K4,"")</f>
        <v>Intersex or Indeterminate</v>
      </c>
      <c r="L77">
        <f>IF([3]VIC!L4&lt;&gt;"",[3]VIC!L4,"")</f>
        <v>22110</v>
      </c>
      <c r="M77" t="str">
        <f>IF([3]VIC!M4&lt;&gt;"",[3]VIC!M4,"")</f>
        <v>80 Forrest Cir</v>
      </c>
      <c r="N77" t="str">
        <f>IF([3]VIC!N4&lt;&gt;"",[3]VIC!N4,"")</f>
        <v>Mount Glasgow</v>
      </c>
      <c r="O77" t="str">
        <f>IF([3]VIC!O4&lt;&gt;"",[3]VIC!O4,"")</f>
        <v>VIC</v>
      </c>
      <c r="P77">
        <f>IF([3]VIC!P4&lt;&gt;"",[3]VIC!P4,"")</f>
        <v>3371</v>
      </c>
      <c r="Q77" t="str">
        <f>IF([3]VIC!Q4&lt;&gt;"",[3]VIC!Q4,"")</f>
        <v>0370107540</v>
      </c>
      <c r="R77" t="str">
        <f>IF([3]VIC!R4&lt;&gt;"",[3]VIC!R4,"")</f>
        <v>0370108586</v>
      </c>
      <c r="S77" t="str">
        <f>IF([3]VIC!S4&lt;&gt;"",[3]VIC!S4,"")</f>
        <v>ngoc.hickson@mountglasgowemergency.example.com.au</v>
      </c>
      <c r="T77" t="str">
        <f>IF([3]VIC!T4&lt;&gt;"",[3]VIC!T4,"")</f>
        <v>HAC0000000076</v>
      </c>
      <c r="U77" t="str">
        <f>IF([3]VIC!U4&lt;&gt;"",[3]VIC!U4,"")</f>
        <v xml:space="preserve">8003621566706076 </v>
      </c>
      <c r="V77" t="str">
        <f>IF([3]VIC!V4&lt;&gt;"",[3]VIC!V4,"")</f>
        <v>2449011W</v>
      </c>
      <c r="W77" t="str">
        <f>IF([3]VIC!W4&lt;&gt;"",[3]VIC!W4,"")</f>
        <v/>
      </c>
    </row>
    <row r="78" spans="1:23" x14ac:dyDescent="0.25">
      <c r="A78" t="str">
        <f>IF([3]VIC!A5&lt;&gt;"",[3]VIC!A5,"")</f>
        <v>General Practitioner</v>
      </c>
      <c r="B78" t="str">
        <f>IF([3]VIC!B5&lt;&gt;"",[3]VIC!B5,"")</f>
        <v xml:space="preserve">8003611566718593 </v>
      </c>
      <c r="C78">
        <f>IF([3]VIC!C5&lt;&gt;"",[3]VIC!C5,"")</f>
        <v>2531</v>
      </c>
      <c r="D78" t="str">
        <f>IF([3]VIC!D5&lt;&gt;"",[3]VIC!D5,"")</f>
        <v>Medical Practitioner</v>
      </c>
      <c r="E78">
        <f>IF([3]VIC!E5&lt;&gt;"",[3]VIC!E5,"")</f>
        <v>253111</v>
      </c>
      <c r="F78" t="str">
        <f>IF([3]VIC!F5&lt;&gt;"",[3]VIC!F5,"")</f>
        <v>General Practitioner</v>
      </c>
      <c r="G78" t="str">
        <f>TRIM([3]VIC!G5)</f>
        <v/>
      </c>
      <c r="H78" t="str">
        <f>TRIM([3]VIC!H5)</f>
        <v/>
      </c>
      <c r="I78" t="str">
        <f>IF([3]VIC!I5&lt;&gt;"",[3]VIC!I5,"")</f>
        <v>MOSS</v>
      </c>
      <c r="J78" t="str">
        <f>IF([3]VIC!J5&lt;&gt;"",[3]VIC!J5,"")</f>
        <v>Jaime</v>
      </c>
      <c r="K78" t="str">
        <f>IF([3]VIC!K5&lt;&gt;"",[3]VIC!K5,"")</f>
        <v>Female</v>
      </c>
      <c r="L78">
        <f>IF([3]VIC!L5&lt;&gt;"",[3]VIC!L5,"")</f>
        <v>19641</v>
      </c>
      <c r="M78" t="str">
        <f>IF([3]VIC!M5&lt;&gt;"",[3]VIC!M5,"")</f>
        <v>154 Elenore Rd</v>
      </c>
      <c r="N78" t="str">
        <f>IF([3]VIC!N5&lt;&gt;"",[3]VIC!N5,"")</f>
        <v>Milnes Bridge</v>
      </c>
      <c r="O78" t="str">
        <f>IF([3]VIC!O5&lt;&gt;"",[3]VIC!O5,"")</f>
        <v>VIC</v>
      </c>
      <c r="P78">
        <f>IF([3]VIC!P5&lt;&gt;"",[3]VIC!P5,"")</f>
        <v>3579</v>
      </c>
      <c r="Q78" t="str">
        <f>IF([3]VIC!Q5&lt;&gt;"",[3]VIC!Q5,"")</f>
        <v>0370102172</v>
      </c>
      <c r="R78" t="str">
        <f>IF([3]VIC!R5&lt;&gt;"",[3]VIC!R5,"")</f>
        <v>0370104168</v>
      </c>
      <c r="S78" t="str">
        <f>IF([3]VIC!S5&lt;&gt;"",[3]VIC!S5,"")</f>
        <v>jaime.moss@milnesbridgemc.example.com.au</v>
      </c>
      <c r="T78" t="str">
        <f>IF([3]VIC!T5&lt;&gt;"",[3]VIC!T5,"")</f>
        <v>HAC0000000077</v>
      </c>
      <c r="U78" t="str">
        <f>IF([3]VIC!U5&lt;&gt;"",[3]VIC!U5,"")</f>
        <v xml:space="preserve">8003628233373180 </v>
      </c>
      <c r="V78" t="str">
        <f>IF([3]VIC!V5&lt;&gt;"",[3]VIC!V5,"")</f>
        <v>2449021T</v>
      </c>
      <c r="W78" t="str">
        <f>IF([3]VIC!W5&lt;&gt;"",[3]VIC!W5,"")</f>
        <v/>
      </c>
    </row>
    <row r="79" spans="1:23" x14ac:dyDescent="0.25">
      <c r="A79" t="str">
        <f>IF([3]VIC!A6&lt;&gt;"",[3]VIC!A6,"")</f>
        <v>General Practitioner</v>
      </c>
      <c r="B79" t="str">
        <f>IF([3]VIC!B6&lt;&gt;"",[3]VIC!B6,"")</f>
        <v xml:space="preserve">8003614900051499 </v>
      </c>
      <c r="C79">
        <f>IF([3]VIC!C6&lt;&gt;"",[3]VIC!C6,"")</f>
        <v>2531</v>
      </c>
      <c r="D79" t="str">
        <f>IF([3]VIC!D6&lt;&gt;"",[3]VIC!D6,"")</f>
        <v>Medical Practitioner</v>
      </c>
      <c r="E79">
        <f>IF([3]VIC!E6&lt;&gt;"",[3]VIC!E6,"")</f>
        <v>253111</v>
      </c>
      <c r="F79" t="str">
        <f>IF([3]VIC!F6&lt;&gt;"",[3]VIC!F6,"")</f>
        <v>General Practitioner</v>
      </c>
      <c r="G79" t="str">
        <f>TRIM([3]VIC!G6)</f>
        <v/>
      </c>
      <c r="H79" t="str">
        <f>TRIM([3]VIC!H6)</f>
        <v/>
      </c>
      <c r="I79" t="str">
        <f>IF([3]VIC!I6&lt;&gt;"",[3]VIC!I6,"")</f>
        <v>LUMB</v>
      </c>
      <c r="J79" t="str">
        <f>IF([3]VIC!J6&lt;&gt;"",[3]VIC!J6,"")</f>
        <v>Mary</v>
      </c>
      <c r="K79" t="str">
        <f>IF([3]VIC!K6&lt;&gt;"",[3]VIC!K6,"")</f>
        <v>Female</v>
      </c>
      <c r="L79">
        <f>IF([3]VIC!L6&lt;&gt;"",[3]VIC!L6,"")</f>
        <v>37150</v>
      </c>
      <c r="M79" t="str">
        <f>IF([3]VIC!M6&lt;&gt;"",[3]VIC!M6,"")</f>
        <v>176 Rail Hts</v>
      </c>
      <c r="N79" t="str">
        <f>IF([3]VIC!N6&lt;&gt;"",[3]VIC!N6,"")</f>
        <v>Joyces Creek</v>
      </c>
      <c r="O79" t="str">
        <f>IF([3]VIC!O6&lt;&gt;"",[3]VIC!O6,"")</f>
        <v>VIC</v>
      </c>
      <c r="P79">
        <f>IF([3]VIC!P6&lt;&gt;"",[3]VIC!P6,"")</f>
        <v>3462</v>
      </c>
      <c r="Q79" t="str">
        <f>IF([3]VIC!Q6&lt;&gt;"",[3]VIC!Q6,"")</f>
        <v>0370105176</v>
      </c>
      <c r="R79" t="str">
        <f>IF([3]VIC!R6&lt;&gt;"",[3]VIC!R6,"")</f>
        <v>0370107270</v>
      </c>
      <c r="S79" t="str">
        <f>IF([3]VIC!S6&lt;&gt;"",[3]VIC!S6,"")</f>
        <v>mary.lumb@joycescreekmc.example.net</v>
      </c>
      <c r="T79" t="str">
        <f>IF([3]VIC!T6&lt;&gt;"",[3]VIC!T6,"")</f>
        <v>HAC0000000078</v>
      </c>
      <c r="U79" t="str">
        <f>IF([3]VIC!U6&lt;&gt;"",[3]VIC!U6,"")</f>
        <v>8003624900039212</v>
      </c>
      <c r="V79" t="str">
        <f>IF([3]VIC!V6&lt;&gt;"",[3]VIC!V6,"")</f>
        <v>2449031L</v>
      </c>
      <c r="W79" t="str">
        <f>IF([3]VIC!W6&lt;&gt;"",[3]VIC!W6,"")</f>
        <v/>
      </c>
    </row>
    <row r="80" spans="1:23" x14ac:dyDescent="0.25">
      <c r="A80" t="str">
        <f>IF([3]VIC!A7&lt;&gt;"",[3]VIC!A7,"")</f>
        <v>Midwife</v>
      </c>
      <c r="B80" t="str">
        <f>IF([3]VIC!B7&lt;&gt;"",[3]VIC!B7,"")</f>
        <v xml:space="preserve">8003611566718601 </v>
      </c>
      <c r="C80">
        <f>IF([3]VIC!C7&lt;&gt;"",[3]VIC!C7,"")</f>
        <v>2541</v>
      </c>
      <c r="D80" t="str">
        <f>IF([3]VIC!D7&lt;&gt;"",[3]VIC!D7,"")</f>
        <v>Midwives</v>
      </c>
      <c r="E80">
        <f>IF([3]VIC!E7&lt;&gt;"",[3]VIC!E7,"")</f>
        <v>254111</v>
      </c>
      <c r="F80" t="str">
        <f>IF([3]VIC!F7&lt;&gt;"",[3]VIC!F7,"")</f>
        <v>Midwife</v>
      </c>
      <c r="G80" t="str">
        <f>TRIM([3]VIC!G7)</f>
        <v/>
      </c>
      <c r="H80" t="str">
        <f>TRIM([3]VIC!H7)</f>
        <v/>
      </c>
      <c r="I80" t="str">
        <f>IF([3]VIC!I7&lt;&gt;"",[3]VIC!I7,"")</f>
        <v>SPIERS</v>
      </c>
      <c r="J80" t="str">
        <f>IF([3]VIC!J7&lt;&gt;"",[3]VIC!J7,"")</f>
        <v>Erich</v>
      </c>
      <c r="K80" t="str">
        <f>IF([3]VIC!K7&lt;&gt;"",[3]VIC!K7,"")</f>
        <v>Not Stated/Inadequately Described</v>
      </c>
      <c r="L80">
        <f>IF([3]VIC!L7&lt;&gt;"",[3]VIC!L7,"")</f>
        <v>22821</v>
      </c>
      <c r="M80" t="str">
        <f>IF([3]VIC!M7&lt;&gt;"",[3]VIC!M7,"")</f>
        <v>198 Sylvania Hts</v>
      </c>
      <c r="N80" t="str">
        <f>IF([3]VIC!N7&lt;&gt;"",[3]VIC!N7,"")</f>
        <v>Langkoop</v>
      </c>
      <c r="O80" t="str">
        <f>IF([3]VIC!O7&lt;&gt;"",[3]VIC!O7,"")</f>
        <v>VIC</v>
      </c>
      <c r="P80">
        <f>IF([3]VIC!P7&lt;&gt;"",[3]VIC!P7,"")</f>
        <v>3318</v>
      </c>
      <c r="Q80" t="str">
        <f>IF([3]VIC!Q7&lt;&gt;"",[3]VIC!Q7,"")</f>
        <v>0370104951</v>
      </c>
      <c r="R80" t="str">
        <f>IF([3]VIC!R7&lt;&gt;"",[3]VIC!R7,"")</f>
        <v>0370100387</v>
      </c>
      <c r="S80" t="str">
        <f>IF([3]VIC!S7&lt;&gt;"",[3]VIC!S7,"")</f>
        <v>erich.spiers@example.net</v>
      </c>
      <c r="T80" t="str">
        <f>IF([3]VIC!T7&lt;&gt;"",[3]VIC!T7,"")</f>
        <v>HAC0000000079</v>
      </c>
      <c r="U80" t="str">
        <f>IF([3]VIC!U7&lt;&gt;"",[3]VIC!U7,"")</f>
        <v/>
      </c>
      <c r="V80" t="str">
        <f>IF([3]VIC!V7&lt;&gt;"",[3]VIC!V7,"")</f>
        <v>2449041K</v>
      </c>
      <c r="W80" t="str">
        <f>IF([3]VIC!W7&lt;&gt;"",[3]VIC!W7,"")</f>
        <v/>
      </c>
    </row>
    <row r="81" spans="1:23" x14ac:dyDescent="0.25">
      <c r="A81" t="str">
        <f>IF([3]VIC!A8&lt;&gt;"",[3]VIC!A8,"")</f>
        <v>Nurse practitioner</v>
      </c>
      <c r="B81" t="str">
        <f>IF([3]VIC!B8&lt;&gt;"",[3]VIC!B8,"")</f>
        <v xml:space="preserve">8003619900052199 </v>
      </c>
      <c r="C81">
        <f>IF([3]VIC!C8&lt;&gt;"",[3]VIC!C8,"")</f>
        <v>2544</v>
      </c>
      <c r="D81" t="str">
        <f>IF([3]VIC!D8&lt;&gt;"",[3]VIC!D8,"")</f>
        <v>Registered Nurses</v>
      </c>
      <c r="E81">
        <f>IF([3]VIC!E8&lt;&gt;"",[3]VIC!E8,"")</f>
        <v>254411</v>
      </c>
      <c r="F81" t="str">
        <f>IF([3]VIC!F8&lt;&gt;"",[3]VIC!F8,"")</f>
        <v>Nurse Practitioner</v>
      </c>
      <c r="G81" t="str">
        <f>TRIM([3]VIC!G8)</f>
        <v/>
      </c>
      <c r="H81" t="str">
        <f>TRIM([3]VIC!H8)</f>
        <v/>
      </c>
      <c r="I81" t="str">
        <f>IF([3]VIC!I8&lt;&gt;"",[3]VIC!I8,"")</f>
        <v>THORPE</v>
      </c>
      <c r="J81" t="str">
        <f>IF([3]VIC!J8&lt;&gt;"",[3]VIC!J8,"")</f>
        <v>Mia</v>
      </c>
      <c r="K81" t="str">
        <f>IF([3]VIC!K8&lt;&gt;"",[3]VIC!K8,"")</f>
        <v>Female</v>
      </c>
      <c r="L81">
        <f>IF([3]VIC!L8&lt;&gt;"",[3]VIC!L8,"")</f>
        <v>31237</v>
      </c>
      <c r="M81" t="str">
        <f>IF([3]VIC!M8&lt;&gt;"",[3]VIC!M8,"")</f>
        <v>160 Compton Way</v>
      </c>
      <c r="N81" t="str">
        <f>IF([3]VIC!N8&lt;&gt;"",[3]VIC!N8,"")</f>
        <v>Rowsley</v>
      </c>
      <c r="O81" t="str">
        <f>IF([3]VIC!O8&lt;&gt;"",[3]VIC!O8,"")</f>
        <v>VIC</v>
      </c>
      <c r="P81">
        <f>IF([3]VIC!P8&lt;&gt;"",[3]VIC!P8,"")</f>
        <v>3340</v>
      </c>
      <c r="Q81" t="str">
        <f>IF([3]VIC!Q8&lt;&gt;"",[3]VIC!Q8,"")</f>
        <v>0370102785</v>
      </c>
      <c r="R81" t="str">
        <f>IF([3]VIC!R8&lt;&gt;"",[3]VIC!R8,"")</f>
        <v>0370101774</v>
      </c>
      <c r="S81" t="str">
        <f>IF([3]VIC!S8&lt;&gt;"",[3]VIC!S8,"")</f>
        <v>mia.thorpe@rowsleyagedcare.example.com.au</v>
      </c>
      <c r="T81" t="str">
        <f>IF([3]VIC!T8&lt;&gt;"",[3]VIC!T8,"")</f>
        <v>HAC0000000080</v>
      </c>
      <c r="U81" t="str">
        <f>IF([3]VIC!U8&lt;&gt;"",[3]VIC!U8,"")</f>
        <v xml:space="preserve">8003624900039220 </v>
      </c>
      <c r="V81" t="str">
        <f>IF([3]VIC!V8&lt;&gt;"",[3]VIC!V8,"")</f>
        <v>2449051J</v>
      </c>
      <c r="W81" t="str">
        <f>IF([3]VIC!W8&lt;&gt;"",[3]VIC!W8,"")</f>
        <v/>
      </c>
    </row>
    <row r="82" spans="1:23" x14ac:dyDescent="0.25">
      <c r="A82" t="str">
        <f>IF([3]VIC!A9&lt;&gt;"",[3]VIC!A9,"")</f>
        <v>Nurse practitioner</v>
      </c>
      <c r="B82" t="str">
        <f>IF([3]VIC!B9&lt;&gt;"",[3]VIC!B9,"")</f>
        <v xml:space="preserve">8003614900051507 </v>
      </c>
      <c r="C82">
        <f>IF([3]VIC!C9&lt;&gt;"",[3]VIC!C9,"")</f>
        <v>2544</v>
      </c>
      <c r="D82" t="str">
        <f>IF([3]VIC!D9&lt;&gt;"",[3]VIC!D9,"")</f>
        <v>Registered Nurses</v>
      </c>
      <c r="E82">
        <f>IF([3]VIC!E9&lt;&gt;"",[3]VIC!E9,"")</f>
        <v>254411</v>
      </c>
      <c r="F82" t="str">
        <f>IF([3]VIC!F9&lt;&gt;"",[3]VIC!F9,"")</f>
        <v>Nurse Practitioner</v>
      </c>
      <c r="G82" t="str">
        <f>TRIM([3]VIC!G9)</f>
        <v/>
      </c>
      <c r="H82" t="str">
        <f>TRIM([3]VIC!H9)</f>
        <v/>
      </c>
      <c r="I82" t="str">
        <f>IF([3]VIC!I9&lt;&gt;"",[3]VIC!I9,"")</f>
        <v>HILTON</v>
      </c>
      <c r="J82" t="str">
        <f>IF([3]VIC!J9&lt;&gt;"",[3]VIC!J9,"")</f>
        <v>Jaclyn</v>
      </c>
      <c r="K82" t="str">
        <f>IF([3]VIC!K9&lt;&gt;"",[3]VIC!K9,"")</f>
        <v>Female</v>
      </c>
      <c r="L82">
        <f>IF([3]VIC!L9&lt;&gt;"",[3]VIC!L9,"")</f>
        <v>31390</v>
      </c>
      <c r="M82" t="str">
        <f>IF([3]VIC!M9&lt;&gt;"",[3]VIC!M9,"")</f>
        <v>24 Sylvania Pnt</v>
      </c>
      <c r="N82" t="str">
        <f>IF([3]VIC!N9&lt;&gt;"",[3]VIC!N9,"")</f>
        <v>Murrabit</v>
      </c>
      <c r="O82" t="str">
        <f>IF([3]VIC!O9&lt;&gt;"",[3]VIC!O9,"")</f>
        <v>VIC</v>
      </c>
      <c r="P82">
        <f>IF([3]VIC!P9&lt;&gt;"",[3]VIC!P9,"")</f>
        <v>3579</v>
      </c>
      <c r="Q82" t="str">
        <f>IF([3]VIC!Q9&lt;&gt;"",[3]VIC!Q9,"")</f>
        <v>0370105916</v>
      </c>
      <c r="R82" t="str">
        <f>IF([3]VIC!R9&lt;&gt;"",[3]VIC!R9,"")</f>
        <v>0370107940</v>
      </c>
      <c r="S82" t="str">
        <f>IF([3]VIC!S9&lt;&gt;"",[3]VIC!S9,"")</f>
        <v>jaclyn.hilton@murrabitph.example.com.au</v>
      </c>
      <c r="T82" t="str">
        <f>IF([3]VIC!T9&lt;&gt;"",[3]VIC!T9,"")</f>
        <v>HAC0000000081</v>
      </c>
      <c r="U82" t="str">
        <f>IF([3]VIC!U9&lt;&gt;"",[3]VIC!U9,"")</f>
        <v xml:space="preserve">8003626566706976 </v>
      </c>
      <c r="V82" t="str">
        <f>IF([3]VIC!V9&lt;&gt;"",[3]VIC!V9,"")</f>
        <v>2449061H</v>
      </c>
      <c r="W82" t="str">
        <f>IF([3]VIC!W9&lt;&gt;"",[3]VIC!W9,"")</f>
        <v/>
      </c>
    </row>
    <row r="83" spans="1:23" x14ac:dyDescent="0.25">
      <c r="A83" t="str">
        <f>IF([3]VIC!A10&lt;&gt;"",[3]VIC!A10,"")</f>
        <v>Nurse practitioner</v>
      </c>
      <c r="B83" t="str">
        <f>IF([3]VIC!B10&lt;&gt;"",[3]VIC!B10,"")</f>
        <v xml:space="preserve">8003619900052207 </v>
      </c>
      <c r="C83">
        <f>IF([3]VIC!C10&lt;&gt;"",[3]VIC!C10,"")</f>
        <v>2544</v>
      </c>
      <c r="D83" t="str">
        <f>IF([3]VIC!D10&lt;&gt;"",[3]VIC!D10,"")</f>
        <v>Registered Nurses</v>
      </c>
      <c r="E83">
        <f>IF([3]VIC!E10&lt;&gt;"",[3]VIC!E10,"")</f>
        <v>254411</v>
      </c>
      <c r="F83" t="str">
        <f>IF([3]VIC!F10&lt;&gt;"",[3]VIC!F10,"")</f>
        <v>Nurse Practitioner</v>
      </c>
      <c r="G83" t="str">
        <f>TRIM([3]VIC!G10)</f>
        <v/>
      </c>
      <c r="H83" t="str">
        <f>TRIM([3]VIC!H10)</f>
        <v/>
      </c>
      <c r="I83" t="str">
        <f>IF([3]VIC!I10&lt;&gt;"",[3]VIC!I10,"")</f>
        <v>HEALY</v>
      </c>
      <c r="J83" t="str">
        <f>IF([3]VIC!J10&lt;&gt;"",[3]VIC!J10,"")</f>
        <v>Damian</v>
      </c>
      <c r="K83" t="str">
        <f>IF([3]VIC!K10&lt;&gt;"",[3]VIC!K10,"")</f>
        <v>Not Stated/Inadequately Described</v>
      </c>
      <c r="L83">
        <f>IF([3]VIC!L10&lt;&gt;"",[3]VIC!L10,"")</f>
        <v>27950</v>
      </c>
      <c r="M83" t="str">
        <f>IF([3]VIC!M10&lt;&gt;"",[3]VIC!M10,"")</f>
        <v>153 Pine Rdge</v>
      </c>
      <c r="N83" t="str">
        <f>IF([3]VIC!N10&lt;&gt;"",[3]VIC!N10,"")</f>
        <v>Wannon</v>
      </c>
      <c r="O83" t="str">
        <f>IF([3]VIC!O10&lt;&gt;"",[3]VIC!O10,"")</f>
        <v>VIC</v>
      </c>
      <c r="P83">
        <f>IF([3]VIC!P10&lt;&gt;"",[3]VIC!P10,"")</f>
        <v>3301</v>
      </c>
      <c r="Q83" t="str">
        <f>IF([3]VIC!Q10&lt;&gt;"",[3]VIC!Q10,"")</f>
        <v>0370105863</v>
      </c>
      <c r="R83" t="str">
        <f>IF([3]VIC!R10&lt;&gt;"",[3]VIC!R10,"")</f>
        <v>0370104884</v>
      </c>
      <c r="S83" t="str">
        <f>IF([3]VIC!S10&lt;&gt;"",[3]VIC!S10,"")</f>
        <v>damian.healy@wannonph.example.net</v>
      </c>
      <c r="T83" t="str">
        <f>IF([3]VIC!T10&lt;&gt;"",[3]VIC!T10,"")</f>
        <v>HAC0000000082</v>
      </c>
      <c r="U83" t="str">
        <f>IF([3]VIC!U10&lt;&gt;"",[3]VIC!U10,"")</f>
        <v xml:space="preserve">8003624900039188 </v>
      </c>
      <c r="V83" t="str">
        <f>IF([3]VIC!V10&lt;&gt;"",[3]VIC!V10,"")</f>
        <v>2449071F</v>
      </c>
      <c r="W83" t="str">
        <f>IF([3]VIC!W10&lt;&gt;"",[3]VIC!W10,"")</f>
        <v/>
      </c>
    </row>
    <row r="84" spans="1:23" x14ac:dyDescent="0.25">
      <c r="A84" t="str">
        <f>IF([3]VIC!A11&lt;&gt;"",[3]VIC!A11,"")</f>
        <v>Paediatrician</v>
      </c>
      <c r="B84" t="str">
        <f>IF([3]VIC!B11&lt;&gt;"",[3]VIC!B11,"")</f>
        <v xml:space="preserve">8003616566718949 </v>
      </c>
      <c r="C84">
        <f>IF([3]VIC!C11&lt;&gt;"",[3]VIC!C11,"")</f>
        <v>2533</v>
      </c>
      <c r="D84" t="str">
        <f>IF([3]VIC!D11&lt;&gt;"",[3]VIC!D11,"")</f>
        <v>Specialist Medical Practitioners</v>
      </c>
      <c r="E84">
        <f>IF([3]VIC!E11&lt;&gt;"",[3]VIC!E11,"")</f>
        <v>253321</v>
      </c>
      <c r="F84" t="str">
        <f>IF([3]VIC!F11&lt;&gt;"",[3]VIC!F11,"")</f>
        <v>Paediatrician</v>
      </c>
      <c r="G84" t="str">
        <f>TRIM([3]VIC!G11)</f>
        <v/>
      </c>
      <c r="H84" t="str">
        <f>TRIM([3]VIC!H11)</f>
        <v/>
      </c>
      <c r="I84" t="str">
        <f>IF([3]VIC!I11&lt;&gt;"",[3]VIC!I11,"")</f>
        <v>CORBETT</v>
      </c>
      <c r="J84" t="str">
        <f>IF([3]VIC!J11&lt;&gt;"",[3]VIC!J11,"")</f>
        <v>Clementine</v>
      </c>
      <c r="K84" t="str">
        <f>IF([3]VIC!K11&lt;&gt;"",[3]VIC!K11,"")</f>
        <v>Female</v>
      </c>
      <c r="L84">
        <f>IF([3]VIC!L11&lt;&gt;"",[3]VIC!L11,"")</f>
        <v>31219</v>
      </c>
      <c r="M84" t="str">
        <f>IF([3]VIC!M11&lt;&gt;"",[3]VIC!M11,"")</f>
        <v>9 Cresson Jnc</v>
      </c>
      <c r="N84" t="str">
        <f>IF([3]VIC!N11&lt;&gt;"",[3]VIC!N11,"")</f>
        <v>Maddingley</v>
      </c>
      <c r="O84" t="str">
        <f>IF([3]VIC!O11&lt;&gt;"",[3]VIC!O11,"")</f>
        <v>VIC</v>
      </c>
      <c r="P84">
        <f>IF([3]VIC!P11&lt;&gt;"",[3]VIC!P11,"")</f>
        <v>3340</v>
      </c>
      <c r="Q84" t="str">
        <f>IF([3]VIC!Q11&lt;&gt;"",[3]VIC!Q11,"")</f>
        <v>0370107840</v>
      </c>
      <c r="R84" t="str">
        <f>IF([3]VIC!R11&lt;&gt;"",[3]VIC!R11,"")</f>
        <v>0370106516</v>
      </c>
      <c r="S84" t="str">
        <f>IF([3]VIC!S11&lt;&gt;"",[3]VIC!S11,"")</f>
        <v>clementine.corbett@example.com</v>
      </c>
      <c r="T84" t="str">
        <f>IF([3]VIC!T11&lt;&gt;"",[3]VIC!T11,"")</f>
        <v>HAC0000000083</v>
      </c>
      <c r="U84" t="str">
        <f>IF([3]VIC!U11&lt;&gt;"",[3]VIC!U11,"")</f>
        <v/>
      </c>
      <c r="V84" t="str">
        <f>IF([3]VIC!V11&lt;&gt;"",[3]VIC!V11,"")</f>
        <v>2449081B</v>
      </c>
      <c r="W84" t="str">
        <f>IF([3]VIC!W11&lt;&gt;"",[3]VIC!W11,"")</f>
        <v/>
      </c>
    </row>
    <row r="85" spans="1:23" x14ac:dyDescent="0.25">
      <c r="A85" t="str">
        <f>IF([3]VIC!A12&lt;&gt;"",[3]VIC!A12,"")</f>
        <v>Pathologist</v>
      </c>
      <c r="B85" t="str">
        <f>IF([3]VIC!B12&lt;&gt;"",[3]VIC!B12,"")</f>
        <v xml:space="preserve">8003616566718956 </v>
      </c>
      <c r="C85">
        <f>IF([3]VIC!C12&lt;&gt;"",[3]VIC!C12,"")</f>
        <v>2539</v>
      </c>
      <c r="D85" t="str">
        <f>IF([3]VIC!D12&lt;&gt;"",[3]VIC!D12,"")</f>
        <v>Other Medical Practitioners</v>
      </c>
      <c r="E85">
        <f>IF([3]VIC!E12&lt;&gt;"",[3]VIC!E12,"")</f>
        <v>253915</v>
      </c>
      <c r="F85" t="str">
        <f>IF([3]VIC!F12&lt;&gt;"",[3]VIC!F12,"")</f>
        <v>Pathologist</v>
      </c>
      <c r="G85" t="str">
        <f>TRIM([3]VIC!G12)</f>
        <v/>
      </c>
      <c r="H85" t="str">
        <f>TRIM([3]VIC!H12)</f>
        <v/>
      </c>
      <c r="I85" t="str">
        <f>IF([3]VIC!I12&lt;&gt;"",[3]VIC!I12,"")</f>
        <v>HOLLANDS</v>
      </c>
      <c r="J85" t="str">
        <f>IF([3]VIC!J12&lt;&gt;"",[3]VIC!J12,"")</f>
        <v>Beryl</v>
      </c>
      <c r="K85" t="str">
        <f>IF([3]VIC!K12&lt;&gt;"",[3]VIC!K12,"")</f>
        <v>Intersex or Indeterminate</v>
      </c>
      <c r="L85">
        <f>IF([3]VIC!L12&lt;&gt;"",[3]VIC!L12,"")</f>
        <v>29570</v>
      </c>
      <c r="M85" t="str">
        <f>IF([3]VIC!M12&lt;&gt;"",[3]VIC!M12,"")</f>
        <v>10 Cheddar Qy</v>
      </c>
      <c r="N85" t="str">
        <f>IF([3]VIC!N12&lt;&gt;"",[3]VIC!N12,"")</f>
        <v>Bridgewater On Loddon</v>
      </c>
      <c r="O85" t="str">
        <f>IF([3]VIC!O12&lt;&gt;"",[3]VIC!O12,"")</f>
        <v>VIC</v>
      </c>
      <c r="P85">
        <f>IF([3]VIC!P12&lt;&gt;"",[3]VIC!P12,"")</f>
        <v>3516</v>
      </c>
      <c r="Q85" t="str">
        <f>IF([3]VIC!Q12&lt;&gt;"",[3]VIC!Q12,"")</f>
        <v>0370109685</v>
      </c>
      <c r="R85" t="str">
        <f>IF([3]VIC!R12&lt;&gt;"",[3]VIC!R12,"")</f>
        <v>0370108221</v>
      </c>
      <c r="S85" t="str">
        <f>IF([3]VIC!S12&lt;&gt;"",[3]VIC!S12,"")</f>
        <v>beryl.hollands@bridgewaterpathology.example.net</v>
      </c>
      <c r="T85" t="str">
        <f>IF([3]VIC!T12&lt;&gt;"",[3]VIC!T12,"")</f>
        <v>HAC0000000084</v>
      </c>
      <c r="U85" t="str">
        <f>IF([3]VIC!U12&lt;&gt;"",[3]VIC!U12,"")</f>
        <v xml:space="preserve">8003624900039196 </v>
      </c>
      <c r="V85" t="str">
        <f>IF([3]VIC!V12&lt;&gt;"",[3]VIC!V12,"")</f>
        <v>2449091A</v>
      </c>
      <c r="W85" t="str">
        <f>IF([3]VIC!W12&lt;&gt;"",[3]VIC!W12,"")</f>
        <v/>
      </c>
    </row>
    <row r="86" spans="1:23" x14ac:dyDescent="0.25">
      <c r="A86" t="str">
        <f>IF([3]VIC!A13&lt;&gt;"",[3]VIC!A13,"")</f>
        <v>Pathologist</v>
      </c>
      <c r="B86" t="str">
        <f>IF([3]VIC!B13&lt;&gt;"",[3]VIC!B13,"")</f>
        <v xml:space="preserve">8003611566718619 </v>
      </c>
      <c r="C86">
        <f>IF([3]VIC!C13&lt;&gt;"",[3]VIC!C13,"")</f>
        <v>2539</v>
      </c>
      <c r="D86" t="str">
        <f>IF([3]VIC!D13&lt;&gt;"",[3]VIC!D13,"")</f>
        <v>Other Medical Practitioners</v>
      </c>
      <c r="E86">
        <f>IF([3]VIC!E13&lt;&gt;"",[3]VIC!E13,"")</f>
        <v>253915</v>
      </c>
      <c r="F86" t="str">
        <f>IF([3]VIC!F13&lt;&gt;"",[3]VIC!F13,"")</f>
        <v>Pathologist</v>
      </c>
      <c r="G86" t="str">
        <f>TRIM([3]VIC!G13)</f>
        <v/>
      </c>
      <c r="H86" t="str">
        <f>TRIM([3]VIC!H13)</f>
        <v/>
      </c>
      <c r="I86" t="str">
        <f>IF([3]VIC!I13&lt;&gt;"",[3]VIC!I13,"")</f>
        <v>HART</v>
      </c>
      <c r="J86" t="str">
        <f>IF([3]VIC!J13&lt;&gt;"",[3]VIC!J13,"")</f>
        <v>Clifton</v>
      </c>
      <c r="K86" t="str">
        <f>IF([3]VIC!K13&lt;&gt;"",[3]VIC!K13,"")</f>
        <v>Not Stated/Inadequately Described</v>
      </c>
      <c r="L86">
        <f>IF([3]VIC!L13&lt;&gt;"",[3]VIC!L13,"")</f>
        <v>28706</v>
      </c>
      <c r="M86" t="str">
        <f>IF([3]VIC!M13&lt;&gt;"",[3]VIC!M13,"")</f>
        <v>141 Woodstock Esp</v>
      </c>
      <c r="N86" t="str">
        <f>IF([3]VIC!N13&lt;&gt;"",[3]VIC!N13,"")</f>
        <v>Trentham</v>
      </c>
      <c r="O86" t="str">
        <f>IF([3]VIC!O13&lt;&gt;"",[3]VIC!O13,"")</f>
        <v>VIC</v>
      </c>
      <c r="P86">
        <f>IF([3]VIC!P13&lt;&gt;"",[3]VIC!P13,"")</f>
        <v>3458</v>
      </c>
      <c r="Q86" t="str">
        <f>IF([3]VIC!Q13&lt;&gt;"",[3]VIC!Q13,"")</f>
        <v>0370106223</v>
      </c>
      <c r="R86" t="str">
        <f>IF([3]VIC!R13&lt;&gt;"",[3]VIC!R13,"")</f>
        <v>0370105245</v>
      </c>
      <c r="S86" t="str">
        <f>IF([3]VIC!S13&lt;&gt;"",[3]VIC!S13,"")</f>
        <v>clifton.hart@trenthampathology.example.net</v>
      </c>
      <c r="T86" t="str">
        <f>IF([3]VIC!T13&lt;&gt;"",[3]VIC!T13,"")</f>
        <v>HAC0000000085</v>
      </c>
      <c r="U86" t="str">
        <f>IF([3]VIC!U13&lt;&gt;"",[3]VIC!U13,"")</f>
        <v>8003626566707024</v>
      </c>
      <c r="V86" t="str">
        <f>IF([3]VIC!V13&lt;&gt;"",[3]VIC!V13,"")</f>
        <v>2449101T</v>
      </c>
      <c r="W86" t="str">
        <f>IF([3]VIC!W13&lt;&gt;"",[3]VIC!W13,"")</f>
        <v/>
      </c>
    </row>
    <row r="87" spans="1:23" x14ac:dyDescent="0.25">
      <c r="A87" t="str">
        <f>IF([3]VIC!A14&lt;&gt;"",[3]VIC!A14,"")</f>
        <v>Pharmacist</v>
      </c>
      <c r="B87" t="str">
        <f>IF([3]VIC!B14&lt;&gt;"",[3]VIC!B14,"")</f>
        <v xml:space="preserve">8003611566718635 </v>
      </c>
      <c r="C87">
        <f>IF([3]VIC!C14&lt;&gt;"",[3]VIC!C14,"")</f>
        <v>2515</v>
      </c>
      <c r="D87" t="str">
        <f>IF([3]VIC!D14&lt;&gt;"",[3]VIC!D14,"")</f>
        <v>Pharmacists</v>
      </c>
      <c r="E87">
        <f>IF([3]VIC!E14&lt;&gt;"",[3]VIC!E14,"")</f>
        <v>251513</v>
      </c>
      <c r="F87" t="str">
        <f>IF([3]VIC!F14&lt;&gt;"",[3]VIC!F14,"")</f>
        <v>Pharmacist</v>
      </c>
      <c r="G87" t="str">
        <f>TRIM([3]VIC!G14)</f>
        <v/>
      </c>
      <c r="H87" t="str">
        <f>TRIM([3]VIC!H14)</f>
        <v/>
      </c>
      <c r="I87" t="str">
        <f>IF([3]VIC!I14&lt;&gt;"",[3]VIC!I14,"")</f>
        <v>HOWELL</v>
      </c>
      <c r="J87" t="str">
        <f>IF([3]VIC!J14&lt;&gt;"",[3]VIC!J14,"")</f>
        <v>Natalia</v>
      </c>
      <c r="K87" t="str">
        <f>IF([3]VIC!K14&lt;&gt;"",[3]VIC!K14,"")</f>
        <v>Female</v>
      </c>
      <c r="L87">
        <f>IF([3]VIC!L14&lt;&gt;"",[3]VIC!L14,"")</f>
        <v>22185</v>
      </c>
      <c r="M87" t="str">
        <f>IF([3]VIC!M14&lt;&gt;"",[3]VIC!M14,"")</f>
        <v>143 Long Pde</v>
      </c>
      <c r="N87" t="str">
        <f>IF([3]VIC!N14&lt;&gt;"",[3]VIC!N14,"")</f>
        <v>Pine View</v>
      </c>
      <c r="O87" t="str">
        <f>IF([3]VIC!O14&lt;&gt;"",[3]VIC!O14,"")</f>
        <v>VIC</v>
      </c>
      <c r="P87">
        <f>IF([3]VIC!P14&lt;&gt;"",[3]VIC!P14,"")</f>
        <v>3579</v>
      </c>
      <c r="Q87" t="str">
        <f>IF([3]VIC!Q14&lt;&gt;"",[3]VIC!Q14,"")</f>
        <v>0370100469</v>
      </c>
      <c r="R87" t="str">
        <f>IF([3]VIC!R14&lt;&gt;"",[3]VIC!R14,"")</f>
        <v>0370107192</v>
      </c>
      <c r="S87" t="str">
        <f>IF([3]VIC!S14&lt;&gt;"",[3]VIC!S14,"")</f>
        <v>natalia.howell@reception.pineviewpharmacy.example.com.au</v>
      </c>
      <c r="T87" t="str">
        <f>IF([3]VIC!T14&lt;&gt;"",[3]VIC!T14,"")</f>
        <v>HAC0000000086</v>
      </c>
      <c r="U87" t="str">
        <f>IF([3]VIC!U14&lt;&gt;"",[3]VIC!U14,"")</f>
        <v>8003628233373172</v>
      </c>
      <c r="V87" t="str">
        <f>IF([3]VIC!V14&lt;&gt;"",[3]VIC!V14,"")</f>
        <v>2449111L</v>
      </c>
      <c r="W87" t="str">
        <f>IF([3]VIC!W14&lt;&gt;"",[3]VIC!W14,"")</f>
        <v/>
      </c>
    </row>
    <row r="88" spans="1:23" x14ac:dyDescent="0.25">
      <c r="A88" t="str">
        <f>IF([3]VIC!A15&lt;&gt;"",[3]VIC!A15,"")</f>
        <v>Pharmacist</v>
      </c>
      <c r="B88" t="str">
        <f>IF([3]VIC!B15&lt;&gt;"",[3]VIC!B15,"")</f>
        <v xml:space="preserve">8003611566718643 </v>
      </c>
      <c r="C88">
        <f>IF([3]VIC!C15&lt;&gt;"",[3]VIC!C15,"")</f>
        <v>2515</v>
      </c>
      <c r="D88" t="str">
        <f>IF([3]VIC!D15&lt;&gt;"",[3]VIC!D15,"")</f>
        <v>Pharmacists</v>
      </c>
      <c r="E88">
        <f>IF([3]VIC!E15&lt;&gt;"",[3]VIC!E15,"")</f>
        <v>251513</v>
      </c>
      <c r="F88" t="str">
        <f>IF([3]VIC!F15&lt;&gt;"",[3]VIC!F15,"")</f>
        <v>Pharmacist</v>
      </c>
      <c r="G88" t="str">
        <f>TRIM([3]VIC!G15)</f>
        <v/>
      </c>
      <c r="H88" t="str">
        <f>TRIM([3]VIC!H15)</f>
        <v/>
      </c>
      <c r="I88" t="str">
        <f>IF([3]VIC!I15&lt;&gt;"",[3]VIC!I15,"")</f>
        <v>COUGHLIN</v>
      </c>
      <c r="J88" t="str">
        <f>IF([3]VIC!J15&lt;&gt;"",[3]VIC!J15,"")</f>
        <v>Tonda</v>
      </c>
      <c r="K88" t="str">
        <f>IF([3]VIC!K15&lt;&gt;"",[3]VIC!K15,"")</f>
        <v>Intersex or Indeterminate</v>
      </c>
      <c r="L88">
        <f>IF([3]VIC!L15&lt;&gt;"",[3]VIC!L15,"")</f>
        <v>19193</v>
      </c>
      <c r="M88" t="str">
        <f>IF([3]VIC!M15&lt;&gt;"",[3]VIC!M15,"")</f>
        <v>110 Copper Pde</v>
      </c>
      <c r="N88" t="str">
        <f>IF([3]VIC!N15&lt;&gt;"",[3]VIC!N15,"")</f>
        <v>Launching Place</v>
      </c>
      <c r="O88" t="str">
        <f>IF([3]VIC!O15&lt;&gt;"",[3]VIC!O15,"")</f>
        <v>VIC</v>
      </c>
      <c r="P88">
        <f>IF([3]VIC!P15&lt;&gt;"",[3]VIC!P15,"")</f>
        <v>3139</v>
      </c>
      <c r="Q88" t="str">
        <f>IF([3]VIC!Q15&lt;&gt;"",[3]VIC!Q15,"")</f>
        <v>0370105078</v>
      </c>
      <c r="R88" t="str">
        <f>IF([3]VIC!R15&lt;&gt;"",[3]VIC!R15,"")</f>
        <v>0370104486</v>
      </c>
      <c r="S88" t="str">
        <f>IF([3]VIC!S15&lt;&gt;"",[3]VIC!S15,"")</f>
        <v>tonda.coughlin@launchingplacepharmacy.example.net</v>
      </c>
      <c r="T88" t="str">
        <f>IF([3]VIC!T15&lt;&gt;"",[3]VIC!T15,"")</f>
        <v>HAC0000000087</v>
      </c>
      <c r="U88" t="str">
        <f>IF([3]VIC!U15&lt;&gt;"",[3]VIC!U15,"")</f>
        <v xml:space="preserve">8003624900039204 </v>
      </c>
      <c r="V88" t="str">
        <f>IF([3]VIC!V15&lt;&gt;"",[3]VIC!V15,"")</f>
        <v>2449121K</v>
      </c>
      <c r="W88" t="str">
        <f>IF([3]VIC!W15&lt;&gt;"",[3]VIC!W15,"")</f>
        <v/>
      </c>
    </row>
    <row r="89" spans="1:23" x14ac:dyDescent="0.25">
      <c r="A89" t="str">
        <f>IF([3]VIC!A16&lt;&gt;"",[3]VIC!A16,"")</f>
        <v>Registered Nurse</v>
      </c>
      <c r="B89" t="str">
        <f>IF([3]VIC!B16&lt;&gt;"",[3]VIC!B16,"")</f>
        <v xml:space="preserve">8003619900052231 </v>
      </c>
      <c r="C89">
        <f>IF([3]VIC!C16&lt;&gt;"",[3]VIC!C16,"")</f>
        <v>2544</v>
      </c>
      <c r="D89" t="str">
        <f>IF([3]VIC!D16&lt;&gt;"",[3]VIC!D16,"")</f>
        <v>Registered Nurses</v>
      </c>
      <c r="E89">
        <f>IF([3]VIC!E16&lt;&gt;"",[3]VIC!E16,"")</f>
        <v>254499</v>
      </c>
      <c r="F89" t="str">
        <f>IF([3]VIC!F16&lt;&gt;"",[3]VIC!F16,"")</f>
        <v>Registered Nurses nec</v>
      </c>
      <c r="G89" t="str">
        <f>TRIM([3]VIC!G16)</f>
        <v/>
      </c>
      <c r="H89" t="str">
        <f>TRIM([3]VIC!H16)</f>
        <v/>
      </c>
      <c r="I89" t="str">
        <f>IF([3]VIC!I16&lt;&gt;"",[3]VIC!I16,"")</f>
        <v>GOODWIN</v>
      </c>
      <c r="J89" t="str">
        <f>IF([3]VIC!J16&lt;&gt;"",[3]VIC!J16,"")</f>
        <v>Aida</v>
      </c>
      <c r="K89" t="str">
        <f>IF([3]VIC!K16&lt;&gt;"",[3]VIC!K16,"")</f>
        <v>Female</v>
      </c>
      <c r="L89">
        <f>IF([3]VIC!L16&lt;&gt;"",[3]VIC!L16,"")</f>
        <v>25272</v>
      </c>
      <c r="M89" t="str">
        <f>IF([3]VIC!M16&lt;&gt;"",[3]VIC!M16,"")</f>
        <v>120 William Cct</v>
      </c>
      <c r="N89" t="str">
        <f>IF([3]VIC!N16&lt;&gt;"",[3]VIC!N16,"")</f>
        <v>Rowsley</v>
      </c>
      <c r="O89" t="str">
        <f>IF([3]VIC!O16&lt;&gt;"",[3]VIC!O16,"")</f>
        <v>VIC</v>
      </c>
      <c r="P89">
        <f>IF([3]VIC!P16&lt;&gt;"",[3]VIC!P16,"")</f>
        <v>3340</v>
      </c>
      <c r="Q89" t="str">
        <f>IF([3]VIC!Q16&lt;&gt;"",[3]VIC!Q16,"")</f>
        <v>0370104445</v>
      </c>
      <c r="R89" t="str">
        <f>IF([3]VIC!R16&lt;&gt;"",[3]VIC!R16,"")</f>
        <v>0370106388</v>
      </c>
      <c r="S89" t="str">
        <f>IF([3]VIC!S16&lt;&gt;"",[3]VIC!S16,"")</f>
        <v>aida.goodwin@rowsleyagedcare.example.com.au</v>
      </c>
      <c r="T89" t="str">
        <f>IF([3]VIC!T16&lt;&gt;"",[3]VIC!T16,"")</f>
        <v>HAC0000000088</v>
      </c>
      <c r="U89" t="str">
        <f>IF([3]VIC!U16&lt;&gt;"",[3]VIC!U16,"")</f>
        <v xml:space="preserve">8003624900039220 </v>
      </c>
      <c r="V89" t="str">
        <f>IF([3]VIC!V16&lt;&gt;"",[3]VIC!V16,"")</f>
        <v>2449131J</v>
      </c>
      <c r="W89" t="str">
        <f>IF([3]VIC!W16&lt;&gt;"",[3]VIC!W16,"")</f>
        <v/>
      </c>
    </row>
    <row r="90" spans="1:23" x14ac:dyDescent="0.25">
      <c r="A90" t="str">
        <f>IF([3]VIC!A17&lt;&gt;"",[3]VIC!A17,"")</f>
        <v>Registered Nurse</v>
      </c>
      <c r="B90" t="str">
        <f>IF([3]VIC!B17&lt;&gt;"",[3]VIC!B17,"")</f>
        <v xml:space="preserve">8003619900052249 </v>
      </c>
      <c r="C90">
        <f>IF([3]VIC!C17&lt;&gt;"",[3]VIC!C17,"")</f>
        <v>2544</v>
      </c>
      <c r="D90" t="str">
        <f>IF([3]VIC!D17&lt;&gt;"",[3]VIC!D17,"")</f>
        <v>Registered Nurses</v>
      </c>
      <c r="E90">
        <f>IF([3]VIC!E17&lt;&gt;"",[3]VIC!E17,"")</f>
        <v>254499</v>
      </c>
      <c r="F90" t="str">
        <f>IF([3]VIC!F17&lt;&gt;"",[3]VIC!F17,"")</f>
        <v>Registered Nurses nec</v>
      </c>
      <c r="G90" t="str">
        <f>TRIM([3]VIC!G17)</f>
        <v/>
      </c>
      <c r="H90" t="str">
        <f>TRIM([3]VIC!H17)</f>
        <v/>
      </c>
      <c r="I90" t="str">
        <f>IF([3]VIC!I17&lt;&gt;"",[3]VIC!I17,"")</f>
        <v>LEECH</v>
      </c>
      <c r="J90" t="str">
        <f>IF([3]VIC!J17&lt;&gt;"",[3]VIC!J17,"")</f>
        <v>Darnell</v>
      </c>
      <c r="K90" t="str">
        <f>IF([3]VIC!K17&lt;&gt;"",[3]VIC!K17,"")</f>
        <v>Male</v>
      </c>
      <c r="L90">
        <f>IF([3]VIC!L17&lt;&gt;"",[3]VIC!L17,"")</f>
        <v>23674</v>
      </c>
      <c r="M90" t="str">
        <f>IF([3]VIC!M17&lt;&gt;"",[3]VIC!M17,"")</f>
        <v>63 Council Ct</v>
      </c>
      <c r="N90" t="str">
        <f>IF([3]VIC!N17&lt;&gt;"",[3]VIC!N17,"")</f>
        <v>Murrabit</v>
      </c>
      <c r="O90" t="str">
        <f>IF([3]VIC!O17&lt;&gt;"",[3]VIC!O17,"")</f>
        <v>VIC</v>
      </c>
      <c r="P90">
        <f>IF([3]VIC!P17&lt;&gt;"",[3]VIC!P17,"")</f>
        <v>3579</v>
      </c>
      <c r="Q90" t="str">
        <f>IF([3]VIC!Q17&lt;&gt;"",[3]VIC!Q17,"")</f>
        <v>0370106250</v>
      </c>
      <c r="R90" t="str">
        <f>IF([3]VIC!R17&lt;&gt;"",[3]VIC!R17,"")</f>
        <v>0370106494</v>
      </c>
      <c r="S90" t="str">
        <f>IF([3]VIC!S17&lt;&gt;"",[3]VIC!S17,"")</f>
        <v>darnell.leech@murrabitph.example.com.au</v>
      </c>
      <c r="T90" t="str">
        <f>IF([3]VIC!T17&lt;&gt;"",[3]VIC!T17,"")</f>
        <v>HAC0000000089</v>
      </c>
      <c r="U90" t="str">
        <f>IF([3]VIC!U17&lt;&gt;"",[3]VIC!U17,"")</f>
        <v xml:space="preserve">8003626566706976 </v>
      </c>
      <c r="V90" t="str">
        <f>IF([3]VIC!V17&lt;&gt;"",[3]VIC!V17,"")</f>
        <v>2449141H</v>
      </c>
      <c r="W90" t="str">
        <f>IF([3]VIC!W17&lt;&gt;"",[3]VIC!W17,"")</f>
        <v/>
      </c>
    </row>
    <row r="91" spans="1:23" x14ac:dyDescent="0.25">
      <c r="A91" t="str">
        <f>IF([3]VIC!A18&lt;&gt;"",[3]VIC!A18,"")</f>
        <v>Registered Nurse</v>
      </c>
      <c r="B91" t="str">
        <f>IF([3]VIC!B18&lt;&gt;"",[3]VIC!B18,"")</f>
        <v xml:space="preserve">8003619900052256 </v>
      </c>
      <c r="C91">
        <f>IF([3]VIC!C18&lt;&gt;"",[3]VIC!C18,"")</f>
        <v>2544</v>
      </c>
      <c r="D91" t="str">
        <f>IF([3]VIC!D18&lt;&gt;"",[3]VIC!D18,"")</f>
        <v>Registered Nurses</v>
      </c>
      <c r="E91">
        <f>IF([3]VIC!E18&lt;&gt;"",[3]VIC!E18,"")</f>
        <v>254499</v>
      </c>
      <c r="F91" t="str">
        <f>IF([3]VIC!F18&lt;&gt;"",[3]VIC!F18,"")</f>
        <v>Registered Nurses nec</v>
      </c>
      <c r="G91" t="str">
        <f>TRIM([3]VIC!G18)</f>
        <v/>
      </c>
      <c r="H91" t="str">
        <f>TRIM([3]VIC!H18)</f>
        <v/>
      </c>
      <c r="I91" t="str">
        <f>IF([3]VIC!I18&lt;&gt;"",[3]VIC!I18,"")</f>
        <v>CHAMBERS</v>
      </c>
      <c r="J91" t="str">
        <f>IF([3]VIC!J18&lt;&gt;"",[3]VIC!J18,"")</f>
        <v>Greg</v>
      </c>
      <c r="K91" t="str">
        <f>IF([3]VIC!K18&lt;&gt;"",[3]VIC!K18,"")</f>
        <v>Not Stated/Inadequately Described</v>
      </c>
      <c r="L91">
        <f>IF([3]VIC!L18&lt;&gt;"",[3]VIC!L18,"")</f>
        <v>36833</v>
      </c>
      <c r="M91" t="str">
        <f>IF([3]VIC!M18&lt;&gt;"",[3]VIC!M18,"")</f>
        <v>171 Dean Pnt</v>
      </c>
      <c r="N91" t="str">
        <f>IF([3]VIC!N18&lt;&gt;"",[3]VIC!N18,"")</f>
        <v>Wannon</v>
      </c>
      <c r="O91" t="str">
        <f>IF([3]VIC!O18&lt;&gt;"",[3]VIC!O18,"")</f>
        <v>VIC</v>
      </c>
      <c r="P91">
        <f>IF([3]VIC!P18&lt;&gt;"",[3]VIC!P18,"")</f>
        <v>3301</v>
      </c>
      <c r="Q91" t="str">
        <f>IF([3]VIC!Q18&lt;&gt;"",[3]VIC!Q18,"")</f>
        <v>0370100833</v>
      </c>
      <c r="R91" t="str">
        <f>IF([3]VIC!R18&lt;&gt;"",[3]VIC!R18,"")</f>
        <v>0370101498</v>
      </c>
      <c r="S91" t="str">
        <f>IF([3]VIC!S18&lt;&gt;"",[3]VIC!S18,"")</f>
        <v>greg.chambers@wannonph.example.net</v>
      </c>
      <c r="T91" t="str">
        <f>IF([3]VIC!T18&lt;&gt;"",[3]VIC!T18,"")</f>
        <v>HAC0000000090</v>
      </c>
      <c r="U91" t="str">
        <f>IF([3]VIC!U18&lt;&gt;"",[3]VIC!U18,"")</f>
        <v xml:space="preserve">8003624900039188 </v>
      </c>
      <c r="V91" t="str">
        <f>IF([3]VIC!V18&lt;&gt;"",[3]VIC!V18,"")</f>
        <v>2449151F</v>
      </c>
      <c r="W91" t="str">
        <f>IF([3]VIC!W18&lt;&gt;"",[3]VIC!W18,"")</f>
        <v/>
      </c>
    </row>
    <row r="92" spans="1:23" x14ac:dyDescent="0.25">
      <c r="A92" t="str">
        <f>IF([3]VIC!A19&lt;&gt;"",[3]VIC!A19,"")</f>
        <v>Registered Nurse</v>
      </c>
      <c r="B92" t="str">
        <f>IF([3]VIC!B19&lt;&gt;"",[3]VIC!B19,"")</f>
        <v xml:space="preserve">8003613233384924 </v>
      </c>
      <c r="C92">
        <f>IF([3]VIC!C19&lt;&gt;"",[3]VIC!C19,"")</f>
        <v>2544</v>
      </c>
      <c r="D92" t="str">
        <f>IF([3]VIC!D19&lt;&gt;"",[3]VIC!D19,"")</f>
        <v>Registered Nurses</v>
      </c>
      <c r="E92">
        <f>IF([3]VIC!E19&lt;&gt;"",[3]VIC!E19,"")</f>
        <v>254499</v>
      </c>
      <c r="F92" t="str">
        <f>IF([3]VIC!F19&lt;&gt;"",[3]VIC!F19,"")</f>
        <v>Registered Nurses nec</v>
      </c>
      <c r="G92" t="str">
        <f>TRIM([3]VIC!G19)</f>
        <v/>
      </c>
      <c r="H92" t="str">
        <f>TRIM([3]VIC!H19)</f>
        <v/>
      </c>
      <c r="I92" t="str">
        <f>IF([3]VIC!I19&lt;&gt;"",[3]VIC!I19,"")</f>
        <v>SHEA</v>
      </c>
      <c r="J92" t="str">
        <f>IF([3]VIC!J19&lt;&gt;"",[3]VIC!J19,"")</f>
        <v>Ingrid</v>
      </c>
      <c r="K92" t="str">
        <f>IF([3]VIC!K19&lt;&gt;"",[3]VIC!K19,"")</f>
        <v>Intersex or Indeterminate</v>
      </c>
      <c r="L92">
        <f>IF([3]VIC!L19&lt;&gt;"",[3]VIC!L19,"")</f>
        <v>29707</v>
      </c>
      <c r="M92" t="str">
        <f>IF([3]VIC!M19&lt;&gt;"",[3]VIC!M19,"")</f>
        <v>171 Belby Rvr</v>
      </c>
      <c r="N92" t="str">
        <f>IF([3]VIC!N19&lt;&gt;"",[3]VIC!N19,"")</f>
        <v>Milnes Bridge</v>
      </c>
      <c r="O92" t="str">
        <f>IF([3]VIC!O19&lt;&gt;"",[3]VIC!O19,"")</f>
        <v>VIC</v>
      </c>
      <c r="P92">
        <f>IF([3]VIC!P19&lt;&gt;"",[3]VIC!P19,"")</f>
        <v>3579</v>
      </c>
      <c r="Q92" t="str">
        <f>IF([3]VIC!Q19&lt;&gt;"",[3]VIC!Q19,"")</f>
        <v>0370106969</v>
      </c>
      <c r="R92" t="str">
        <f>IF([3]VIC!R19&lt;&gt;"",[3]VIC!R19,"")</f>
        <v>0370106690</v>
      </c>
      <c r="S92" t="str">
        <f>IF([3]VIC!S19&lt;&gt;"",[3]VIC!S19,"")</f>
        <v>ingrid.shea@milnesbridgemc.example.com.au</v>
      </c>
      <c r="T92" t="str">
        <f>IF([3]VIC!T19&lt;&gt;"",[3]VIC!T19,"")</f>
        <v>HAC0000000091</v>
      </c>
      <c r="U92" t="str">
        <f>IF([3]VIC!U19&lt;&gt;"",[3]VIC!U19,"")</f>
        <v xml:space="preserve">8003628233373180 </v>
      </c>
      <c r="V92" t="str">
        <f>IF([3]VIC!V19&lt;&gt;"",[3]VIC!V19,"")</f>
        <v>2449161B</v>
      </c>
      <c r="W92" t="str">
        <f>IF([3]VIC!W19&lt;&gt;"",[3]VIC!W19,"")</f>
        <v/>
      </c>
    </row>
    <row r="93" spans="1:23" x14ac:dyDescent="0.25">
      <c r="A93" t="str">
        <f>IF([3]VIC!A20&lt;&gt;"",[3]VIC!A20,"")</f>
        <v>Registered Nurse</v>
      </c>
      <c r="B93" t="str">
        <f>IF([3]VIC!B20&lt;&gt;"",[3]VIC!B20,"")</f>
        <v xml:space="preserve">8003611566718650 </v>
      </c>
      <c r="C93">
        <f>IF([3]VIC!C20&lt;&gt;"",[3]VIC!C20,"")</f>
        <v>2544</v>
      </c>
      <c r="D93" t="str">
        <f>IF([3]VIC!D20&lt;&gt;"",[3]VIC!D20,"")</f>
        <v>Registered Nurses</v>
      </c>
      <c r="E93">
        <f>IF([3]VIC!E20&lt;&gt;"",[3]VIC!E20,"")</f>
        <v>254499</v>
      </c>
      <c r="F93" t="str">
        <f>IF([3]VIC!F20&lt;&gt;"",[3]VIC!F20,"")</f>
        <v>Registered Nurses nec</v>
      </c>
      <c r="G93" t="str">
        <f>TRIM([3]VIC!G20)</f>
        <v/>
      </c>
      <c r="H93" t="str">
        <f>TRIM([3]VIC!H20)</f>
        <v/>
      </c>
      <c r="I93" t="str">
        <f>IF([3]VIC!I20&lt;&gt;"",[3]VIC!I20,"")</f>
        <v>GIDLEY</v>
      </c>
      <c r="J93" t="str">
        <f>IF([3]VIC!J20&lt;&gt;"",[3]VIC!J20,"")</f>
        <v>Dee</v>
      </c>
      <c r="K93" t="str">
        <f>IF([3]VIC!K20&lt;&gt;"",[3]VIC!K20,"")</f>
        <v>Female</v>
      </c>
      <c r="L93">
        <f>IF([3]VIC!L20&lt;&gt;"",[3]VIC!L20,"")</f>
        <v>19576</v>
      </c>
      <c r="M93" t="str">
        <f>IF([3]VIC!M20&lt;&gt;"",[3]VIC!M20,"")</f>
        <v>136 Silver Cnr</v>
      </c>
      <c r="N93" t="str">
        <f>IF([3]VIC!N20&lt;&gt;"",[3]VIC!N20,"")</f>
        <v>Joyces Creek</v>
      </c>
      <c r="O93" t="str">
        <f>IF([3]VIC!O20&lt;&gt;"",[3]VIC!O20,"")</f>
        <v>VIC</v>
      </c>
      <c r="P93">
        <f>IF([3]VIC!P20&lt;&gt;"",[3]VIC!P20,"")</f>
        <v>3462</v>
      </c>
      <c r="Q93" t="str">
        <f>IF([3]VIC!Q20&lt;&gt;"",[3]VIC!Q20,"")</f>
        <v>0370105357</v>
      </c>
      <c r="R93" t="str">
        <f>IF([3]VIC!R20&lt;&gt;"",[3]VIC!R20,"")</f>
        <v>0370103780</v>
      </c>
      <c r="S93" t="str">
        <f>IF([3]VIC!S20&lt;&gt;"",[3]VIC!S20,"")</f>
        <v>dee.gidley@joycescreekmc.example.net</v>
      </c>
      <c r="T93" t="str">
        <f>IF([3]VIC!T20&lt;&gt;"",[3]VIC!T20,"")</f>
        <v>HAC0000000092</v>
      </c>
      <c r="U93" t="str">
        <f>IF([3]VIC!U20&lt;&gt;"",[3]VIC!U20,"")</f>
        <v xml:space="preserve">8003624900039212 </v>
      </c>
      <c r="V93" t="str">
        <f>IF([3]VIC!V20&lt;&gt;"",[3]VIC!V20,"")</f>
        <v>2449171A</v>
      </c>
      <c r="W93" t="str">
        <f>IF([3]VIC!W20&lt;&gt;"",[3]VIC!W20,"")</f>
        <v/>
      </c>
    </row>
    <row r="94" spans="1:23" x14ac:dyDescent="0.25">
      <c r="A94" t="str">
        <f>IF([3]VIC!A21&lt;&gt;"",[3]VIC!A21,"")</f>
        <v>Radiographer</v>
      </c>
      <c r="B94" t="str">
        <f>IF([3]VIC!B21&lt;&gt;"",[3]VIC!B21,"")</f>
        <v xml:space="preserve">8003616566718998 </v>
      </c>
      <c r="C94">
        <f>IF([3]VIC!C21&lt;&gt;"",[3]VIC!C21,"")</f>
        <v>2512</v>
      </c>
      <c r="D94" t="str">
        <f>IF([3]VIC!D21&lt;&gt;"",[3]VIC!D21,"")</f>
        <v>Medical Imaging Professionals</v>
      </c>
      <c r="E94">
        <f>IF([3]VIC!E21&lt;&gt;"",[3]VIC!E21,"")</f>
        <v>251211</v>
      </c>
      <c r="F94" t="str">
        <f>IF([3]VIC!F21&lt;&gt;"",[3]VIC!F21,"")</f>
        <v>Medical Diagnostic Radiographer</v>
      </c>
      <c r="G94" t="str">
        <f>TRIM([3]VIC!G21)</f>
        <v/>
      </c>
      <c r="H94" t="str">
        <f>TRIM([3]VIC!H21)</f>
        <v/>
      </c>
      <c r="I94" t="str">
        <f>IF([3]VIC!I21&lt;&gt;"",[3]VIC!I21,"")</f>
        <v>SHORT</v>
      </c>
      <c r="J94" t="str">
        <f>IF([3]VIC!J21&lt;&gt;"",[3]VIC!J21,"")</f>
        <v>Miranda</v>
      </c>
      <c r="K94" t="str">
        <f>IF([3]VIC!K21&lt;&gt;"",[3]VIC!K21,"")</f>
        <v>Intersex or Indeterminate</v>
      </c>
      <c r="L94">
        <f>IF([3]VIC!L21&lt;&gt;"",[3]VIC!L21,"")</f>
        <v>19550</v>
      </c>
      <c r="M94" t="str">
        <f>IF([3]VIC!M21&lt;&gt;"",[3]VIC!M21,"")</f>
        <v>134 King Ave</v>
      </c>
      <c r="N94" t="str">
        <f>IF([3]VIC!N21&lt;&gt;"",[3]VIC!N21,"")</f>
        <v>Mckenzie Creek</v>
      </c>
      <c r="O94" t="str">
        <f>IF([3]VIC!O21&lt;&gt;"",[3]VIC!O21,"")</f>
        <v>VIC</v>
      </c>
      <c r="P94">
        <f>IF([3]VIC!P21&lt;&gt;"",[3]VIC!P21,"")</f>
        <v>3401</v>
      </c>
      <c r="Q94" t="str">
        <f>IF([3]VIC!Q21&lt;&gt;"",[3]VIC!Q21,"")</f>
        <v>0370101194</v>
      </c>
      <c r="R94" t="str">
        <f>IF([3]VIC!R21&lt;&gt;"",[3]VIC!R21,"")</f>
        <v>0370104083</v>
      </c>
      <c r="S94" t="str">
        <f>IF([3]VIC!S21&lt;&gt;"",[3]VIC!S21,"")</f>
        <v>miranda.short@example.com.au</v>
      </c>
      <c r="T94" t="str">
        <f>IF([3]VIC!T21&lt;&gt;"",[3]VIC!T21,"")</f>
        <v>HAC0000000093</v>
      </c>
      <c r="U94" t="str">
        <f>IF([3]VIC!U21&lt;&gt;"",[3]VIC!U21,"")</f>
        <v/>
      </c>
      <c r="V94" t="str">
        <f>IF([3]VIC!V21&lt;&gt;"",[3]VIC!V21,"")</f>
        <v>2449181Y</v>
      </c>
      <c r="W94" t="str">
        <f>IF([3]VIC!W21&lt;&gt;"",[3]VIC!W21,"")</f>
        <v/>
      </c>
    </row>
    <row r="95" spans="1:23" x14ac:dyDescent="0.25">
      <c r="A95" t="str">
        <f>IF([3]VIC!A22&lt;&gt;"",[3]VIC!A22,"")</f>
        <v>Radiologist</v>
      </c>
      <c r="B95" t="str">
        <f>IF([3]VIC!B22&lt;&gt;"",[3]VIC!B22,"")</f>
        <v xml:space="preserve">8003616566719012 </v>
      </c>
      <c r="C95">
        <f>IF([3]VIC!C22&lt;&gt;"",[3]VIC!C22,"")</f>
        <v>2539</v>
      </c>
      <c r="D95" t="str">
        <f>IF([3]VIC!D22&lt;&gt;"",[3]VIC!D22,"")</f>
        <v>Other Medical Practitioners</v>
      </c>
      <c r="E95">
        <f>IF([3]VIC!E22&lt;&gt;"",[3]VIC!E22,"")</f>
        <v>253917</v>
      </c>
      <c r="F95" t="str">
        <f>IF([3]VIC!F22&lt;&gt;"",[3]VIC!F22,"")</f>
        <v>Diagnostic and Interventional Radiologist</v>
      </c>
      <c r="G95" t="str">
        <f>TRIM([3]VIC!G22)</f>
        <v/>
      </c>
      <c r="H95" t="str">
        <f>TRIM([3]VIC!H22)</f>
        <v/>
      </c>
      <c r="I95" t="str">
        <f>IF([3]VIC!I22&lt;&gt;"",[3]VIC!I22,"")</f>
        <v>BURDETT</v>
      </c>
      <c r="J95" t="str">
        <f>IF([3]VIC!J22&lt;&gt;"",[3]VIC!J22,"")</f>
        <v>Palmer</v>
      </c>
      <c r="K95" t="str">
        <f>IF([3]VIC!K22&lt;&gt;"",[3]VIC!K22,"")</f>
        <v>Not Stated/Inadequately Described</v>
      </c>
      <c r="L95">
        <f>IF([3]VIC!L22&lt;&gt;"",[3]VIC!L22,"")</f>
        <v>31789</v>
      </c>
      <c r="M95" t="str">
        <f>IF([3]VIC!M22&lt;&gt;"",[3]VIC!M22,"")</f>
        <v>31 Museum Pde</v>
      </c>
      <c r="N95" t="str">
        <f>IF([3]VIC!N22&lt;&gt;"",[3]VIC!N22,"")</f>
        <v>Douglas</v>
      </c>
      <c r="O95" t="str">
        <f>IF([3]VIC!O22&lt;&gt;"",[3]VIC!O22,"")</f>
        <v>VIC</v>
      </c>
      <c r="P95">
        <f>IF([3]VIC!P22&lt;&gt;"",[3]VIC!P22,"")</f>
        <v>3401</v>
      </c>
      <c r="Q95" t="str">
        <f>IF([3]VIC!Q22&lt;&gt;"",[3]VIC!Q22,"")</f>
        <v>0370101180</v>
      </c>
      <c r="R95" t="str">
        <f>IF([3]VIC!R22&lt;&gt;"",[3]VIC!R22,"")</f>
        <v>0370107892</v>
      </c>
      <c r="S95" t="str">
        <f>IF([3]VIC!S22&lt;&gt;"",[3]VIC!S22,"")</f>
        <v>palmer.burdett@douglasradiology.example.com.au</v>
      </c>
      <c r="T95" t="str">
        <f>IF([3]VIC!T22&lt;&gt;"",[3]VIC!T22,"")</f>
        <v>HAC0000000094</v>
      </c>
      <c r="U95" t="str">
        <f>IF([3]VIC!U22&lt;&gt;"",[3]VIC!U22,"")</f>
        <v xml:space="preserve">8003629900040482 </v>
      </c>
      <c r="V95" t="str">
        <f>IF([3]VIC!V22&lt;&gt;"",[3]VIC!V22,"")</f>
        <v>2449191X</v>
      </c>
      <c r="W95" t="str">
        <f>IF([3]VIC!W22&lt;&gt;"",[3]VIC!W22,"")</f>
        <v/>
      </c>
    </row>
    <row r="96" spans="1:23" x14ac:dyDescent="0.25">
      <c r="A96" t="str">
        <f>IF([3]VIC!A23&lt;&gt;"",[3]VIC!A23,"")</f>
        <v>Radiologist</v>
      </c>
      <c r="B96" t="str">
        <f>IF([3]VIC!B23&lt;&gt;"",[3]VIC!B23,"")</f>
        <v xml:space="preserve">8003613233384932 </v>
      </c>
      <c r="C96">
        <f>IF([3]VIC!C23&lt;&gt;"",[3]VIC!C23,"")</f>
        <v>2539</v>
      </c>
      <c r="D96" t="str">
        <f>IF([3]VIC!D23&lt;&gt;"",[3]VIC!D23,"")</f>
        <v>Other Medical Practitioners</v>
      </c>
      <c r="E96">
        <f>IF([3]VIC!E23&lt;&gt;"",[3]VIC!E23,"")</f>
        <v>253917</v>
      </c>
      <c r="F96" t="str">
        <f>IF([3]VIC!F23&lt;&gt;"",[3]VIC!F23,"")</f>
        <v>Diagnostic and Interventional Radiologist</v>
      </c>
      <c r="G96" t="str">
        <f>TRIM([3]VIC!G23)</f>
        <v/>
      </c>
      <c r="H96" t="str">
        <f>TRIM([3]VIC!H23)</f>
        <v/>
      </c>
      <c r="I96" t="str">
        <f>IF([3]VIC!I23&lt;&gt;"",[3]VIC!I23,"")</f>
        <v>MCCARTHY</v>
      </c>
      <c r="J96" t="str">
        <f>IF([3]VIC!J23&lt;&gt;"",[3]VIC!J23,"")</f>
        <v>Kate</v>
      </c>
      <c r="K96" t="str">
        <f>IF([3]VIC!K23&lt;&gt;"",[3]VIC!K23,"")</f>
        <v>Intersex or Indeterminate</v>
      </c>
      <c r="L96">
        <f>IF([3]VIC!L23&lt;&gt;"",[3]VIC!L23,"")</f>
        <v>24936</v>
      </c>
      <c r="M96" t="str">
        <f>IF([3]VIC!M23&lt;&gt;"",[3]VIC!M23,"")</f>
        <v>183 Victoria Pl</v>
      </c>
      <c r="N96" t="str">
        <f>IF([3]VIC!N23&lt;&gt;"",[3]VIC!N23,"")</f>
        <v>Mckenzie Creek</v>
      </c>
      <c r="O96" t="str">
        <f>IF([3]VIC!O23&lt;&gt;"",[3]VIC!O23,"")</f>
        <v>VIC</v>
      </c>
      <c r="P96">
        <f>IF([3]VIC!P23&lt;&gt;"",[3]VIC!P23,"")</f>
        <v>3401</v>
      </c>
      <c r="Q96" t="str">
        <f>IF([3]VIC!Q23&lt;&gt;"",[3]VIC!Q23,"")</f>
        <v>0370108107</v>
      </c>
      <c r="R96" t="str">
        <f>IF([3]VIC!R23&lt;&gt;"",[3]VIC!R23,"")</f>
        <v>0370101004</v>
      </c>
      <c r="S96" t="str">
        <f>IF([3]VIC!S23&lt;&gt;"",[3]VIC!S23,"")</f>
        <v>kate.mccarthy@mckenziecreekradiology.example.com.au</v>
      </c>
      <c r="T96" t="str">
        <f>IF([3]VIC!T23&lt;&gt;"",[3]VIC!T23,"")</f>
        <v>HAC0000000095</v>
      </c>
      <c r="U96" t="str">
        <f>IF([3]VIC!U23&lt;&gt;"",[3]VIC!U23,"")</f>
        <v>8003626566706992</v>
      </c>
      <c r="V96" t="str">
        <f>IF([3]VIC!V23&lt;&gt;"",[3]VIC!V23,"")</f>
        <v>2449201K</v>
      </c>
      <c r="W96" t="str">
        <f>IF([3]VIC!W23&lt;&gt;"",[3]VIC!W23,"")</f>
        <v/>
      </c>
    </row>
    <row r="97" spans="1:23" x14ac:dyDescent="0.25">
      <c r="A97" t="str">
        <f>IF([3]VIC!A24&lt;&gt;"",[3]VIC!A24,"")</f>
        <v>Surgeon</v>
      </c>
      <c r="B97" t="str">
        <f>IF([3]VIC!B24&lt;&gt;"",[3]VIC!B24,"")</f>
        <v xml:space="preserve">8003616566719020 </v>
      </c>
      <c r="C97">
        <f>IF([3]VIC!C24&lt;&gt;"",[3]VIC!C24,"")</f>
        <v>2535</v>
      </c>
      <c r="D97" t="str">
        <f>IF([3]VIC!D24&lt;&gt;"",[3]VIC!D24,"")</f>
        <v>Surgeons</v>
      </c>
      <c r="E97">
        <f>IF([3]VIC!E24&lt;&gt;"",[3]VIC!E24,"")</f>
        <v>253511</v>
      </c>
      <c r="F97" t="str">
        <f>IF([3]VIC!F24&lt;&gt;"",[3]VIC!F24,"")</f>
        <v>Surgeon (General)</v>
      </c>
      <c r="G97" t="str">
        <f>TRIM([3]VIC!G24)</f>
        <v/>
      </c>
      <c r="H97" t="str">
        <f>TRIM([3]VIC!H24)</f>
        <v/>
      </c>
      <c r="I97" t="str">
        <f>IF([3]VIC!I24&lt;&gt;"",[3]VIC!I24,"")</f>
        <v>FRYER</v>
      </c>
      <c r="J97" t="str">
        <f>IF([3]VIC!J24&lt;&gt;"",[3]VIC!J24,"")</f>
        <v>Chau</v>
      </c>
      <c r="K97" t="str">
        <f>IF([3]VIC!K24&lt;&gt;"",[3]VIC!K24,"")</f>
        <v>Female</v>
      </c>
      <c r="L97">
        <f>IF([3]VIC!L24&lt;&gt;"",[3]VIC!L24,"")</f>
        <v>33547</v>
      </c>
      <c r="M97" t="str">
        <f>IF([3]VIC!M24&lt;&gt;"",[3]VIC!M24,"")</f>
        <v>107 West Cr</v>
      </c>
      <c r="N97" t="str">
        <f>IF([3]VIC!N24&lt;&gt;"",[3]VIC!N24,"")</f>
        <v>Murrabit</v>
      </c>
      <c r="O97" t="str">
        <f>IF([3]VIC!O24&lt;&gt;"",[3]VIC!O24,"")</f>
        <v>VIC</v>
      </c>
      <c r="P97">
        <f>IF([3]VIC!P24&lt;&gt;"",[3]VIC!P24,"")</f>
        <v>3579</v>
      </c>
      <c r="Q97" t="str">
        <f>IF([3]VIC!Q24&lt;&gt;"",[3]VIC!Q24,"")</f>
        <v>0370108625</v>
      </c>
      <c r="R97" t="str">
        <f>IF([3]VIC!R24&lt;&gt;"",[3]VIC!R24,"")</f>
        <v>0370104383</v>
      </c>
      <c r="S97" t="str">
        <f>IF([3]VIC!S24&lt;&gt;"",[3]VIC!S24,"")</f>
        <v>chau.fryer@murrabitph.example.com.au</v>
      </c>
      <c r="T97" t="str">
        <f>IF([3]VIC!T24&lt;&gt;"",[3]VIC!T24,"")</f>
        <v>HAC0000000096</v>
      </c>
      <c r="U97" t="str">
        <f>IF([3]VIC!U24&lt;&gt;"",[3]VIC!U24,"")</f>
        <v>8003626566706976</v>
      </c>
      <c r="V97" t="str">
        <f>IF([3]VIC!V24&lt;&gt;"",[3]VIC!V24,"")</f>
        <v>2449211J</v>
      </c>
      <c r="W97" t="str">
        <f>IF([3]VIC!W24&lt;&gt;"",[3]VIC!W24,"")</f>
        <v/>
      </c>
    </row>
    <row r="98" spans="1:23" x14ac:dyDescent="0.25">
      <c r="A98" t="str">
        <f>IF([3]VIC!A25&lt;&gt;"",[3]VIC!A25,"")</f>
        <v>Surgeon</v>
      </c>
      <c r="B98" t="str">
        <f>IF([3]VIC!B25&lt;&gt;"",[3]VIC!B25,"")</f>
        <v xml:space="preserve">8003614900051531 </v>
      </c>
      <c r="C98">
        <f>IF([3]VIC!C25&lt;&gt;"",[3]VIC!C25,"")</f>
        <v>2535</v>
      </c>
      <c r="D98" t="str">
        <f>IF([3]VIC!D25&lt;&gt;"",[3]VIC!D25,"")</f>
        <v>Surgeons</v>
      </c>
      <c r="E98">
        <f>IF([3]VIC!E25&lt;&gt;"",[3]VIC!E25,"")</f>
        <v>253511</v>
      </c>
      <c r="F98" t="str">
        <f>IF([3]VIC!F25&lt;&gt;"",[3]VIC!F25,"")</f>
        <v>Surgeon (General)</v>
      </c>
      <c r="G98" t="str">
        <f>TRIM([3]VIC!G25)</f>
        <v/>
      </c>
      <c r="H98" t="str">
        <f>TRIM([3]VIC!H25)</f>
        <v/>
      </c>
      <c r="I98" t="str">
        <f>IF([3]VIC!I25&lt;&gt;"",[3]VIC!I25,"")</f>
        <v>LAMERTON</v>
      </c>
      <c r="J98" t="str">
        <f>IF([3]VIC!J25&lt;&gt;"",[3]VIC!J25,"")</f>
        <v>Betsy</v>
      </c>
      <c r="K98" t="str">
        <f>IF([3]VIC!K25&lt;&gt;"",[3]VIC!K25,"")</f>
        <v>Intersex or Indeterminate</v>
      </c>
      <c r="L98">
        <f>IF([3]VIC!L25&lt;&gt;"",[3]VIC!L25,"")</f>
        <v>25889</v>
      </c>
      <c r="M98" t="str">
        <f>IF([3]VIC!M25&lt;&gt;"",[3]VIC!M25,"")</f>
        <v>98 Rail Hts</v>
      </c>
      <c r="N98" t="str">
        <f>IF([3]VIC!N25&lt;&gt;"",[3]VIC!N25,"")</f>
        <v>Wannon</v>
      </c>
      <c r="O98" t="str">
        <f>IF([3]VIC!O25&lt;&gt;"",[3]VIC!O25,"")</f>
        <v>VIC</v>
      </c>
      <c r="P98">
        <f>IF([3]VIC!P25&lt;&gt;"",[3]VIC!P25,"")</f>
        <v>3301</v>
      </c>
      <c r="Q98" t="str">
        <f>IF([3]VIC!Q25&lt;&gt;"",[3]VIC!Q25,"")</f>
        <v>0370109715</v>
      </c>
      <c r="R98" t="str">
        <f>IF([3]VIC!R25&lt;&gt;"",[3]VIC!R25,"")</f>
        <v>0370105595</v>
      </c>
      <c r="S98" t="str">
        <f>IF([3]VIC!S25&lt;&gt;"",[3]VIC!S25,"")</f>
        <v>betsy.lamerton@wannonph.example.net</v>
      </c>
      <c r="T98" t="str">
        <f>IF([3]VIC!T25&lt;&gt;"",[3]VIC!T25,"")</f>
        <v>HAC0000000097</v>
      </c>
      <c r="U98" t="str">
        <f>IF([3]VIC!U25&lt;&gt;"",[3]VIC!U25,"")</f>
        <v>8003624900039188</v>
      </c>
      <c r="V98" t="str">
        <f>IF([3]VIC!V25&lt;&gt;"",[3]VIC!V25,"")</f>
        <v>2449221H</v>
      </c>
      <c r="W98" t="str">
        <f>IF([3]VIC!W25&lt;&gt;"",[3]VIC!W25,"")</f>
        <v/>
      </c>
    </row>
    <row r="99" spans="1:23" x14ac:dyDescent="0.25">
      <c r="A99" t="str">
        <f>IF([3]VIC!A26&lt;&gt;"",[3]VIC!A26,"")</f>
        <v>Dentist</v>
      </c>
      <c r="B99" t="str">
        <f>IF([3]VIC!B26&lt;&gt;"",[3]VIC!B26,"")</f>
        <v xml:space="preserve">8003619900052272 </v>
      </c>
      <c r="C99">
        <f>IF([3]VIC!C26&lt;&gt;"",[3]VIC!C26,"")</f>
        <v>2523</v>
      </c>
      <c r="D99" t="str">
        <f>IF([3]VIC!D26&lt;&gt;"",[3]VIC!D26,"")</f>
        <v>Dental Practitioners</v>
      </c>
      <c r="E99">
        <f>IF([3]VIC!E26&lt;&gt;"",[3]VIC!E26,"")</f>
        <v>252312</v>
      </c>
      <c r="F99" t="str">
        <f>IF([3]VIC!F26&lt;&gt;"",[3]VIC!F26,"")</f>
        <v>Dental Practitioner</v>
      </c>
      <c r="G99" t="str">
        <f>TRIM([3]VIC!G26)</f>
        <v/>
      </c>
      <c r="H99" t="str">
        <f>TRIM([3]VIC!H26)</f>
        <v/>
      </c>
      <c r="I99" t="str">
        <f>IF([3]VIC!I26&lt;&gt;"",[3]VIC!I26,"")</f>
        <v>QUINN</v>
      </c>
      <c r="J99" t="str">
        <f>IF([3]VIC!J26&lt;&gt;"",[3]VIC!J26,"")</f>
        <v>Aisha</v>
      </c>
      <c r="K99" t="str">
        <f>IF([3]VIC!K26&lt;&gt;"",[3]VIC!K26,"")</f>
        <v>Female</v>
      </c>
      <c r="L99">
        <f>IF([3]VIC!L26&lt;&gt;"",[3]VIC!L26,"")</f>
        <v>20862</v>
      </c>
      <c r="M99" t="str">
        <f>IF([3]VIC!M26&lt;&gt;"",[3]VIC!M26,"")</f>
        <v>84 Barrack Way</v>
      </c>
      <c r="N99" t="str">
        <f>IF([3]VIC!N26&lt;&gt;"",[3]VIC!N26,"")</f>
        <v>Blackburn South</v>
      </c>
      <c r="O99" t="str">
        <f>IF([3]VIC!O26&lt;&gt;"",[3]VIC!O26,"")</f>
        <v>VIC</v>
      </c>
      <c r="P99">
        <f>IF([3]VIC!P26&lt;&gt;"",[3]VIC!P26,"")</f>
        <v>3130</v>
      </c>
      <c r="Q99" t="str">
        <f>IF([3]VIC!Q26&lt;&gt;"",[3]VIC!Q26,"")</f>
        <v>0370103567</v>
      </c>
      <c r="R99" t="str">
        <f>IF([3]VIC!R26&lt;&gt;"",[3]VIC!R26,"")</f>
        <v>0370106135</v>
      </c>
      <c r="S99" t="str">
        <f>IF([3]VIC!S26&lt;&gt;"",[3]VIC!S26,"")</f>
        <v>aisha.quinn@example.com</v>
      </c>
      <c r="T99" t="str">
        <f>IF([3]VIC!T26&lt;&gt;"",[3]VIC!T26,"")</f>
        <v>HAC0000000098</v>
      </c>
      <c r="U99" t="str">
        <f>IF([3]VIC!U26&lt;&gt;"",[3]VIC!U26,"")</f>
        <v/>
      </c>
      <c r="V99" t="str">
        <f>IF([3]VIC!V26&lt;&gt;"",[3]VIC!V26,"")</f>
        <v>2449231F</v>
      </c>
      <c r="W99">
        <f>IF([3]VIC!W26&lt;&gt;"",[3]VIC!W26,"")</f>
        <v>8017170</v>
      </c>
    </row>
    <row r="100" spans="1:23" x14ac:dyDescent="0.25">
      <c r="A100" t="str">
        <f>IF([3]VIC!A27&lt;&gt;"",[3]VIC!A27,"")</f>
        <v>Gastroenterologist</v>
      </c>
      <c r="B100" t="str">
        <f>IF([3]VIC!B27&lt;&gt;"",[3]VIC!B27,"")</f>
        <v xml:space="preserve">8003616566719038 </v>
      </c>
      <c r="C100">
        <f>IF([3]VIC!C27&lt;&gt;"",[3]VIC!C27,"")</f>
        <v>2533</v>
      </c>
      <c r="D100" t="str">
        <f>IF([3]VIC!D27&lt;&gt;"",[3]VIC!D27,"")</f>
        <v>Specialist Medical Practitioners</v>
      </c>
      <c r="E100">
        <f>IF([3]VIC!E27&lt;&gt;"",[3]VIC!E27,"")</f>
        <v>253316</v>
      </c>
      <c r="F100" t="str">
        <f>IF([3]VIC!F27&lt;&gt;"",[3]VIC!F27,"")</f>
        <v>Gastroenterologist</v>
      </c>
      <c r="G100" t="str">
        <f>TRIM([3]VIC!G27)</f>
        <v/>
      </c>
      <c r="H100" t="str">
        <f>TRIM([3]VIC!H27)</f>
        <v/>
      </c>
      <c r="I100" t="str">
        <f>IF([3]VIC!I27&lt;&gt;"",[3]VIC!I27,"")</f>
        <v>ROCHE</v>
      </c>
      <c r="J100" t="str">
        <f>IF([3]VIC!J27&lt;&gt;"",[3]VIC!J27,"")</f>
        <v>Louis</v>
      </c>
      <c r="K100" t="str">
        <f>IF([3]VIC!K27&lt;&gt;"",[3]VIC!K27,"")</f>
        <v>Male</v>
      </c>
      <c r="L100">
        <f>IF([3]VIC!L27&lt;&gt;"",[3]VIC!L27,"")</f>
        <v>29701</v>
      </c>
      <c r="M100" t="str">
        <f>IF([3]VIC!M27&lt;&gt;"",[3]VIC!M27,"")</f>
        <v>90 Gold Ave</v>
      </c>
      <c r="N100" t="str">
        <f>IF([3]VIC!N27&lt;&gt;"",[3]VIC!N27,"")</f>
        <v>Piavella</v>
      </c>
      <c r="O100" t="str">
        <f>IF([3]VIC!O27&lt;&gt;"",[3]VIC!O27,"")</f>
        <v>VIC</v>
      </c>
      <c r="P100">
        <f>IF([3]VIC!P27&lt;&gt;"",[3]VIC!P27,"")</f>
        <v>3572</v>
      </c>
      <c r="Q100" t="str">
        <f>IF([3]VIC!Q27&lt;&gt;"",[3]VIC!Q27,"")</f>
        <v>0370107957</v>
      </c>
      <c r="R100" t="str">
        <f>IF([3]VIC!R27&lt;&gt;"",[3]VIC!R27,"")</f>
        <v>0370103815</v>
      </c>
      <c r="S100" t="str">
        <f>IF([3]VIC!S27&lt;&gt;"",[3]VIC!S27,"")</f>
        <v>louis.roche@example.com.au</v>
      </c>
      <c r="T100" t="str">
        <f>IF([3]VIC!T27&lt;&gt;"",[3]VIC!T27,"")</f>
        <v>HAC0000000099</v>
      </c>
      <c r="U100" t="str">
        <f>IF([3]VIC!U27&lt;&gt;"",[3]VIC!U27,"")</f>
        <v/>
      </c>
      <c r="V100" t="str">
        <f>IF([3]VIC!V27&lt;&gt;"",[3]VIC!V27,"")</f>
        <v>2449241B</v>
      </c>
      <c r="W100" t="str">
        <f>IF([3]VIC!W27&lt;&gt;"",[3]VIC!W27,"")</f>
        <v/>
      </c>
    </row>
    <row r="101" spans="1:23" x14ac:dyDescent="0.25">
      <c r="A101" t="str">
        <f>IF([3]VIC!A28&lt;&gt;"",[3]VIC!A28,"")</f>
        <v>Nuclear medicine scientist</v>
      </c>
      <c r="B101" t="str">
        <f>IF([3]VIC!B28&lt;&gt;"",[3]VIC!B28,"")</f>
        <v xml:space="preserve">8003616566719046 </v>
      </c>
      <c r="C101">
        <f>IF([3]VIC!C28&lt;&gt;"",[3]VIC!C28,"")</f>
        <v>2539</v>
      </c>
      <c r="D101" t="str">
        <f>IF([3]VIC!D28&lt;&gt;"",[3]VIC!D28,"")</f>
        <v>Other Medical Practitioners</v>
      </c>
      <c r="E101">
        <f>IF([3]VIC!E28&lt;&gt;"",[3]VIC!E28,"")</f>
        <v>253917</v>
      </c>
      <c r="F101" t="str">
        <f>IF([3]VIC!F28&lt;&gt;"",[3]VIC!F28,"")</f>
        <v>Diagnostic and Interventional Radiologist</v>
      </c>
      <c r="G101" t="str">
        <f>TRIM([3]VIC!G28)</f>
        <v>253917-3</v>
      </c>
      <c r="H101" t="str">
        <f>TRIM([3]VIC!H28)</f>
        <v>Nuclear Medicine Specialist</v>
      </c>
      <c r="J101" t="str">
        <f>IF([3]VIC!J28&lt;&gt;"",[3]VIC!J28,"")</f>
        <v>Chi</v>
      </c>
      <c r="K101" t="str">
        <f>IF([3]VIC!K28&lt;&gt;"",[3]VIC!K28,"")</f>
        <v>Not Stated/Inadequately Described</v>
      </c>
      <c r="L101">
        <f>IF([3]VIC!L28&lt;&gt;"",[3]VIC!L28,"")</f>
        <v>33295</v>
      </c>
      <c r="M101" t="str">
        <f>IF([3]VIC!M28&lt;&gt;"",[3]VIC!M28,"")</f>
        <v>142 State Ave</v>
      </c>
      <c r="N101" t="str">
        <f>IF([3]VIC!N28&lt;&gt;"",[3]VIC!N28,"")</f>
        <v>Areegra</v>
      </c>
      <c r="O101" t="str">
        <f>IF([3]VIC!O28&lt;&gt;"",[3]VIC!O28,"")</f>
        <v>VIC</v>
      </c>
      <c r="P101">
        <f>IF([3]VIC!P28&lt;&gt;"",[3]VIC!P28,"")</f>
        <v>3480</v>
      </c>
      <c r="Q101" t="str">
        <f>IF([3]VIC!Q28&lt;&gt;"",[3]VIC!Q28,"")</f>
        <v>0370108366</v>
      </c>
      <c r="R101" t="str">
        <f>IF([3]VIC!R28&lt;&gt;"",[3]VIC!R28,"")</f>
        <v>0370102167</v>
      </c>
      <c r="S101" t="str">
        <f>IF([3]VIC!S28&lt;&gt;"",[3]VIC!S28,"")</f>
        <v>chi.baldwin@example.net</v>
      </c>
      <c r="T101" t="str">
        <f>IF([3]VIC!T28&lt;&gt;"",[3]VIC!T28,"")</f>
        <v>HAC00000000100</v>
      </c>
      <c r="U101" t="str">
        <f>IF([3]VIC!U28&lt;&gt;"",[3]VIC!U28,"")</f>
        <v/>
      </c>
      <c r="V101" t="str">
        <f>IF([3]VIC!V28&lt;&gt;"",[3]VIC!V28,"")</f>
        <v>2449251A</v>
      </c>
      <c r="W101" t="str">
        <f>IF([3]VIC!W28&lt;&gt;"",[3]VIC!W28,"")</f>
        <v/>
      </c>
    </row>
    <row r="102" spans="1:23" x14ac:dyDescent="0.25">
      <c r="A102" t="str">
        <f>IF([3]VIC!A29&lt;&gt;"",[3]VIC!A29,"")</f>
        <v>Podiatrist</v>
      </c>
      <c r="B102" t="str">
        <f>IF([3]VIC!B29&lt;&gt;"",[3]VIC!B29,"")</f>
        <v xml:space="preserve">8003613233384957 </v>
      </c>
      <c r="C102">
        <f>IF([3]VIC!C29&lt;&gt;"",[3]VIC!C29,"")</f>
        <v>2526</v>
      </c>
      <c r="D102" t="str">
        <f>IF([3]VIC!D29&lt;&gt;"",[3]VIC!D29,"")</f>
        <v>Podiatrists</v>
      </c>
      <c r="E102">
        <f>IF([3]VIC!E29&lt;&gt;"",[3]VIC!E29,"")</f>
        <v>252611</v>
      </c>
      <c r="F102" t="str">
        <f>IF([3]VIC!F29&lt;&gt;"",[3]VIC!F29,"")</f>
        <v>Podiatrist</v>
      </c>
      <c r="G102" t="str">
        <f>TRIM([3]VIC!G29)</f>
        <v/>
      </c>
      <c r="H102" t="str">
        <f>TRIM([3]VIC!H29)</f>
        <v/>
      </c>
      <c r="I102" t="str">
        <f>IF([3]VIC!I29&lt;&gt;"",[3]VIC!I29,"")</f>
        <v>LAVENDER</v>
      </c>
      <c r="J102" t="str">
        <f>IF([3]VIC!J29&lt;&gt;"",[3]VIC!J29,"")</f>
        <v>Lavelle</v>
      </c>
      <c r="K102" t="str">
        <f>IF([3]VIC!K29&lt;&gt;"",[3]VIC!K29,"")</f>
        <v>Female</v>
      </c>
      <c r="L102">
        <f>IF([3]VIC!L29&lt;&gt;"",[3]VIC!L29,"")</f>
        <v>23237</v>
      </c>
      <c r="M102" t="str">
        <f>IF([3]VIC!M29&lt;&gt;"",[3]VIC!M29,"")</f>
        <v>174 Princess Pde</v>
      </c>
      <c r="N102" t="str">
        <f>IF([3]VIC!N29&lt;&gt;"",[3]VIC!N29,"")</f>
        <v>Mandurang South</v>
      </c>
      <c r="O102" t="str">
        <f>IF([3]VIC!O29&lt;&gt;"",[3]VIC!O29,"")</f>
        <v>VIC</v>
      </c>
      <c r="P102">
        <f>IF([3]VIC!P29&lt;&gt;"",[3]VIC!P29,"")</f>
        <v>3551</v>
      </c>
      <c r="Q102" t="str">
        <f>IF([3]VIC!Q29&lt;&gt;"",[3]VIC!Q29,"")</f>
        <v>0370105723</v>
      </c>
      <c r="R102" t="str">
        <f>IF([3]VIC!R29&lt;&gt;"",[3]VIC!R29,"")</f>
        <v>0370101398</v>
      </c>
      <c r="S102" t="str">
        <f>IF([3]VIC!S29&lt;&gt;"",[3]VIC!S29,"")</f>
        <v>lavelle.lavender@example.com</v>
      </c>
      <c r="T102" t="str">
        <f>IF([3]VIC!T29&lt;&gt;"",[3]VIC!T29,"")</f>
        <v>HAC00000000101</v>
      </c>
      <c r="U102" t="str">
        <f>IF([3]VIC!U29&lt;&gt;"",[3]VIC!U29,"")</f>
        <v/>
      </c>
      <c r="V102" t="str">
        <f>IF([3]VIC!V29&lt;&gt;"",[3]VIC!V29,"")</f>
        <v>2449261Y</v>
      </c>
      <c r="W102" t="str">
        <f>IF([3]VIC!W29&lt;&gt;"",[3]VIC!W29,"")</f>
        <v/>
      </c>
    </row>
    <row r="103" spans="1:23" x14ac:dyDescent="0.25">
      <c r="A103" t="str">
        <f>IF([3]VIC!A30&lt;&gt;"",[3]VIC!A30,"")</f>
        <v>Osteopath</v>
      </c>
      <c r="B103" t="str">
        <f>IF([3]VIC!B30&lt;&gt;"",[3]VIC!B30,"")</f>
        <v xml:space="preserve">8003619900052280 </v>
      </c>
      <c r="C103">
        <f>IF([3]VIC!C30&lt;&gt;"",[3]VIC!C30,"")</f>
        <v>2521</v>
      </c>
      <c r="D103" t="str">
        <f>IF([3]VIC!D30&lt;&gt;"",[3]VIC!D30,"")</f>
        <v>Chiropractors and Osteopaths</v>
      </c>
      <c r="E103">
        <f>IF([3]VIC!E30&lt;&gt;"",[3]VIC!E30,"")</f>
        <v>252112</v>
      </c>
      <c r="F103" t="str">
        <f>IF([3]VIC!F30&lt;&gt;"",[3]VIC!F30,"")</f>
        <v>Osteopath</v>
      </c>
      <c r="G103" t="str">
        <f>TRIM([3]VIC!G30)</f>
        <v/>
      </c>
      <c r="H103" t="str">
        <f>TRIM([3]VIC!H30)</f>
        <v/>
      </c>
      <c r="I103" t="str">
        <f>IF([3]VIC!I30&lt;&gt;"",[3]VIC!I30,"")</f>
        <v>THOMPSON</v>
      </c>
      <c r="J103" t="str">
        <f>IF([3]VIC!J30&lt;&gt;"",[3]VIC!J30,"")</f>
        <v>Karly</v>
      </c>
      <c r="K103" t="str">
        <f>IF([3]VIC!K30&lt;&gt;"",[3]VIC!K30,"")</f>
        <v>Intersex or Indeterminate</v>
      </c>
      <c r="L103">
        <f>IF([3]VIC!L30&lt;&gt;"",[3]VIC!L30,"")</f>
        <v>23017</v>
      </c>
      <c r="M103" t="str">
        <f>IF([3]VIC!M30&lt;&gt;"",[3]VIC!M30,"")</f>
        <v>106 Glendon Cr</v>
      </c>
      <c r="N103" t="str">
        <f>IF([3]VIC!N30&lt;&gt;"",[3]VIC!N30,"")</f>
        <v>Dederang</v>
      </c>
      <c r="O103" t="str">
        <f>IF([3]VIC!O30&lt;&gt;"",[3]VIC!O30,"")</f>
        <v>VIC</v>
      </c>
      <c r="P103">
        <f>IF([3]VIC!P30&lt;&gt;"",[3]VIC!P30,"")</f>
        <v>3691</v>
      </c>
      <c r="Q103" t="str">
        <f>IF([3]VIC!Q30&lt;&gt;"",[3]VIC!Q30,"")</f>
        <v>0370105543</v>
      </c>
      <c r="R103" t="str">
        <f>IF([3]VIC!R30&lt;&gt;"",[3]VIC!R30,"")</f>
        <v>0370106299</v>
      </c>
      <c r="S103" t="str">
        <f>IF([3]VIC!S30&lt;&gt;"",[3]VIC!S30,"")</f>
        <v>karly.thompson@example.com.au</v>
      </c>
      <c r="T103" t="str">
        <f>IF([3]VIC!T30&lt;&gt;"",[3]VIC!T30,"")</f>
        <v>HAC00000000102</v>
      </c>
      <c r="U103" t="str">
        <f>IF([3]VIC!U30&lt;&gt;"",[3]VIC!U30,"")</f>
        <v/>
      </c>
      <c r="V103" t="str">
        <f>IF([3]VIC!V30&lt;&gt;"",[3]VIC!V30,"")</f>
        <v>2449271X</v>
      </c>
      <c r="W103" t="str">
        <f>IF([3]VIC!W30&lt;&gt;"",[3]VIC!W30,"")</f>
        <v/>
      </c>
    </row>
    <row r="104" spans="1:23" s="23" customFormat="1" x14ac:dyDescent="0.25">
      <c r="A104" s="23" t="str">
        <f>IF([3]VIC!A31&lt;&gt;"",[3]VIC!A31,"")</f>
        <v>Sport and exercise physician</v>
      </c>
      <c r="B104" s="23" t="str">
        <f>IF([3]VIC!B31&lt;&gt;"",[3]VIC!B31,"")</f>
        <v xml:space="preserve">8003611566718676 </v>
      </c>
      <c r="C104" s="23">
        <f>IF([3]VIC!C31&lt;&gt;"",[3]VIC!C31,"")</f>
        <v>2522</v>
      </c>
      <c r="D104" s="23" t="str">
        <f>IF([3]VIC!D31&lt;&gt;"",[3]VIC!D31,"")</f>
        <v>Complementary Health Therapists</v>
      </c>
      <c r="E104" s="23">
        <f>IF([3]VIC!E31&lt;&gt;"",[3]VIC!E31,"")</f>
        <v>252299</v>
      </c>
      <c r="F104" s="23" t="str">
        <f>IF([3]VIC!F31&lt;&gt;"",[3]VIC!F31,"")</f>
        <v>Complementary Health Therapist</v>
      </c>
      <c r="G104" s="23" t="str">
        <f>TRIM([3]VIC!G31)</f>
        <v>252299-11</v>
      </c>
      <c r="H104" s="23" t="str">
        <f>TRIM([3]VIC!H31)</f>
        <v>Exercise Physiologist</v>
      </c>
      <c r="I104" s="23" t="str">
        <f>IF([3]VIC!I31&lt;&gt;"",[3]VIC!I31,"")</f>
        <v>SHEEHAN</v>
      </c>
      <c r="J104" s="23" t="str">
        <f>IF([3]VIC!J31&lt;&gt;"",[3]VIC!J31,"")</f>
        <v>Ginger</v>
      </c>
      <c r="K104" s="23" t="str">
        <f>IF([3]VIC!K31&lt;&gt;"",[3]VIC!K31,"")</f>
        <v>Female</v>
      </c>
      <c r="L104" s="23">
        <f>IF([3]VIC!L31&lt;&gt;"",[3]VIC!L31,"")</f>
        <v>23749</v>
      </c>
      <c r="M104" s="23" t="str">
        <f>IF([3]VIC!M31&lt;&gt;"",[3]VIC!M31,"")</f>
        <v>45 Hendrix Ct</v>
      </c>
      <c r="N104" s="23" t="str">
        <f>IF([3]VIC!N31&lt;&gt;"",[3]VIC!N31,"")</f>
        <v>Swanwater West</v>
      </c>
      <c r="O104" s="23" t="str">
        <f>IF([3]VIC!O31&lt;&gt;"",[3]VIC!O31,"")</f>
        <v>VIC</v>
      </c>
      <c r="P104" s="23">
        <f>IF([3]VIC!P31&lt;&gt;"",[3]VIC!P31,"")</f>
        <v>3480</v>
      </c>
      <c r="Q104" s="23" t="str">
        <f>IF([3]VIC!Q31&lt;&gt;"",[3]VIC!Q31,"")</f>
        <v>0370105022</v>
      </c>
      <c r="R104" s="23" t="str">
        <f>IF([3]VIC!R31&lt;&gt;"",[3]VIC!R31,"")</f>
        <v>0370105958</v>
      </c>
      <c r="S104" s="23" t="str">
        <f>IF([3]VIC!S31&lt;&gt;"",[3]VIC!S31,"")</f>
        <v>ginger.sheehan@example.net</v>
      </c>
      <c r="T104" s="23" t="str">
        <f>IF([3]VIC!T31&lt;&gt;"",[3]VIC!T31,"")</f>
        <v>HAC00000000103</v>
      </c>
      <c r="U104" s="23" t="str">
        <f>IF([3]VIC!U31&lt;&gt;"",[3]VIC!U31,"")</f>
        <v/>
      </c>
      <c r="V104" s="23" t="str">
        <f>IF([3]VIC!V31&lt;&gt;"",[3]VIC!V31,"")</f>
        <v>2449281W</v>
      </c>
      <c r="W104" s="23" t="str">
        <f>IF([3]VIC!W31&lt;&gt;"",[3]VIC!W31,"")</f>
        <v/>
      </c>
    </row>
    <row r="105" spans="1:23" x14ac:dyDescent="0.25">
      <c r="A105" t="str">
        <f>IF([3]WA!A2&lt;&gt;"",[3]WA!A2,"")</f>
        <v>Aboriginal and Torres Strait Islander Health Practitioner</v>
      </c>
      <c r="B105" t="str">
        <f>IF([3]WA!B2&lt;&gt;"",[3]WA!B2,"")</f>
        <v xml:space="preserve">8003619900052298 </v>
      </c>
      <c r="C105">
        <f>IF([3]WA!C2&lt;&gt;"",[3]WA!C2,"")</f>
        <v>4115</v>
      </c>
      <c r="D105" t="str">
        <f>IF([3]WA!D2&lt;&gt;"",[3]WA!D2,"")</f>
        <v>Indigenous Health Worker</v>
      </c>
      <c r="E105">
        <f>IF([3]WA!E2&lt;&gt;"",[3]WA!E2,"")</f>
        <v>411511</v>
      </c>
      <c r="F105" t="str">
        <f>IF([3]WA!F2&lt;&gt;"",[3]WA!F2,"")</f>
        <v>Aboriginal and Torres Strait Health Worker</v>
      </c>
      <c r="G105" t="str">
        <f>TRIM([3]WA!G2)</f>
        <v/>
      </c>
      <c r="H105" t="str">
        <f>TRIM([3]WA!H2)</f>
        <v/>
      </c>
      <c r="I105" t="str">
        <f>IF([3]WA!I2&lt;&gt;"",[3]WA!I2,"")</f>
        <v>D'ARCY</v>
      </c>
      <c r="J105" t="str">
        <f>IF([3]WA!J2&lt;&gt;"",[3]WA!J2,"")</f>
        <v>Stella</v>
      </c>
      <c r="K105" t="str">
        <f>IF([3]WA!K2&lt;&gt;"",[3]WA!K2,"")</f>
        <v>Female</v>
      </c>
      <c r="L105">
        <f>IF([3]WA!L2&lt;&gt;"",[3]WA!L2,"")</f>
        <v>18888</v>
      </c>
      <c r="M105" t="str">
        <f>IF([3]WA!M2&lt;&gt;"",[3]WA!M2,"")</f>
        <v>143 Gateway Esp</v>
      </c>
      <c r="N105" t="str">
        <f>IF([3]WA!N2&lt;&gt;"",[3]WA!N2,"")</f>
        <v>Balbarrup</v>
      </c>
      <c r="O105" t="str">
        <f>IF([3]WA!O2&lt;&gt;"",[3]WA!O2,"")</f>
        <v>WA</v>
      </c>
      <c r="P105">
        <f>IF([3]WA!P2&lt;&gt;"",[3]WA!P2,"")</f>
        <v>6258</v>
      </c>
      <c r="Q105" t="str">
        <f>IF([3]WA!Q2&lt;&gt;"",[3]WA!Q2,"")</f>
        <v>0870104566</v>
      </c>
      <c r="R105">
        <f>IF([3]WA!R2&lt;&gt;"",[3]WA!R2,"")</f>
        <v>870104651</v>
      </c>
      <c r="S105" t="str">
        <f>IF([3]WA!S2&lt;&gt;"",[3]WA!S2,"")</f>
        <v>stella.d'arcy@balbarruppractice.example.net</v>
      </c>
      <c r="T105" t="str">
        <f>IF([3]WA!T2&lt;&gt;"",[3]WA!T2,"")</f>
        <v>HAC00000000104</v>
      </c>
      <c r="U105" t="str">
        <f>IF([3]WA!U2&lt;&gt;"",[3]WA!U2,"")</f>
        <v xml:space="preserve">8003629900040557 </v>
      </c>
      <c r="V105" t="str">
        <f>IF([3]WA!V2&lt;&gt;"",[3]WA!V2,"")</f>
        <v>2449291T</v>
      </c>
      <c r="W105" t="str">
        <f>IF([3]WA!W2&lt;&gt;"",[3]WA!W2,"")</f>
        <v/>
      </c>
    </row>
    <row r="106" spans="1:23" x14ac:dyDescent="0.25">
      <c r="A106" t="str">
        <f>IF([3]WA!A3&lt;&gt;"",[3]WA!A3,"")</f>
        <v>General Practitioner</v>
      </c>
      <c r="B106" t="str">
        <f>IF([3]WA!B3&lt;&gt;"",[3]WA!B3,"")</f>
        <v xml:space="preserve">8003614900051556 </v>
      </c>
      <c r="C106">
        <f>IF([3]WA!C3&lt;&gt;"",[3]WA!C3,"")</f>
        <v>2531</v>
      </c>
      <c r="D106" t="str">
        <f>IF([3]WA!D3&lt;&gt;"",[3]WA!D3,"")</f>
        <v>Medical Practitioner</v>
      </c>
      <c r="E106">
        <f>IF([3]WA!E3&lt;&gt;"",[3]WA!E3,"")</f>
        <v>253111</v>
      </c>
      <c r="F106" t="str">
        <f>IF([3]WA!F3&lt;&gt;"",[3]WA!F3,"")</f>
        <v>General Practitioner</v>
      </c>
      <c r="G106" t="str">
        <f>TRIM([3]WA!G3)</f>
        <v/>
      </c>
      <c r="H106" t="str">
        <f>TRIM([3]WA!H3)</f>
        <v/>
      </c>
      <c r="I106" t="str">
        <f>IF([3]WA!I3&lt;&gt;"",[3]WA!I3,"")</f>
        <v>HARDING</v>
      </c>
      <c r="J106" t="str">
        <f>IF([3]WA!J3&lt;&gt;"",[3]WA!J3,"")</f>
        <v>Diana</v>
      </c>
      <c r="K106" t="str">
        <f>IF([3]WA!K3&lt;&gt;"",[3]WA!K3,"")</f>
        <v>Intersex or Indeterminate</v>
      </c>
      <c r="L106">
        <f>IF([3]WA!L3&lt;&gt;"",[3]WA!L3,"")</f>
        <v>24149</v>
      </c>
      <c r="M106" t="str">
        <f>IF([3]WA!M3&lt;&gt;"",[3]WA!M3,"")</f>
        <v>90 Sebastien St</v>
      </c>
      <c r="N106" t="str">
        <f>IF([3]WA!N3&lt;&gt;"",[3]WA!N3,"")</f>
        <v>Lake Wells</v>
      </c>
      <c r="O106" t="str">
        <f>IF([3]WA!O3&lt;&gt;"",[3]WA!O3,"")</f>
        <v>WA</v>
      </c>
      <c r="P106">
        <f>IF([3]WA!P3&lt;&gt;"",[3]WA!P3,"")</f>
        <v>6440</v>
      </c>
      <c r="Q106" t="str">
        <f>IF([3]WA!Q3&lt;&gt;"",[3]WA!Q3,"")</f>
        <v>0870109563</v>
      </c>
      <c r="R106" t="str">
        <f>IF([3]WA!R3&lt;&gt;"",[3]WA!R3,"")</f>
        <v>0870105620</v>
      </c>
      <c r="S106" t="str">
        <f>IF([3]WA!S3&lt;&gt;"",[3]WA!S3,"")</f>
        <v>diana.harding@lakewellsmp.example.com.au</v>
      </c>
      <c r="T106" t="str">
        <f>IF([3]WA!T3&lt;&gt;"",[3]WA!T3,"")</f>
        <v>HAC00000000105</v>
      </c>
      <c r="U106" t="str">
        <f>IF([3]WA!U3&lt;&gt;"",[3]WA!U3,"")</f>
        <v xml:space="preserve">8003623233373439 </v>
      </c>
      <c r="V106" t="str">
        <f>IF([3]WA!V3&lt;&gt;"",[3]WA!V3,"")</f>
        <v>2449301H</v>
      </c>
      <c r="W106" t="str">
        <f>IF([3]WA!W3&lt;&gt;"",[3]WA!W3,"")</f>
        <v/>
      </c>
    </row>
    <row r="107" spans="1:23" x14ac:dyDescent="0.25">
      <c r="A107" t="str">
        <f>IF([3]WA!A4&lt;&gt;"",[3]WA!A4,"")</f>
        <v>General Practitioner</v>
      </c>
      <c r="B107" t="str">
        <f>IF([3]WA!B4&lt;&gt;"",[3]WA!B4,"")</f>
        <v xml:space="preserve">8003614900051564 </v>
      </c>
      <c r="C107">
        <f>IF([3]WA!C4&lt;&gt;"",[3]WA!C4,"")</f>
        <v>2531</v>
      </c>
      <c r="D107" t="str">
        <f>IF([3]WA!D4&lt;&gt;"",[3]WA!D4,"")</f>
        <v>Medical Practitioner</v>
      </c>
      <c r="E107">
        <f>IF([3]WA!E4&lt;&gt;"",[3]WA!E4,"")</f>
        <v>253111</v>
      </c>
      <c r="F107" t="str">
        <f>IF([3]WA!F4&lt;&gt;"",[3]WA!F4,"")</f>
        <v>General Practitioner</v>
      </c>
      <c r="G107" t="str">
        <f>TRIM([3]WA!G4)</f>
        <v/>
      </c>
      <c r="H107" t="str">
        <f>TRIM([3]WA!H4)</f>
        <v/>
      </c>
      <c r="I107" t="str">
        <f>IF([3]WA!I4&lt;&gt;"",[3]WA!I4,"")</f>
        <v>JONES</v>
      </c>
      <c r="J107" t="str">
        <f>IF([3]WA!J4&lt;&gt;"",[3]WA!J4,"")</f>
        <v>Blanch</v>
      </c>
      <c r="K107" t="str">
        <f>IF([3]WA!K4&lt;&gt;"",[3]WA!K4,"")</f>
        <v>Intersex or Indeterminate</v>
      </c>
      <c r="L107">
        <f>IF([3]WA!L4&lt;&gt;"",[3]WA!L4,"")</f>
        <v>28522</v>
      </c>
      <c r="M107" t="str">
        <f>IF([3]WA!M4&lt;&gt;"",[3]WA!M4,"")</f>
        <v>84 Desleigh Cnr</v>
      </c>
      <c r="N107" t="str">
        <f>IF([3]WA!N4&lt;&gt;"",[3]WA!N4,"")</f>
        <v>Quinninup</v>
      </c>
      <c r="O107" t="str">
        <f>IF([3]WA!O4&lt;&gt;"",[3]WA!O4,"")</f>
        <v>WA</v>
      </c>
      <c r="P107">
        <f>IF([3]WA!P4&lt;&gt;"",[3]WA!P4,"")</f>
        <v>6258</v>
      </c>
      <c r="Q107" t="str">
        <f>IF([3]WA!Q4&lt;&gt;"",[3]WA!Q4,"")</f>
        <v>0870109248</v>
      </c>
      <c r="R107" t="str">
        <f>IF([3]WA!R4&lt;&gt;"",[3]WA!R4,"")</f>
        <v>0870106446</v>
      </c>
      <c r="S107" t="str">
        <f>IF([3]WA!S4&lt;&gt;"",[3]WA!S4,"")</f>
        <v>blanch.jones@quinninupmc.example.net</v>
      </c>
      <c r="T107" t="str">
        <f>IF([3]WA!T4&lt;&gt;"",[3]WA!T4,"")</f>
        <v>HAC00000000106</v>
      </c>
      <c r="U107" t="str">
        <f>IF([3]WA!U4&lt;&gt;"",[3]WA!U4,"")</f>
        <v>8003629900040532</v>
      </c>
      <c r="V107" t="str">
        <f>IF([3]WA!V4&lt;&gt;"",[3]WA!V4,"")</f>
        <v>2449311F</v>
      </c>
      <c r="W107" t="str">
        <f>IF([3]WA!W4&lt;&gt;"",[3]WA!W4,"")</f>
        <v/>
      </c>
    </row>
    <row r="108" spans="1:23" x14ac:dyDescent="0.25">
      <c r="A108" t="str">
        <f>IF([3]WA!A5&lt;&gt;"",[3]WA!A5,"")</f>
        <v>Midwife</v>
      </c>
      <c r="B108" t="str">
        <f>IF([3]WA!B5&lt;&gt;"",[3]WA!B5,"")</f>
        <v xml:space="preserve">8003616566719061 </v>
      </c>
      <c r="C108">
        <f>IF([3]WA!C5&lt;&gt;"",[3]WA!C5,"")</f>
        <v>2541</v>
      </c>
      <c r="D108" t="str">
        <f>IF([3]WA!D5&lt;&gt;"",[3]WA!D5,"")</f>
        <v>Midwives</v>
      </c>
      <c r="E108">
        <f>IF([3]WA!E5&lt;&gt;"",[3]WA!E5,"")</f>
        <v>254111</v>
      </c>
      <c r="F108" t="str">
        <f>IF([3]WA!F5&lt;&gt;"",[3]WA!F5,"")</f>
        <v>Midwife</v>
      </c>
      <c r="G108" t="str">
        <f>TRIM([3]WA!G5)</f>
        <v/>
      </c>
      <c r="H108" t="str">
        <f>TRIM([3]WA!H5)</f>
        <v/>
      </c>
      <c r="I108" t="str">
        <f>IF([3]WA!I5&lt;&gt;"",[3]WA!I5,"")</f>
        <v>MARKELL</v>
      </c>
      <c r="J108" t="str">
        <f>IF([3]WA!J5&lt;&gt;"",[3]WA!J5,"")</f>
        <v>Luke</v>
      </c>
      <c r="K108" t="str">
        <f>IF([3]WA!K5&lt;&gt;"",[3]WA!K5,"")</f>
        <v>Male</v>
      </c>
      <c r="L108">
        <f>IF([3]WA!L5&lt;&gt;"",[3]WA!L5,"")</f>
        <v>34517</v>
      </c>
      <c r="M108" t="str">
        <f>IF([3]WA!M5&lt;&gt;"",[3]WA!M5,"")</f>
        <v>78 Abba Pnt</v>
      </c>
      <c r="N108" t="str">
        <f>IF([3]WA!N5&lt;&gt;"",[3]WA!N5,"")</f>
        <v>Sandy Gully</v>
      </c>
      <c r="O108" t="str">
        <f>IF([3]WA!O5&lt;&gt;"",[3]WA!O5,"")</f>
        <v>WA</v>
      </c>
      <c r="P108">
        <f>IF([3]WA!P5&lt;&gt;"",[3]WA!P5,"")</f>
        <v>6535</v>
      </c>
      <c r="Q108" t="str">
        <f>IF([3]WA!Q5&lt;&gt;"",[3]WA!Q5,"")</f>
        <v>0870101944</v>
      </c>
      <c r="R108" t="str">
        <f>IF([3]WA!R5&lt;&gt;"",[3]WA!R5,"")</f>
        <v>0870106264</v>
      </c>
      <c r="S108" t="str">
        <f>IF([3]WA!S5&lt;&gt;"",[3]WA!S5,"")</f>
        <v>luke.markell@example.com</v>
      </c>
      <c r="T108" t="str">
        <f>IF([3]WA!T5&lt;&gt;"",[3]WA!T5,"")</f>
        <v>HAC00000000107</v>
      </c>
      <c r="U108" t="str">
        <f>IF([3]WA!U5&lt;&gt;"",[3]WA!U5,"")</f>
        <v/>
      </c>
      <c r="V108" t="str">
        <f>IF([3]WA!V5&lt;&gt;"",[3]WA!V5,"")</f>
        <v>2449321B</v>
      </c>
      <c r="W108" t="str">
        <f>IF([3]WA!W5&lt;&gt;"",[3]WA!W5,"")</f>
        <v/>
      </c>
    </row>
    <row r="109" spans="1:23" x14ac:dyDescent="0.25">
      <c r="A109" t="str">
        <f>IF([3]WA!A6&lt;&gt;"",[3]WA!A6,"")</f>
        <v>Nurse practitioner</v>
      </c>
      <c r="B109" t="str">
        <f>IF([3]WA!B6&lt;&gt;"",[3]WA!B6,"")</f>
        <v xml:space="preserve">8003618233385169 </v>
      </c>
      <c r="C109">
        <f>IF([3]WA!C6&lt;&gt;"",[3]WA!C6,"")</f>
        <v>2544</v>
      </c>
      <c r="D109" t="str">
        <f>IF([3]WA!D6&lt;&gt;"",[3]WA!D6,"")</f>
        <v>Registered Nurses</v>
      </c>
      <c r="E109">
        <f>IF([3]WA!E6&lt;&gt;"",[3]WA!E6,"")</f>
        <v>254411</v>
      </c>
      <c r="F109" t="str">
        <f>IF([3]WA!F6&lt;&gt;"",[3]WA!F6,"")</f>
        <v>Nurse Practitioner</v>
      </c>
      <c r="G109" t="str">
        <f>TRIM([3]WA!G6)</f>
        <v/>
      </c>
      <c r="H109" t="str">
        <f>TRIM([3]WA!H6)</f>
        <v/>
      </c>
      <c r="I109" t="str">
        <f>IF([3]WA!I6&lt;&gt;"",[3]WA!I6,"")</f>
        <v>OSMOND</v>
      </c>
      <c r="J109" t="str">
        <f>IF([3]WA!J6&lt;&gt;"",[3]WA!J6,"")</f>
        <v>Deadra</v>
      </c>
      <c r="K109" t="str">
        <f>IF([3]WA!K6&lt;&gt;"",[3]WA!K6,"")</f>
        <v>Female</v>
      </c>
      <c r="L109">
        <f>IF([3]WA!L6&lt;&gt;"",[3]WA!L6,"")</f>
        <v>36449</v>
      </c>
      <c r="M109" t="str">
        <f>IF([3]WA!M6&lt;&gt;"",[3]WA!M6,"")</f>
        <v>100 Newhaven Way</v>
      </c>
      <c r="N109" t="str">
        <f>IF([3]WA!N6&lt;&gt;"",[3]WA!N6,"")</f>
        <v>Bunbury</v>
      </c>
      <c r="O109" t="str">
        <f>IF([3]WA!O6&lt;&gt;"",[3]WA!O6,"")</f>
        <v>WA</v>
      </c>
      <c r="P109">
        <f>IF([3]WA!P6&lt;&gt;"",[3]WA!P6,"")</f>
        <v>6230</v>
      </c>
      <c r="Q109" t="str">
        <f>IF([3]WA!Q6&lt;&gt;"",[3]WA!Q6,"")</f>
        <v>0870104604</v>
      </c>
      <c r="R109" t="str">
        <f>IF([3]WA!R6&lt;&gt;"",[3]WA!R6,"")</f>
        <v>0870108164</v>
      </c>
      <c r="S109" t="str">
        <f>IF([3]WA!S6&lt;&gt;"",[3]WA!S6,"")</f>
        <v>deadra.osmond@bunburyph.example.net</v>
      </c>
      <c r="T109" t="str">
        <f>IF([3]WA!T6&lt;&gt;"",[3]WA!T6,"")</f>
        <v>HAC00000000108</v>
      </c>
      <c r="U109" t="str">
        <f>IF([3]WA!U6&lt;&gt;"",[3]WA!U6,"")</f>
        <v>8003624900039246</v>
      </c>
      <c r="V109" t="str">
        <f>IF([3]WA!V6&lt;&gt;"",[3]WA!V6,"")</f>
        <v>2449331A</v>
      </c>
      <c r="W109">
        <f>IF([3]WA!W6&lt;&gt;"",[3]WA!W6,"")</f>
        <v>8017213</v>
      </c>
    </row>
    <row r="110" spans="1:23" x14ac:dyDescent="0.25">
      <c r="A110" t="str">
        <f>IF([3]WA!A7&lt;&gt;"",[3]WA!A7,"")</f>
        <v>Nurse practitioner</v>
      </c>
      <c r="B110" t="str">
        <f>IF([3]WA!B7&lt;&gt;"",[3]WA!B7,"")</f>
        <v xml:space="preserve">8003613233384999 </v>
      </c>
      <c r="C110">
        <f>IF([3]WA!C7&lt;&gt;"",[3]WA!C7,"")</f>
        <v>2544</v>
      </c>
      <c r="D110" t="str">
        <f>IF([3]WA!D7&lt;&gt;"",[3]WA!D7,"")</f>
        <v>Registered Nurses</v>
      </c>
      <c r="E110">
        <f>IF([3]WA!E7&lt;&gt;"",[3]WA!E7,"")</f>
        <v>254411</v>
      </c>
      <c r="F110" t="str">
        <f>IF([3]WA!F7&lt;&gt;"",[3]WA!F7,"")</f>
        <v>Nurse Practitioner</v>
      </c>
      <c r="G110" t="str">
        <f>TRIM([3]WA!G7)</f>
        <v/>
      </c>
      <c r="H110" t="str">
        <f>TRIM([3]WA!H7)</f>
        <v/>
      </c>
      <c r="I110" t="str">
        <f>IF([3]WA!I7&lt;&gt;"",[3]WA!I7,"")</f>
        <v>GAYNOR</v>
      </c>
      <c r="J110" t="str">
        <f>IF([3]WA!J7&lt;&gt;"",[3]WA!J7,"")</f>
        <v>Phil</v>
      </c>
      <c r="K110" t="str">
        <f>IF([3]WA!K7&lt;&gt;"",[3]WA!K7,"")</f>
        <v>Not Stated/Inadequately Described</v>
      </c>
      <c r="L110">
        <f>IF([3]WA!L7&lt;&gt;"",[3]WA!L7,"")</f>
        <v>36938</v>
      </c>
      <c r="M110" t="str">
        <f>IF([3]WA!M7&lt;&gt;"",[3]WA!M7,"")</f>
        <v>185 Constitution Cr</v>
      </c>
      <c r="N110" t="str">
        <f>IF([3]WA!N7&lt;&gt;"",[3]WA!N7,"")</f>
        <v>Morgantown</v>
      </c>
      <c r="O110" t="str">
        <f>IF([3]WA!O7&lt;&gt;"",[3]WA!O7,"")</f>
        <v>WA</v>
      </c>
      <c r="P110">
        <f>IF([3]WA!P7&lt;&gt;"",[3]WA!P7,"")</f>
        <v>6701</v>
      </c>
      <c r="Q110" t="str">
        <f>IF([3]WA!Q7&lt;&gt;"",[3]WA!Q7,"")</f>
        <v>0870100972</v>
      </c>
      <c r="R110" t="str">
        <f>IF([3]WA!R7&lt;&gt;"",[3]WA!R7,"")</f>
        <v>0870101574</v>
      </c>
      <c r="S110" t="str">
        <f>IF([3]WA!S7&lt;&gt;"",[3]WA!S7,"")</f>
        <v>phil.gaynor@morgantownph.example.com.au</v>
      </c>
      <c r="T110" t="str">
        <f>IF([3]WA!T7&lt;&gt;"",[3]WA!T7,"")</f>
        <v>HAC00000000109</v>
      </c>
      <c r="U110" t="str">
        <f>IF([3]WA!U7&lt;&gt;"",[3]WA!U7,"")</f>
        <v xml:space="preserve">8003629900040516 </v>
      </c>
      <c r="V110" t="str">
        <f>IF([3]WA!V7&lt;&gt;"",[3]WA!V7,"")</f>
        <v>2449341Y</v>
      </c>
      <c r="W110" t="str">
        <f>IF([3]WA!W7&lt;&gt;"",[3]WA!W7,"")</f>
        <v/>
      </c>
    </row>
    <row r="111" spans="1:23" x14ac:dyDescent="0.25">
      <c r="A111" t="str">
        <f>IF([3]WA!A8&lt;&gt;"",[3]WA!A8,"")</f>
        <v>Paediatrician</v>
      </c>
      <c r="B111" t="str">
        <f>IF([3]WA!B8&lt;&gt;"",[3]WA!B8,"")</f>
        <v xml:space="preserve">8003613233385004 </v>
      </c>
      <c r="C111">
        <f>IF([3]WA!C8&lt;&gt;"",[3]WA!C8,"")</f>
        <v>2533</v>
      </c>
      <c r="D111" t="str">
        <f>IF([3]WA!D8&lt;&gt;"",[3]WA!D8,"")</f>
        <v>Specialist Medical Practitioners</v>
      </c>
      <c r="E111">
        <f>IF([3]WA!E8&lt;&gt;"",[3]WA!E8,"")</f>
        <v>253321</v>
      </c>
      <c r="F111" t="str">
        <f>IF([3]WA!F8&lt;&gt;"",[3]WA!F8,"")</f>
        <v>Paediatrician</v>
      </c>
      <c r="G111" t="str">
        <f>TRIM([3]WA!G8)</f>
        <v/>
      </c>
      <c r="H111" t="str">
        <f>TRIM([3]WA!H8)</f>
        <v/>
      </c>
      <c r="I111" t="str">
        <f>IF([3]WA!I8&lt;&gt;"",[3]WA!I8,"")</f>
        <v>BOWDEN</v>
      </c>
      <c r="J111" t="str">
        <f>IF([3]WA!J8&lt;&gt;"",[3]WA!J8,"")</f>
        <v>Paula</v>
      </c>
      <c r="K111" t="str">
        <f>IF([3]WA!K8&lt;&gt;"",[3]WA!K8,"")</f>
        <v>Female</v>
      </c>
      <c r="L111">
        <f>IF([3]WA!L8&lt;&gt;"",[3]WA!L8,"")</f>
        <v>26894</v>
      </c>
      <c r="M111" t="str">
        <f>IF([3]WA!M8&lt;&gt;"",[3]WA!M8,"")</f>
        <v>99 John Rvr</v>
      </c>
      <c r="N111" t="str">
        <f>IF([3]WA!N8&lt;&gt;"",[3]WA!N8,"")</f>
        <v>Warrenup</v>
      </c>
      <c r="O111" t="str">
        <f>IF([3]WA!O8&lt;&gt;"",[3]WA!O8,"")</f>
        <v>WA</v>
      </c>
      <c r="P111">
        <f>IF([3]WA!P8&lt;&gt;"",[3]WA!P8,"")</f>
        <v>6330</v>
      </c>
      <c r="Q111" t="str">
        <f>IF([3]WA!Q8&lt;&gt;"",[3]WA!Q8,"")</f>
        <v>0870106704</v>
      </c>
      <c r="R111" t="str">
        <f>IF([3]WA!R8&lt;&gt;"",[3]WA!R8,"")</f>
        <v>0870100851</v>
      </c>
      <c r="S111" t="str">
        <f>IF([3]WA!S8&lt;&gt;"",[3]WA!S8,"")</f>
        <v>paula.bowden@example.com</v>
      </c>
      <c r="T111" t="str">
        <f>IF([3]WA!T8&lt;&gt;"",[3]WA!T8,"")</f>
        <v>HAC00000000110</v>
      </c>
      <c r="U111" t="str">
        <f>IF([3]WA!U8&lt;&gt;"",[3]WA!U8,"")</f>
        <v/>
      </c>
      <c r="V111" t="str">
        <f>IF([3]WA!V8&lt;&gt;"",[3]WA!V8,"")</f>
        <v>2449351X</v>
      </c>
      <c r="W111" t="str">
        <f>IF([3]WA!W8&lt;&gt;"",[3]WA!W8,"")</f>
        <v/>
      </c>
    </row>
    <row r="112" spans="1:23" x14ac:dyDescent="0.25">
      <c r="A112" t="str">
        <f>IF([3]WA!A9&lt;&gt;"",[3]WA!A9,"")</f>
        <v>Pathologist</v>
      </c>
      <c r="B112" t="str">
        <f>IF([3]WA!B9&lt;&gt;"",[3]WA!B9,"")</f>
        <v xml:space="preserve">8003611566718684 </v>
      </c>
      <c r="C112">
        <f>IF([3]WA!C9&lt;&gt;"",[3]WA!C9,"")</f>
        <v>2539</v>
      </c>
      <c r="D112" t="str">
        <f>IF([3]WA!D9&lt;&gt;"",[3]WA!D9,"")</f>
        <v>Other Medical Practitioners</v>
      </c>
      <c r="E112">
        <f>IF([3]WA!E9&lt;&gt;"",[3]WA!E9,"")</f>
        <v>253915</v>
      </c>
      <c r="F112" t="str">
        <f>IF([3]WA!F9&lt;&gt;"",[3]WA!F9,"")</f>
        <v>Pathologist</v>
      </c>
      <c r="G112" t="str">
        <f>TRIM([3]WA!G9)</f>
        <v/>
      </c>
      <c r="H112" t="str">
        <f>TRIM([3]WA!H9)</f>
        <v/>
      </c>
      <c r="I112" t="str">
        <f>IF([3]WA!I9&lt;&gt;"",[3]WA!I9,"")</f>
        <v>KHOURI</v>
      </c>
      <c r="J112" t="str">
        <f>IF([3]WA!J9&lt;&gt;"",[3]WA!J9,"")</f>
        <v>Stewart</v>
      </c>
      <c r="K112" t="str">
        <f>IF([3]WA!K9&lt;&gt;"",[3]WA!K9,"")</f>
        <v>Not Stated/Inadequately Described</v>
      </c>
      <c r="L112">
        <f>IF([3]WA!L9&lt;&gt;"",[3]WA!L9,"")</f>
        <v>27274</v>
      </c>
      <c r="M112" t="str">
        <f>IF([3]WA!M9&lt;&gt;"",[3]WA!M9,"")</f>
        <v>127 Delaware Pnt</v>
      </c>
      <c r="N112" t="str">
        <f>IF([3]WA!N9&lt;&gt;"",[3]WA!N9,"")</f>
        <v>Kununurra</v>
      </c>
      <c r="O112" t="str">
        <f>IF([3]WA!O9&lt;&gt;"",[3]WA!O9,"")</f>
        <v>WA</v>
      </c>
      <c r="P112">
        <f>IF([3]WA!P9&lt;&gt;"",[3]WA!P9,"")</f>
        <v>6743</v>
      </c>
      <c r="Q112" t="str">
        <f>IF([3]WA!Q9&lt;&gt;"",[3]WA!Q9,"")</f>
        <v>0870100955</v>
      </c>
      <c r="R112" t="str">
        <f>IF([3]WA!R9&lt;&gt;"",[3]WA!R9,"")</f>
        <v>0870103544</v>
      </c>
      <c r="S112" t="str">
        <f>IF([3]WA!S9&lt;&gt;"",[3]WA!S9,"")</f>
        <v>stewart.khouri@kununurrapathology.example.com.au</v>
      </c>
      <c r="T112" t="str">
        <f>IF([3]WA!T9&lt;&gt;"",[3]WA!T9,"")</f>
        <v>HAC00000000111</v>
      </c>
      <c r="U112" t="str">
        <f>IF([3]WA!U9&lt;&gt;"",[3]WA!U9,"")</f>
        <v>8003624900039261</v>
      </c>
      <c r="V112" t="str">
        <f>IF([3]WA!V9&lt;&gt;"",[3]WA!V9,"")</f>
        <v>2449361W</v>
      </c>
      <c r="W112" t="str">
        <f>IF([3]WA!W9&lt;&gt;"",[3]WA!W9,"")</f>
        <v/>
      </c>
    </row>
    <row r="113" spans="1:23" x14ac:dyDescent="0.25">
      <c r="A113" t="str">
        <f>IF([3]WA!A10&lt;&gt;"",[3]WA!A10,"")</f>
        <v>Pharmacist</v>
      </c>
      <c r="B113" t="str">
        <f>IF([3]WA!B10&lt;&gt;"",[3]WA!B10,"")</f>
        <v xml:space="preserve">8003611566718692 </v>
      </c>
      <c r="C113">
        <f>IF([3]WA!C10&lt;&gt;"",[3]WA!C10,"")</f>
        <v>2515</v>
      </c>
      <c r="D113" t="str">
        <f>IF([3]WA!D10&lt;&gt;"",[3]WA!D10,"")</f>
        <v>Pharmacists</v>
      </c>
      <c r="E113">
        <f>IF([3]WA!E10&lt;&gt;"",[3]WA!E10,"")</f>
        <v>251513</v>
      </c>
      <c r="F113" t="str">
        <f>IF([3]WA!F10&lt;&gt;"",[3]WA!F10,"")</f>
        <v>Pharmacist</v>
      </c>
      <c r="G113" t="str">
        <f>TRIM([3]WA!G10)</f>
        <v/>
      </c>
      <c r="H113" t="str">
        <f>TRIM([3]WA!H10)</f>
        <v/>
      </c>
      <c r="I113" t="str">
        <f>IF([3]WA!I10&lt;&gt;"",[3]WA!I10,"")</f>
        <v>MCLENNAN</v>
      </c>
      <c r="J113" t="str">
        <f>IF([3]WA!J10&lt;&gt;"",[3]WA!J10,"")</f>
        <v>Miguel</v>
      </c>
      <c r="K113" t="str">
        <f>IF([3]WA!K10&lt;&gt;"",[3]WA!K10,"")</f>
        <v>Not Stated/Inadequately Described</v>
      </c>
      <c r="L113">
        <f>IF([3]WA!L10&lt;&gt;"",[3]WA!L10,"")</f>
        <v>36061</v>
      </c>
      <c r="M113" t="str">
        <f>IF([3]WA!M10&lt;&gt;"",[3]WA!M10,"")</f>
        <v>199 Hermann Est</v>
      </c>
      <c r="N113" t="str">
        <f>IF([3]WA!N10&lt;&gt;"",[3]WA!N10,"")</f>
        <v>Mcbeath</v>
      </c>
      <c r="O113" t="str">
        <f>IF([3]WA!O10&lt;&gt;"",[3]WA!O10,"")</f>
        <v>WA</v>
      </c>
      <c r="P113">
        <f>IF([3]WA!P10&lt;&gt;"",[3]WA!P10,"")</f>
        <v>6770</v>
      </c>
      <c r="Q113" t="str">
        <f>IF([3]WA!Q10&lt;&gt;"",[3]WA!Q10,"")</f>
        <v>0870101653</v>
      </c>
      <c r="R113" t="str">
        <f>IF([3]WA!R10&lt;&gt;"",[3]WA!R10,"")</f>
        <v>0870108835</v>
      </c>
      <c r="S113" t="str">
        <f>IF([3]WA!S10&lt;&gt;"",[3]WA!S10,"")</f>
        <v>miguel.mclennan@mcbeathpharmacy.example.net</v>
      </c>
      <c r="T113" t="str">
        <f>IF([3]WA!T10&lt;&gt;"",[3]WA!T10,"")</f>
        <v>HAC00000000112</v>
      </c>
      <c r="U113" t="str">
        <f>IF([3]WA!U10&lt;&gt;"",[3]WA!U10,"")</f>
        <v xml:space="preserve">8003626566707040 </v>
      </c>
      <c r="V113" t="str">
        <f>IF([3]WA!V10&lt;&gt;"",[3]WA!V10,"")</f>
        <v>2449371T</v>
      </c>
      <c r="W113" t="str">
        <f>IF([3]WA!W10&lt;&gt;"",[3]WA!W10,"")</f>
        <v/>
      </c>
    </row>
    <row r="114" spans="1:23" x14ac:dyDescent="0.25">
      <c r="A114" t="str">
        <f>IF([3]WA!A11&lt;&gt;"",[3]WA!A11,"")</f>
        <v>Registered Nurse</v>
      </c>
      <c r="B114" t="str">
        <f>IF([3]WA!B11&lt;&gt;"",[3]WA!B11,"")</f>
        <v xml:space="preserve">8003618233385185 </v>
      </c>
      <c r="C114">
        <f>IF([3]WA!C11&lt;&gt;"",[3]WA!C11,"")</f>
        <v>2544</v>
      </c>
      <c r="D114" t="str">
        <f>IF([3]WA!D11&lt;&gt;"",[3]WA!D11,"")</f>
        <v>Registered Nurses</v>
      </c>
      <c r="E114">
        <f>IF([3]WA!E11&lt;&gt;"",[3]WA!E11,"")</f>
        <v>254499</v>
      </c>
      <c r="F114" t="str">
        <f>IF([3]WA!F11&lt;&gt;"",[3]WA!F11,"")</f>
        <v>Registered Nurses nec</v>
      </c>
      <c r="G114" t="str">
        <f>TRIM([3]WA!G11)</f>
        <v/>
      </c>
      <c r="H114" t="str">
        <f>TRIM([3]WA!H11)</f>
        <v/>
      </c>
      <c r="I114" t="str">
        <f>IF([3]WA!I11&lt;&gt;"",[3]WA!I11,"")</f>
        <v>DENT</v>
      </c>
      <c r="J114" t="str">
        <f>IF([3]WA!J11&lt;&gt;"",[3]WA!J11,"")</f>
        <v>Aldo</v>
      </c>
      <c r="K114" t="str">
        <f>IF([3]WA!K11&lt;&gt;"",[3]WA!K11,"")</f>
        <v>Male</v>
      </c>
      <c r="L114">
        <f>IF([3]WA!L11&lt;&gt;"",[3]WA!L11,"")</f>
        <v>20429</v>
      </c>
      <c r="M114" t="str">
        <f>IF([3]WA!M11&lt;&gt;"",[3]WA!M11,"")</f>
        <v>3 Glider Gdns</v>
      </c>
      <c r="N114" t="str">
        <f>IF([3]WA!N11&lt;&gt;"",[3]WA!N11,"")</f>
        <v>Bunbury</v>
      </c>
      <c r="O114" t="str">
        <f>IF([3]WA!O11&lt;&gt;"",[3]WA!O11,"")</f>
        <v>WA</v>
      </c>
      <c r="P114">
        <f>IF([3]WA!P11&lt;&gt;"",[3]WA!P11,"")</f>
        <v>6230</v>
      </c>
      <c r="Q114" t="str">
        <f>IF([3]WA!Q11&lt;&gt;"",[3]WA!Q11,"")</f>
        <v>0870107077</v>
      </c>
      <c r="R114" t="str">
        <f>IF([3]WA!R11&lt;&gt;"",[3]WA!R11,"")</f>
        <v>0870100158</v>
      </c>
      <c r="S114" t="str">
        <f>IF([3]WA!S11&lt;&gt;"",[3]WA!S11,"")</f>
        <v>aldo.dent@bunburyph.example.net</v>
      </c>
      <c r="T114" t="str">
        <f>IF([3]WA!T11&lt;&gt;"",[3]WA!T11,"")</f>
        <v>HAC00000000113</v>
      </c>
      <c r="U114" t="str">
        <f>IF([3]WA!U11&lt;&gt;"",[3]WA!U11,"")</f>
        <v>8003624900039246</v>
      </c>
      <c r="V114" t="str">
        <f>IF([3]WA!V11&lt;&gt;"",[3]WA!V11,"")</f>
        <v>2449381L</v>
      </c>
      <c r="W114" t="str">
        <f>IF([3]WA!W11&lt;&gt;"",[3]WA!W11,"")</f>
        <v/>
      </c>
    </row>
    <row r="115" spans="1:23" x14ac:dyDescent="0.25">
      <c r="A115" t="str">
        <f>IF([3]WA!A12&lt;&gt;"",[3]WA!A12,"")</f>
        <v>Registered Nurse</v>
      </c>
      <c r="B115" t="str">
        <f>IF([3]WA!B12&lt;&gt;"",[3]WA!B12,"")</f>
        <v xml:space="preserve">8003611566718700 </v>
      </c>
      <c r="C115">
        <f>IF([3]WA!C12&lt;&gt;"",[3]WA!C12,"")</f>
        <v>2544</v>
      </c>
      <c r="D115" t="str">
        <f>IF([3]WA!D12&lt;&gt;"",[3]WA!D12,"")</f>
        <v>Registered Nurses</v>
      </c>
      <c r="E115">
        <f>IF([3]WA!E12&lt;&gt;"",[3]WA!E12,"")</f>
        <v>254499</v>
      </c>
      <c r="F115" t="str">
        <f>IF([3]WA!F12&lt;&gt;"",[3]WA!F12,"")</f>
        <v>Registered Nurses nec</v>
      </c>
      <c r="G115" t="str">
        <f>TRIM([3]WA!G12)</f>
        <v/>
      </c>
      <c r="H115" t="str">
        <f>TRIM([3]WA!H12)</f>
        <v/>
      </c>
      <c r="I115" t="str">
        <f>IF([3]WA!I12&lt;&gt;"",[3]WA!I12,"")</f>
        <v>COOKE</v>
      </c>
      <c r="J115" t="str">
        <f>IF([3]WA!J12&lt;&gt;"",[3]WA!J12,"")</f>
        <v>Arthur</v>
      </c>
      <c r="K115" t="str">
        <f>IF([3]WA!K12&lt;&gt;"",[3]WA!K12,"")</f>
        <v>Not Stated/Inadequately Described</v>
      </c>
      <c r="L115">
        <f>IF([3]WA!L12&lt;&gt;"",[3]WA!L12,"")</f>
        <v>33108</v>
      </c>
      <c r="M115" t="str">
        <f>IF([3]WA!M12&lt;&gt;"",[3]WA!M12,"")</f>
        <v>119 State Esp</v>
      </c>
      <c r="N115" t="str">
        <f>IF([3]WA!N12&lt;&gt;"",[3]WA!N12,"")</f>
        <v>Morgantown</v>
      </c>
      <c r="O115" t="str">
        <f>IF([3]WA!O12&lt;&gt;"",[3]WA!O12,"")</f>
        <v>WA</v>
      </c>
      <c r="P115">
        <f>IF([3]WA!P12&lt;&gt;"",[3]WA!P12,"")</f>
        <v>6701</v>
      </c>
      <c r="Q115" t="str">
        <f>IF([3]WA!Q12&lt;&gt;"",[3]WA!Q12,"")</f>
        <v>0870102901</v>
      </c>
      <c r="R115" t="str">
        <f>IF([3]WA!R12&lt;&gt;"",[3]WA!R12,"")</f>
        <v>0870106277</v>
      </c>
      <c r="S115" t="str">
        <f>IF([3]WA!S12&lt;&gt;"",[3]WA!S12,"")</f>
        <v>arthur.cooke@morgantownph.example.com.au</v>
      </c>
      <c r="T115" t="str">
        <f>IF([3]WA!T12&lt;&gt;"",[3]WA!T12,"")</f>
        <v>HAC00000000114</v>
      </c>
      <c r="U115" t="str">
        <f>IF([3]WA!U12&lt;&gt;"",[3]WA!U12,"")</f>
        <v>8003629900040516</v>
      </c>
      <c r="V115" t="str">
        <f>IF([3]WA!V12&lt;&gt;"",[3]WA!V12,"")</f>
        <v>2449391K</v>
      </c>
      <c r="W115" t="str">
        <f>IF([3]WA!W12&lt;&gt;"",[3]WA!W12,"")</f>
        <v/>
      </c>
    </row>
    <row r="116" spans="1:23" x14ac:dyDescent="0.25">
      <c r="A116" t="str">
        <f>IF([3]WA!A13&lt;&gt;"",[3]WA!A13,"")</f>
        <v>Registered Nurse</v>
      </c>
      <c r="B116" t="str">
        <f>IF([3]WA!B13&lt;&gt;"",[3]WA!B13,"")</f>
        <v xml:space="preserve">8003616566719079 </v>
      </c>
      <c r="C116">
        <f>IF([3]WA!C13&lt;&gt;"",[3]WA!C13,"")</f>
        <v>2544</v>
      </c>
      <c r="D116" t="str">
        <f>IF([3]WA!D13&lt;&gt;"",[3]WA!D13,"")</f>
        <v>Registered Nurses</v>
      </c>
      <c r="E116">
        <f>IF([3]WA!E13&lt;&gt;"",[3]WA!E13,"")</f>
        <v>254499</v>
      </c>
      <c r="F116" t="str">
        <f>IF([3]WA!F13&lt;&gt;"",[3]WA!F13,"")</f>
        <v>Registered Nurses nec</v>
      </c>
      <c r="G116" t="str">
        <f>TRIM([3]WA!G13)</f>
        <v/>
      </c>
      <c r="H116" t="str">
        <f>TRIM([3]WA!H13)</f>
        <v/>
      </c>
      <c r="I116" t="str">
        <f>IF([3]WA!I13&lt;&gt;"",[3]WA!I13,"")</f>
        <v>LUMB</v>
      </c>
      <c r="J116" t="str">
        <f>IF([3]WA!J13&lt;&gt;"",[3]WA!J13,"")</f>
        <v>Lovie</v>
      </c>
      <c r="K116" t="str">
        <f>IF([3]WA!K13&lt;&gt;"",[3]WA!K13,"")</f>
        <v>Intersex or Indeterminate</v>
      </c>
      <c r="L116">
        <f>IF([3]WA!L13&lt;&gt;"",[3]WA!L13,"")</f>
        <v>21147</v>
      </c>
      <c r="M116" t="str">
        <f>IF([3]WA!M13&lt;&gt;"",[3]WA!M13,"")</f>
        <v>117 Shall Cct</v>
      </c>
      <c r="N116" t="str">
        <f>IF([3]WA!N13&lt;&gt;"",[3]WA!N13,"")</f>
        <v>Lake Wells</v>
      </c>
      <c r="O116" t="str">
        <f>IF([3]WA!O13&lt;&gt;"",[3]WA!O13,"")</f>
        <v>WA</v>
      </c>
      <c r="P116">
        <f>IF([3]WA!P13&lt;&gt;"",[3]WA!P13,"")</f>
        <v>6440</v>
      </c>
      <c r="Q116" t="str">
        <f>IF([3]WA!Q13&lt;&gt;"",[3]WA!Q13,"")</f>
        <v>0870107705</v>
      </c>
      <c r="R116" t="str">
        <f>IF([3]WA!R13&lt;&gt;"",[3]WA!R13,"")</f>
        <v>0870108813</v>
      </c>
      <c r="S116" t="str">
        <f>IF([3]WA!S13&lt;&gt;"",[3]WA!S13,"")</f>
        <v>lovie.lumb@lakewellsmp.example.com.au</v>
      </c>
      <c r="T116" t="str">
        <f>IF([3]WA!T13&lt;&gt;"",[3]WA!T13,"")</f>
        <v>HAC00000000115</v>
      </c>
      <c r="U116" t="str">
        <f>IF([3]WA!U13&lt;&gt;"",[3]WA!U13,"")</f>
        <v>8003623233373439</v>
      </c>
      <c r="V116" t="str">
        <f>IF([3]WA!V13&lt;&gt;"",[3]WA!V13,"")</f>
        <v>2449401B</v>
      </c>
      <c r="W116" t="str">
        <f>IF([3]WA!W13&lt;&gt;"",[3]WA!W13,"")</f>
        <v/>
      </c>
    </row>
    <row r="117" spans="1:23" x14ac:dyDescent="0.25">
      <c r="A117" t="str">
        <f>IF([3]WA!A14&lt;&gt;"",[3]WA!A14,"")</f>
        <v>Registered Nurse</v>
      </c>
      <c r="B117" t="str">
        <f>IF([3]WA!B14&lt;&gt;"",[3]WA!B14,"")</f>
        <v xml:space="preserve">8003618233385193 </v>
      </c>
      <c r="C117">
        <f>IF([3]WA!C14&lt;&gt;"",[3]WA!C14,"")</f>
        <v>2544</v>
      </c>
      <c r="D117" t="str">
        <f>IF([3]WA!D14&lt;&gt;"",[3]WA!D14,"")</f>
        <v>Registered Nurses</v>
      </c>
      <c r="E117">
        <f>IF([3]WA!E14&lt;&gt;"",[3]WA!E14,"")</f>
        <v>254499</v>
      </c>
      <c r="F117" t="str">
        <f>IF([3]WA!F14&lt;&gt;"",[3]WA!F14,"")</f>
        <v>Registered Nurses nec</v>
      </c>
      <c r="G117" t="str">
        <f>TRIM([3]WA!G14)</f>
        <v/>
      </c>
      <c r="H117" t="str">
        <f>TRIM([3]WA!H14)</f>
        <v/>
      </c>
      <c r="I117" t="str">
        <f>IF([3]WA!I14&lt;&gt;"",[3]WA!I14,"")</f>
        <v>CLARE</v>
      </c>
      <c r="J117" t="str">
        <f>IF([3]WA!J14&lt;&gt;"",[3]WA!J14,"")</f>
        <v>Evonne</v>
      </c>
      <c r="K117" t="str">
        <f>IF([3]WA!K14&lt;&gt;"",[3]WA!K14,"")</f>
        <v>Intersex or Indeterminate</v>
      </c>
      <c r="L117">
        <f>IF([3]WA!L14&lt;&gt;"",[3]WA!L14,"")</f>
        <v>22605</v>
      </c>
      <c r="M117" t="str">
        <f>IF([3]WA!M14&lt;&gt;"",[3]WA!M14,"")</f>
        <v>117 Newhaven Way</v>
      </c>
      <c r="N117" t="str">
        <f>IF([3]WA!N14&lt;&gt;"",[3]WA!N14,"")</f>
        <v>Quinninup</v>
      </c>
      <c r="O117" t="str">
        <f>IF([3]WA!O14&lt;&gt;"",[3]WA!O14,"")</f>
        <v>WA</v>
      </c>
      <c r="P117">
        <f>IF([3]WA!P14&lt;&gt;"",[3]WA!P14,"")</f>
        <v>6258</v>
      </c>
      <c r="Q117" t="str">
        <f>IF([3]WA!Q14&lt;&gt;"",[3]WA!Q14,"")</f>
        <v>0870104737</v>
      </c>
      <c r="R117" t="str">
        <f>IF([3]WA!R14&lt;&gt;"",[3]WA!R14,"")</f>
        <v>0870104737</v>
      </c>
      <c r="S117" t="str">
        <f>IF([3]WA!S14&lt;&gt;"",[3]WA!S14,"")</f>
        <v>evonne.clare@quinninupmc.example.net</v>
      </c>
      <c r="T117" t="str">
        <f>IF([3]WA!T14&lt;&gt;"",[3]WA!T14,"")</f>
        <v>HAC00000000116</v>
      </c>
      <c r="U117" t="str">
        <f>IF([3]WA!U14&lt;&gt;"",[3]WA!U14,"")</f>
        <v xml:space="preserve">8003629900040532 </v>
      </c>
      <c r="V117" t="str">
        <f>IF([3]WA!V14&lt;&gt;"",[3]WA!V14,"")</f>
        <v>2449411A</v>
      </c>
      <c r="W117" t="str">
        <f>IF([3]WA!W14&lt;&gt;"",[3]WA!W14,"")</f>
        <v/>
      </c>
    </row>
    <row r="118" spans="1:23" x14ac:dyDescent="0.25">
      <c r="A118" t="str">
        <f>IF([3]WA!A15&lt;&gt;"",[3]WA!A15,"")</f>
        <v>Registered Nurse</v>
      </c>
      <c r="B118" t="str">
        <f>IF([3]WA!B15&lt;&gt;"",[3]WA!B15,"")</f>
        <v xml:space="preserve">8003619900052314 </v>
      </c>
      <c r="C118">
        <f>IF([3]WA!C15&lt;&gt;"",[3]WA!C15,"")</f>
        <v>2544</v>
      </c>
      <c r="D118" t="str">
        <f>IF([3]WA!D15&lt;&gt;"",[3]WA!D15,"")</f>
        <v>Registered Nurses</v>
      </c>
      <c r="E118">
        <f>IF([3]WA!E15&lt;&gt;"",[3]WA!E15,"")</f>
        <v>254499</v>
      </c>
      <c r="F118" t="str">
        <f>IF([3]WA!F15&lt;&gt;"",[3]WA!F15,"")</f>
        <v>Registered Nurses nec</v>
      </c>
      <c r="G118" t="str">
        <f>TRIM([3]WA!G15)</f>
        <v/>
      </c>
      <c r="H118" t="str">
        <f>TRIM([3]WA!H15)</f>
        <v/>
      </c>
      <c r="I118" t="str">
        <f>IF([3]WA!I15&lt;&gt;"",[3]WA!I15,"")</f>
        <v>POWER</v>
      </c>
      <c r="J118" t="str">
        <f>IF([3]WA!J15&lt;&gt;"",[3]WA!J15,"")</f>
        <v>Linda</v>
      </c>
      <c r="K118" t="str">
        <f>IF([3]WA!K15&lt;&gt;"",[3]WA!K15,"")</f>
        <v>Female</v>
      </c>
      <c r="L118">
        <f>IF([3]WA!L15&lt;&gt;"",[3]WA!L15,"")</f>
        <v>35010</v>
      </c>
      <c r="M118" t="str">
        <f>IF([3]WA!M15&lt;&gt;"",[3]WA!M15,"")</f>
        <v>49 Delaware Dr</v>
      </c>
      <c r="N118" t="str">
        <f>IF([3]WA!N15&lt;&gt;"",[3]WA!N15,"")</f>
        <v>Balbarrup</v>
      </c>
      <c r="O118" t="str">
        <f>IF([3]WA!O15&lt;&gt;"",[3]WA!O15,"")</f>
        <v>WA</v>
      </c>
      <c r="P118">
        <f>IF([3]WA!P15&lt;&gt;"",[3]WA!P15,"")</f>
        <v>6258</v>
      </c>
      <c r="Q118" t="str">
        <f>IF([3]WA!Q15&lt;&gt;"",[3]WA!Q15,"")</f>
        <v>0870106410</v>
      </c>
      <c r="R118" t="str">
        <f>IF([3]WA!R15&lt;&gt;"",[3]WA!R15,"")</f>
        <v>0870102541</v>
      </c>
      <c r="S118" t="str">
        <f>IF([3]WA!S15&lt;&gt;"",[3]WA!S15,"")</f>
        <v>linda.power@balbarruppractice.example.net</v>
      </c>
      <c r="T118" t="str">
        <f>IF([3]WA!T15&lt;&gt;"",[3]WA!T15,"")</f>
        <v>HAC00000000117</v>
      </c>
      <c r="U118" t="str">
        <f>IF([3]WA!U15&lt;&gt;"",[3]WA!U15,"")</f>
        <v xml:space="preserve">8003629900040557 </v>
      </c>
      <c r="V118" t="str">
        <f>IF([3]WA!V15&lt;&gt;"",[3]WA!V15,"")</f>
        <v>2449421Y</v>
      </c>
      <c r="W118" t="str">
        <f>IF([3]WA!W15&lt;&gt;"",[3]WA!W15,"")</f>
        <v/>
      </c>
    </row>
    <row r="119" spans="1:23" x14ac:dyDescent="0.25">
      <c r="A119" t="str">
        <f>IF([3]WA!A16&lt;&gt;"",[3]WA!A16,"")</f>
        <v>Radiographer</v>
      </c>
      <c r="B119" t="str">
        <f>IF([3]WA!B16&lt;&gt;"",[3]WA!B16,"")</f>
        <v xml:space="preserve">8003618233385201 </v>
      </c>
      <c r="C119">
        <f>IF([3]WA!C16&lt;&gt;"",[3]WA!C16,"")</f>
        <v>2512</v>
      </c>
      <c r="D119" t="str">
        <f>IF([3]WA!D16&lt;&gt;"",[3]WA!D16,"")</f>
        <v>Medical Imaging Professionals</v>
      </c>
      <c r="E119">
        <f>IF([3]WA!E16&lt;&gt;"",[3]WA!E16,"")</f>
        <v>251211</v>
      </c>
      <c r="F119" t="str">
        <f>IF([3]WA!F16&lt;&gt;"",[3]WA!F16,"")</f>
        <v>Medical Diagnostic Radiographer</v>
      </c>
      <c r="G119" t="str">
        <f>TRIM([3]WA!G16)</f>
        <v/>
      </c>
      <c r="H119" t="str">
        <f>TRIM([3]WA!H16)</f>
        <v/>
      </c>
      <c r="I119" t="str">
        <f>IF([3]WA!I16&lt;&gt;"",[3]WA!I16,"")</f>
        <v>GILMORE</v>
      </c>
      <c r="J119" t="str">
        <f>IF([3]WA!J16&lt;&gt;"",[3]WA!J16,"")</f>
        <v>Ann</v>
      </c>
      <c r="K119" t="str">
        <f>IF([3]WA!K16&lt;&gt;"",[3]WA!K16,"")</f>
        <v>Intersex or Indeterminate</v>
      </c>
      <c r="L119">
        <f>IF([3]WA!L16&lt;&gt;"",[3]WA!L16,"")</f>
        <v>28571</v>
      </c>
      <c r="M119" t="str">
        <f>IF([3]WA!M16&lt;&gt;"",[3]WA!M16,"")</f>
        <v>32 Valley Rvr</v>
      </c>
      <c r="N119" t="str">
        <f>IF([3]WA!N16&lt;&gt;"",[3]WA!N16,"")</f>
        <v>Throssell</v>
      </c>
      <c r="O119" t="str">
        <f>IF([3]WA!O16&lt;&gt;"",[3]WA!O16,"")</f>
        <v>WA</v>
      </c>
      <c r="P119">
        <f>IF([3]WA!P16&lt;&gt;"",[3]WA!P16,"")</f>
        <v>6401</v>
      </c>
      <c r="Q119" t="str">
        <f>IF([3]WA!Q16&lt;&gt;"",[3]WA!Q16,"")</f>
        <v>0870106137</v>
      </c>
      <c r="R119" t="str">
        <f>IF([3]WA!R16&lt;&gt;"",[3]WA!R16,"")</f>
        <v>0870100360</v>
      </c>
      <c r="S119" t="str">
        <f>IF([3]WA!S16&lt;&gt;"",[3]WA!S16,"")</f>
        <v>ann.gilmore@example.net</v>
      </c>
      <c r="T119" t="str">
        <f>IF([3]WA!T16&lt;&gt;"",[3]WA!T16,"")</f>
        <v>HAC00000000118</v>
      </c>
      <c r="U119" t="str">
        <f>IF([3]WA!U16&lt;&gt;"",[3]WA!U16,"")</f>
        <v/>
      </c>
      <c r="V119" t="str">
        <f>IF([3]WA!V16&lt;&gt;"",[3]WA!V16,"")</f>
        <v>2449431X</v>
      </c>
      <c r="W119" t="str">
        <f>IF([3]WA!W16&lt;&gt;"",[3]WA!W16,"")</f>
        <v/>
      </c>
    </row>
    <row r="120" spans="1:23" x14ac:dyDescent="0.25">
      <c r="A120" t="str">
        <f>IF([3]WA!A17&lt;&gt;"",[3]WA!A17,"")</f>
        <v>Radiologist</v>
      </c>
      <c r="B120" t="str">
        <f>IF([3]WA!B17&lt;&gt;"",[3]WA!B17,"")</f>
        <v xml:space="preserve">8003616566719087 </v>
      </c>
      <c r="C120">
        <f>IF([3]WA!C17&lt;&gt;"",[3]WA!C17,"")</f>
        <v>2539</v>
      </c>
      <c r="D120" t="str">
        <f>IF([3]WA!D17&lt;&gt;"",[3]WA!D17,"")</f>
        <v>Other Medical Practitioners</v>
      </c>
      <c r="E120">
        <f>IF([3]WA!E17&lt;&gt;"",[3]WA!E17,"")</f>
        <v>253917</v>
      </c>
      <c r="F120" t="str">
        <f>IF([3]WA!F17&lt;&gt;"",[3]WA!F17,"")</f>
        <v>Diagnostic and Interventional Radiologist</v>
      </c>
      <c r="G120" t="str">
        <f>TRIM([3]WA!G17)</f>
        <v/>
      </c>
      <c r="H120" t="str">
        <f>TRIM([3]WA!H17)</f>
        <v/>
      </c>
      <c r="I120" t="str">
        <f>IF([3]WA!I17&lt;&gt;"",[3]WA!I17,"")</f>
        <v>GIDLEY</v>
      </c>
      <c r="J120" t="str">
        <f>IF([3]WA!J17&lt;&gt;"",[3]WA!J17,"")</f>
        <v>Aubrey</v>
      </c>
      <c r="K120" t="str">
        <f>IF([3]WA!K17&lt;&gt;"",[3]WA!K17,"")</f>
        <v>Not Stated/Inadequately Described</v>
      </c>
      <c r="L120">
        <f>IF([3]WA!L17&lt;&gt;"",[3]WA!L17,"")</f>
        <v>24018</v>
      </c>
      <c r="M120" t="str">
        <f>IF([3]WA!M17&lt;&gt;"",[3]WA!M17,"")</f>
        <v>196 Zorro St</v>
      </c>
      <c r="N120" t="str">
        <f>IF([3]WA!N17&lt;&gt;"",[3]WA!N17,"")</f>
        <v>Koolanooka</v>
      </c>
      <c r="O120" t="str">
        <f>IF([3]WA!O17&lt;&gt;"",[3]WA!O17,"")</f>
        <v>WA</v>
      </c>
      <c r="P120">
        <f>IF([3]WA!P17&lt;&gt;"",[3]WA!P17,"")</f>
        <v>6623</v>
      </c>
      <c r="Q120" t="str">
        <f>IF([3]WA!Q17&lt;&gt;"",[3]WA!Q17,"")</f>
        <v>0870100011</v>
      </c>
      <c r="R120" t="str">
        <f>IF([3]WA!R17&lt;&gt;"",[3]WA!R17,"")</f>
        <v>0870109836</v>
      </c>
      <c r="S120" t="str">
        <f>IF([3]WA!S17&lt;&gt;"",[3]WA!S17,"")</f>
        <v>aubrey.gidley@koolanookaradiology.example.net</v>
      </c>
      <c r="T120" t="str">
        <f>IF([3]WA!T17&lt;&gt;"",[3]WA!T17,"")</f>
        <v>HAC00000000119</v>
      </c>
      <c r="U120" t="str">
        <f>IF([3]WA!U17&lt;&gt;"",[3]WA!U17,"")</f>
        <v>8003628233373206</v>
      </c>
      <c r="V120" t="str">
        <f>IF([3]WA!V17&lt;&gt;"",[3]WA!V17,"")</f>
        <v>2449441W</v>
      </c>
      <c r="W120" t="str">
        <f>IF([3]WA!W17&lt;&gt;"",[3]WA!W17,"")</f>
        <v/>
      </c>
    </row>
    <row r="121" spans="1:23" x14ac:dyDescent="0.25">
      <c r="A121" t="str">
        <f>IF([3]WA!A18&lt;&gt;"",[3]WA!A18,"")</f>
        <v>Surgeon</v>
      </c>
      <c r="B121" t="str">
        <f>IF([3]WA!B18&lt;&gt;"",[3]WA!B18,"")</f>
        <v xml:space="preserve">8003613233385053 </v>
      </c>
      <c r="C121">
        <f>IF([3]WA!C18&lt;&gt;"",[3]WA!C18,"")</f>
        <v>2535</v>
      </c>
      <c r="D121" t="str">
        <f>IF([3]WA!D18&lt;&gt;"",[3]WA!D18,"")</f>
        <v>Surgeons</v>
      </c>
      <c r="E121">
        <f>IF([3]WA!E18&lt;&gt;"",[3]WA!E18,"")</f>
        <v>253511</v>
      </c>
      <c r="F121" t="str">
        <f>IF([3]WA!F18&lt;&gt;"",[3]WA!F18,"")</f>
        <v>Surgeon (General)</v>
      </c>
      <c r="G121" t="str">
        <f>TRIM([3]WA!G18)</f>
        <v/>
      </c>
      <c r="H121" t="str">
        <f>TRIM([3]WA!H18)</f>
        <v/>
      </c>
      <c r="I121" t="str">
        <f>IF([3]WA!I18&lt;&gt;"",[3]WA!I18,"")</f>
        <v>POTTER</v>
      </c>
      <c r="J121" t="str">
        <f>IF([3]WA!J18&lt;&gt;"",[3]WA!J18,"")</f>
        <v>Lamar</v>
      </c>
      <c r="K121" t="str">
        <f>IF([3]WA!K18&lt;&gt;"",[3]WA!K18,"")</f>
        <v>Not Stated/Inadequately Described</v>
      </c>
      <c r="L121">
        <f>IF([3]WA!L18&lt;&gt;"",[3]WA!L18,"")</f>
        <v>26750</v>
      </c>
      <c r="M121" t="str">
        <f>IF([3]WA!M18&lt;&gt;"",[3]WA!M18,"")</f>
        <v>58 Copper Rdge</v>
      </c>
      <c r="N121" t="str">
        <f>IF([3]WA!N18&lt;&gt;"",[3]WA!N18,"")</f>
        <v>Bunbury</v>
      </c>
      <c r="O121" t="str">
        <f>IF([3]WA!O18&lt;&gt;"",[3]WA!O18,"")</f>
        <v>WA</v>
      </c>
      <c r="P121">
        <f>IF([3]WA!P18&lt;&gt;"",[3]WA!P18,"")</f>
        <v>6230</v>
      </c>
      <c r="Q121" t="str">
        <f>IF([3]WA!Q18&lt;&gt;"",[3]WA!Q18,"")</f>
        <v>0870108363</v>
      </c>
      <c r="R121" t="str">
        <f>IF([3]WA!R18&lt;&gt;"",[3]WA!R18,"")</f>
        <v>0870108641</v>
      </c>
      <c r="S121" t="str">
        <f>IF([3]WA!S18&lt;&gt;"",[3]WA!S18,"")</f>
        <v>lamar.potter@bunburyph.example.net</v>
      </c>
      <c r="T121" t="str">
        <f>IF([3]WA!T18&lt;&gt;"",[3]WA!T18,"")</f>
        <v>HAC00000000120</v>
      </c>
      <c r="U121" t="str">
        <f>IF([3]WA!U18&lt;&gt;"",[3]WA!U18,"")</f>
        <v xml:space="preserve">8003624900039246 </v>
      </c>
      <c r="V121" t="str">
        <f>IF([3]WA!V18&lt;&gt;"",[3]WA!V18,"")</f>
        <v>2449451T</v>
      </c>
      <c r="W121" t="str">
        <f>IF([3]WA!W18&lt;&gt;"",[3]WA!W18,"")</f>
        <v/>
      </c>
    </row>
    <row r="122" spans="1:23" x14ac:dyDescent="0.25">
      <c r="A122" t="str">
        <f>IF([3]WA!A19&lt;&gt;"",[3]WA!A19,"")</f>
        <v>Surgeon</v>
      </c>
      <c r="B122" t="str">
        <f>IF([3]WA!B19&lt;&gt;"",[3]WA!B19,"")</f>
        <v xml:space="preserve">8003614900051622 </v>
      </c>
      <c r="C122">
        <f>IF([3]WA!C19&lt;&gt;"",[3]WA!C19,"")</f>
        <v>2535</v>
      </c>
      <c r="D122" t="str">
        <f>IF([3]WA!D19&lt;&gt;"",[3]WA!D19,"")</f>
        <v>Surgeons</v>
      </c>
      <c r="E122">
        <f>IF([3]WA!E19&lt;&gt;"",[3]WA!E19,"")</f>
        <v>253511</v>
      </c>
      <c r="F122" t="str">
        <f>IF([3]WA!F19&lt;&gt;"",[3]WA!F19,"")</f>
        <v>Surgeon (General)</v>
      </c>
      <c r="G122" t="str">
        <f>TRIM([3]WA!G19)</f>
        <v/>
      </c>
      <c r="H122" t="str">
        <f>TRIM([3]WA!H19)</f>
        <v/>
      </c>
      <c r="I122" t="str">
        <f>IF([3]WA!I19&lt;&gt;"",[3]WA!I19,"")</f>
        <v>BROOKSBY</v>
      </c>
      <c r="J122" t="str">
        <f>IF([3]WA!J19&lt;&gt;"",[3]WA!J19,"")</f>
        <v>Caterina</v>
      </c>
      <c r="K122" t="str">
        <f>IF([3]WA!K19&lt;&gt;"",[3]WA!K19,"")</f>
        <v>Female</v>
      </c>
      <c r="L122">
        <f>IF([3]WA!L19&lt;&gt;"",[3]WA!L19,"")</f>
        <v>26498</v>
      </c>
      <c r="M122" t="str">
        <f>IF([3]WA!M19&lt;&gt;"",[3]WA!M19,"")</f>
        <v>50 Elgin Qy</v>
      </c>
      <c r="N122" t="str">
        <f>IF([3]WA!N19&lt;&gt;"",[3]WA!N19,"")</f>
        <v>Morgantown</v>
      </c>
      <c r="O122" t="str">
        <f>IF([3]WA!O19&lt;&gt;"",[3]WA!O19,"")</f>
        <v>WA</v>
      </c>
      <c r="P122">
        <f>IF([3]WA!P19&lt;&gt;"",[3]WA!P19,"")</f>
        <v>6701</v>
      </c>
      <c r="Q122" t="str">
        <f>IF([3]WA!Q19&lt;&gt;"",[3]WA!Q19,"")</f>
        <v>0870104899</v>
      </c>
      <c r="R122" t="str">
        <f>IF([3]WA!R19&lt;&gt;"",[3]WA!R19,"")</f>
        <v>0870104826</v>
      </c>
      <c r="S122" t="str">
        <f>IF([3]WA!S19&lt;&gt;"",[3]WA!S19,"")</f>
        <v>caterina.brooksby@morgantownph.example.com.au</v>
      </c>
      <c r="T122" t="str">
        <f>IF([3]WA!T19&lt;&gt;"",[3]WA!T19,"")</f>
        <v>HAC00000000121</v>
      </c>
      <c r="U122" t="str">
        <f>IF([3]WA!U19&lt;&gt;"",[3]WA!U19,"")</f>
        <v>8003629900040516</v>
      </c>
      <c r="V122" t="str">
        <f>IF([3]WA!V19&lt;&gt;"",[3]WA!V19,"")</f>
        <v>2449461L</v>
      </c>
      <c r="W122" t="str">
        <f>IF([3]WA!W19&lt;&gt;"",[3]WA!W19,"")</f>
        <v/>
      </c>
    </row>
    <row r="123" spans="1:23" x14ac:dyDescent="0.25">
      <c r="A123" t="str">
        <f>IF([3]WA!A20&lt;&gt;"",[3]WA!A20,"")</f>
        <v>Dermatologist</v>
      </c>
      <c r="B123" t="str">
        <f>IF([3]WA!B20&lt;&gt;"",[3]WA!B20,"")</f>
        <v xml:space="preserve">8003616566719103 </v>
      </c>
      <c r="C123">
        <f>IF([3]WA!C20&lt;&gt;"",[3]WA!C20,"")</f>
        <v>2539</v>
      </c>
      <c r="D123" t="str">
        <f>IF([3]WA!D20&lt;&gt;"",[3]WA!D20,"")</f>
        <v>Other Medical Practitioners</v>
      </c>
      <c r="E123">
        <f>IF([3]WA!E20&lt;&gt;"",[3]WA!E20,"")</f>
        <v>253911</v>
      </c>
      <c r="F123" t="str">
        <f>IF([3]WA!F20&lt;&gt;"",[3]WA!F20,"")</f>
        <v>Dermatologist</v>
      </c>
      <c r="G123" t="str">
        <f>TRIM([3]WA!G20)</f>
        <v/>
      </c>
      <c r="H123" t="str">
        <f>TRIM([3]WA!H20)</f>
        <v/>
      </c>
      <c r="I123" t="str">
        <f>IF([3]WA!I20&lt;&gt;"",[3]WA!I20,"")</f>
        <v>DELANEY</v>
      </c>
      <c r="J123" t="str">
        <f>IF([3]WA!J20&lt;&gt;"",[3]WA!J20,"")</f>
        <v>Ned</v>
      </c>
      <c r="K123" t="str">
        <f>IF([3]WA!K20&lt;&gt;"",[3]WA!K20,"")</f>
        <v>Not Stated/Inadequately Described</v>
      </c>
      <c r="L123">
        <f>IF([3]WA!L20&lt;&gt;"",[3]WA!L20,"")</f>
        <v>19961</v>
      </c>
      <c r="M123" t="str">
        <f>IF([3]WA!M20&lt;&gt;"",[3]WA!M20,"")</f>
        <v>65 Versace Esp</v>
      </c>
      <c r="N123" t="str">
        <f>IF([3]WA!N20&lt;&gt;"",[3]WA!N20,"")</f>
        <v>The Lakes</v>
      </c>
      <c r="O123" t="str">
        <f>IF([3]WA!O20&lt;&gt;"",[3]WA!O20,"")</f>
        <v>WA</v>
      </c>
      <c r="P123">
        <f>IF([3]WA!P20&lt;&gt;"",[3]WA!P20,"")</f>
        <v>6556</v>
      </c>
      <c r="Q123" t="str">
        <f>IF([3]WA!Q20&lt;&gt;"",[3]WA!Q20,"")</f>
        <v>0870106521</v>
      </c>
      <c r="R123" t="str">
        <f>IF([3]WA!R20&lt;&gt;"",[3]WA!R20,"")</f>
        <v>0870102805</v>
      </c>
      <c r="S123" t="str">
        <f>IF([3]WA!S20&lt;&gt;"",[3]WA!S20,"")</f>
        <v>ned.delaney@example.com</v>
      </c>
      <c r="T123" t="str">
        <f>IF([3]WA!T20&lt;&gt;"",[3]WA!T20,"")</f>
        <v>HAC00000000122</v>
      </c>
      <c r="U123" t="str">
        <f>IF([3]WA!U20&lt;&gt;"",[3]WA!U20,"")</f>
        <v/>
      </c>
      <c r="V123" t="str">
        <f>IF([3]WA!V20&lt;&gt;"",[3]WA!V20,"")</f>
        <v>2449471K</v>
      </c>
      <c r="W123" t="str">
        <f>IF([3]WA!W20&lt;&gt;"",[3]WA!W20,"")</f>
        <v/>
      </c>
    </row>
    <row r="124" spans="1:23" x14ac:dyDescent="0.25">
      <c r="A124" t="str">
        <f>IF([3]WA!A21&lt;&gt;"",[3]WA!A21,"")</f>
        <v>Diagnostic radiographer</v>
      </c>
      <c r="B124" t="str">
        <f>IF([3]WA!B21&lt;&gt;"",[3]WA!B21,"")</f>
        <v xml:space="preserve">8003613233385079 </v>
      </c>
      <c r="C124">
        <f>IF([3]WA!C21&lt;&gt;"",[3]WA!C21,"")</f>
        <v>2512</v>
      </c>
      <c r="D124" t="str">
        <f>IF([3]WA!D21&lt;&gt;"",[3]WA!D21,"")</f>
        <v>Medical Imaging Professionals</v>
      </c>
      <c r="E124">
        <f>IF([3]WA!E21&lt;&gt;"",[3]WA!E21,"")</f>
        <v>251211</v>
      </c>
      <c r="F124" t="str">
        <f>IF([3]WA!F21&lt;&gt;"",[3]WA!F21,"")</f>
        <v>Medical Diagnostic Radiographer</v>
      </c>
      <c r="G124" t="str">
        <f>TRIM([3]WA!G21)</f>
        <v/>
      </c>
      <c r="H124" t="str">
        <f>TRIM([3]WA!H21)</f>
        <v/>
      </c>
      <c r="I124" t="str">
        <f>IF([3]WA!I21&lt;&gt;"",[3]WA!I21,"")</f>
        <v>ORITZ</v>
      </c>
      <c r="J124" t="str">
        <f>IF([3]WA!J21&lt;&gt;"",[3]WA!J21,"")</f>
        <v>Abbie</v>
      </c>
      <c r="K124" t="str">
        <f>IF([3]WA!K21&lt;&gt;"",[3]WA!K21,"")</f>
        <v>Intersex or Indeterminate</v>
      </c>
      <c r="L124">
        <f>IF([3]WA!L21&lt;&gt;"",[3]WA!L21,"")</f>
        <v>25562</v>
      </c>
      <c r="M124" t="str">
        <f>IF([3]WA!M21&lt;&gt;"",[3]WA!M21,"")</f>
        <v>72 Rail Pnt</v>
      </c>
      <c r="N124" t="str">
        <f>IF([3]WA!N21&lt;&gt;"",[3]WA!N21,"")</f>
        <v>Bruce Rock</v>
      </c>
      <c r="O124" t="str">
        <f>IF([3]WA!O21&lt;&gt;"",[3]WA!O21,"")</f>
        <v>WA</v>
      </c>
      <c r="P124">
        <f>IF([3]WA!P21&lt;&gt;"",[3]WA!P21,"")</f>
        <v>6418</v>
      </c>
      <c r="Q124" t="str">
        <f>IF([3]WA!Q21&lt;&gt;"",[3]WA!Q21,"")</f>
        <v>0870107732</v>
      </c>
      <c r="R124" t="str">
        <f>IF([3]WA!R21&lt;&gt;"",[3]WA!R21,"")</f>
        <v>0870103912</v>
      </c>
      <c r="S124" t="str">
        <f>IF([3]WA!S21&lt;&gt;"",[3]WA!S21,"")</f>
        <v>abbie.oritz@example.com.au</v>
      </c>
      <c r="T124" t="str">
        <f>IF([3]WA!T21&lt;&gt;"",[3]WA!T21,"")</f>
        <v>HAC00000000123</v>
      </c>
      <c r="U124" t="str">
        <f>IF([3]WA!U21&lt;&gt;"",[3]WA!U21,"")</f>
        <v/>
      </c>
      <c r="V124" t="str">
        <f>IF([3]WA!V21&lt;&gt;"",[3]WA!V21,"")</f>
        <v>2449481J</v>
      </c>
      <c r="W124" t="str">
        <f>IF([3]WA!W21&lt;&gt;"",[3]WA!W21,"")</f>
        <v/>
      </c>
    </row>
    <row r="125" spans="1:23" x14ac:dyDescent="0.25">
      <c r="A125" t="str">
        <f>IF([3]WA!A22&lt;&gt;"",[3]WA!A22,"")</f>
        <v>Gastroenterologist</v>
      </c>
      <c r="B125" t="str">
        <f>IF([3]WA!B22&lt;&gt;"",[3]WA!B22,"")</f>
        <v xml:space="preserve">8003614900051648 </v>
      </c>
      <c r="C125">
        <f>IF([3]WA!C22&lt;&gt;"",[3]WA!C22,"")</f>
        <v>2533</v>
      </c>
      <c r="D125" t="str">
        <f>IF([3]WA!D22&lt;&gt;"",[3]WA!D22,"")</f>
        <v>Specialist Medical Practitioners</v>
      </c>
      <c r="E125">
        <f>IF([3]WA!E22&lt;&gt;"",[3]WA!E22,"")</f>
        <v>253316</v>
      </c>
      <c r="F125" t="str">
        <f>IF([3]WA!F22&lt;&gt;"",[3]WA!F22,"")</f>
        <v>Gastroenterologist</v>
      </c>
      <c r="G125" t="str">
        <f>TRIM([3]WA!G22)</f>
        <v/>
      </c>
      <c r="H125" t="str">
        <f>TRIM([3]WA!H22)</f>
        <v/>
      </c>
      <c r="I125" t="str">
        <f>IF([3]WA!I22&lt;&gt;"",[3]WA!I22,"")</f>
        <v>MILLER</v>
      </c>
      <c r="J125" t="str">
        <f>IF([3]WA!J22&lt;&gt;"",[3]WA!J22,"")</f>
        <v>Kittie</v>
      </c>
      <c r="K125" t="str">
        <f>IF([3]WA!K22&lt;&gt;"",[3]WA!K22,"")</f>
        <v>Intersex or Indeterminate</v>
      </c>
      <c r="L125">
        <f>IF([3]WA!L22&lt;&gt;"",[3]WA!L22,"")</f>
        <v>21739</v>
      </c>
      <c r="M125" t="str">
        <f>IF([3]WA!M22&lt;&gt;"",[3]WA!M22,"")</f>
        <v>147 Forrest Ave</v>
      </c>
      <c r="N125" t="str">
        <f>IF([3]WA!N22&lt;&gt;"",[3]WA!N22,"")</f>
        <v>Wooramel</v>
      </c>
      <c r="O125" t="str">
        <f>IF([3]WA!O22&lt;&gt;"",[3]WA!O22,"")</f>
        <v>WA</v>
      </c>
      <c r="P125">
        <f>IF([3]WA!P22&lt;&gt;"",[3]WA!P22,"")</f>
        <v>6701</v>
      </c>
      <c r="Q125" t="str">
        <f>IF([3]WA!Q22&lt;&gt;"",[3]WA!Q22,"")</f>
        <v>0870103863</v>
      </c>
      <c r="R125" t="str">
        <f>IF([3]WA!R22&lt;&gt;"",[3]WA!R22,"")</f>
        <v>0870105157</v>
      </c>
      <c r="S125" t="str">
        <f>IF([3]WA!S22&lt;&gt;"",[3]WA!S22,"")</f>
        <v>kittie.miller@example.net</v>
      </c>
      <c r="T125" t="str">
        <f>IF([3]WA!T22&lt;&gt;"",[3]WA!T22,"")</f>
        <v>HAC00000000124</v>
      </c>
      <c r="U125" t="str">
        <f>IF([3]WA!U22&lt;&gt;"",[3]WA!U22,"")</f>
        <v/>
      </c>
      <c r="V125" t="str">
        <f>IF([3]WA!V22&lt;&gt;"",[3]WA!V22,"")</f>
        <v>2449491H</v>
      </c>
      <c r="W125" t="str">
        <f>IF([3]WA!W22&lt;&gt;"",[3]WA!W22,"")</f>
        <v/>
      </c>
    </row>
    <row r="126" spans="1:23" x14ac:dyDescent="0.25">
      <c r="A126" t="str">
        <f>IF([3]WA!A23&lt;&gt;"",[3]WA!A23,"")</f>
        <v>Medical radiation practitioner</v>
      </c>
      <c r="B126" t="str">
        <f>IF([3]WA!B23&lt;&gt;"",[3]WA!B23,"")</f>
        <v xml:space="preserve">8003613233385087 </v>
      </c>
      <c r="C126">
        <f>IF([3]WA!C23&lt;&gt;"",[3]WA!C23,"")</f>
        <v>2512</v>
      </c>
      <c r="D126" t="str">
        <f>IF([3]WA!D23&lt;&gt;"",[3]WA!D23,"")</f>
        <v>Medical Imaging Professionals</v>
      </c>
      <c r="E126">
        <f>IF([3]WA!E23&lt;&gt;"",[3]WA!E23,"")</f>
        <v>251212</v>
      </c>
      <c r="F126" t="str">
        <f>IF([3]WA!F23&lt;&gt;"",[3]WA!F23,"")</f>
        <v>Medical Radiation Therapist</v>
      </c>
      <c r="G126" t="str">
        <f>TRIM([3]WA!G23)</f>
        <v/>
      </c>
      <c r="H126" t="str">
        <f>TRIM([3]WA!H23)</f>
        <v/>
      </c>
      <c r="I126" t="str">
        <f>IF([3]WA!I23&lt;&gt;"",[3]WA!I23,"")</f>
        <v>LEEDS</v>
      </c>
      <c r="J126" t="str">
        <f>IF([3]WA!J23&lt;&gt;"",[3]WA!J23,"")</f>
        <v>Roger</v>
      </c>
      <c r="K126" t="str">
        <f>IF([3]WA!K23&lt;&gt;"",[3]WA!K23,"")</f>
        <v>Not Stated/Inadequately Described</v>
      </c>
      <c r="L126">
        <f>IF([3]WA!L23&lt;&gt;"",[3]WA!L23,"")</f>
        <v>22606</v>
      </c>
      <c r="M126" t="str">
        <f>IF([3]WA!M23&lt;&gt;"",[3]WA!M23,"")</f>
        <v>140 Toby Rdge</v>
      </c>
      <c r="N126" t="str">
        <f>IF([3]WA!N23&lt;&gt;"",[3]WA!N23,"")</f>
        <v>Jerdacuttup</v>
      </c>
      <c r="O126" t="str">
        <f>IF([3]WA!O23&lt;&gt;"",[3]WA!O23,"")</f>
        <v>WA</v>
      </c>
      <c r="P126">
        <f>IF([3]WA!P23&lt;&gt;"",[3]WA!P23,"")</f>
        <v>6346</v>
      </c>
      <c r="Q126" t="str">
        <f>IF([3]WA!Q23&lt;&gt;"",[3]WA!Q23,"")</f>
        <v>0870102607</v>
      </c>
      <c r="R126" t="str">
        <f>IF([3]WA!R23&lt;&gt;"",[3]WA!R23,"")</f>
        <v>0870102607</v>
      </c>
      <c r="S126" t="str">
        <f>IF([3]WA!S23&lt;&gt;"",[3]WA!S23,"")</f>
        <v>roger.leeds@example.com</v>
      </c>
      <c r="T126" t="str">
        <f>IF([3]WA!T23&lt;&gt;"",[3]WA!T23,"")</f>
        <v>HAC00000000125</v>
      </c>
      <c r="U126" t="str">
        <f>IF([3]WA!U23&lt;&gt;"",[3]WA!U23,"")</f>
        <v/>
      </c>
      <c r="V126" t="str">
        <f>IF([3]WA!V23&lt;&gt;"",[3]WA!V23,"")</f>
        <v>2449501Y</v>
      </c>
      <c r="W126" t="str">
        <f>IF([3]WA!W23&lt;&gt;"",[3]WA!W23,"")</f>
        <v/>
      </c>
    </row>
    <row r="127" spans="1:23" x14ac:dyDescent="0.25">
      <c r="A127" t="str">
        <f>IF([3]WA!A24&lt;&gt;"",[3]WA!A24,"")</f>
        <v>Psychologist</v>
      </c>
      <c r="B127" t="str">
        <f>IF([3]WA!B24&lt;&gt;"",[3]WA!B24,"")</f>
        <v xml:space="preserve">8003613233385095 </v>
      </c>
      <c r="C127">
        <f>IF([3]WA!C24&lt;&gt;"",[3]WA!C24,"")</f>
        <v>2723</v>
      </c>
      <c r="D127" t="str">
        <f>IF([3]WA!D24&lt;&gt;"",[3]WA!D24,"")</f>
        <v>Psychologists</v>
      </c>
      <c r="E127">
        <f>IF([3]WA!E24&lt;&gt;"",[3]WA!E24,"")</f>
        <v>272311</v>
      </c>
      <c r="F127" t="str">
        <f>IF([3]WA!F24&lt;&gt;"",[3]WA!F24,"")</f>
        <v>Clinical Psychologist</v>
      </c>
      <c r="G127" t="str">
        <f>TRIM([3]WA!G24)</f>
        <v/>
      </c>
      <c r="H127" t="str">
        <f>TRIM([3]WA!H24)</f>
        <v/>
      </c>
      <c r="I127" t="str">
        <f>IF([3]WA!I24&lt;&gt;"",[3]WA!I24,"")</f>
        <v>MCNAUGHTON</v>
      </c>
      <c r="J127" t="str">
        <f>IF([3]WA!J24&lt;&gt;"",[3]WA!J24,"")</f>
        <v>Chante</v>
      </c>
      <c r="K127" t="str">
        <f>IF([3]WA!K24&lt;&gt;"",[3]WA!K24,"")</f>
        <v>Female</v>
      </c>
      <c r="L127">
        <f>IF([3]WA!L24&lt;&gt;"",[3]WA!L24,"")</f>
        <v>30362</v>
      </c>
      <c r="M127" t="str">
        <f>IF([3]WA!M24&lt;&gt;"",[3]WA!M24,"")</f>
        <v>94 Hermann Est</v>
      </c>
      <c r="N127" t="str">
        <f>IF([3]WA!N24&lt;&gt;"",[3]WA!N24,"")</f>
        <v>Henderson</v>
      </c>
      <c r="O127" t="str">
        <f>IF([3]WA!O24&lt;&gt;"",[3]WA!O24,"")</f>
        <v>WA</v>
      </c>
      <c r="P127">
        <f>IF([3]WA!P24&lt;&gt;"",[3]WA!P24,"")</f>
        <v>6166</v>
      </c>
      <c r="Q127" t="str">
        <f>IF([3]WA!Q24&lt;&gt;"",[3]WA!Q24,"")</f>
        <v>0870105668</v>
      </c>
      <c r="R127" t="str">
        <f>IF([3]WA!R24&lt;&gt;"",[3]WA!R24,"")</f>
        <v>0870100433</v>
      </c>
      <c r="S127" t="str">
        <f>IF([3]WA!S24&lt;&gt;"",[3]WA!S24,"")</f>
        <v>chante.mcnaughton@example.com.au</v>
      </c>
      <c r="T127" t="str">
        <f>IF([3]WA!T24&lt;&gt;"",[3]WA!T24,"")</f>
        <v>HAC00000000126</v>
      </c>
      <c r="U127" t="str">
        <f>IF([3]WA!U24&lt;&gt;"",[3]WA!U24,"")</f>
        <v/>
      </c>
      <c r="V127" t="str">
        <f>IF([3]WA!V24&lt;&gt;"",[3]WA!V24,"")</f>
        <v>2449511X</v>
      </c>
      <c r="W127" t="str">
        <f>IF([3]WA!W24&lt;&gt;"",[3]WA!W24,"")</f>
        <v/>
      </c>
    </row>
    <row r="128" spans="1:23" x14ac:dyDescent="0.25">
      <c r="A128" t="str">
        <f>IF([3]WA!A25&lt;&gt;"",[3]WA!A25,"")</f>
        <v>Optometrist</v>
      </c>
      <c r="B128" t="str">
        <f>IF([3]WA!B25&lt;&gt;"",[3]WA!B25,"")</f>
        <v xml:space="preserve">8003619900052330 </v>
      </c>
      <c r="C128">
        <f>IF([3]WA!C25&lt;&gt;"",[3]WA!C25,"")</f>
        <v>2514</v>
      </c>
      <c r="D128" t="str">
        <f>IF([3]WA!D25&lt;&gt;"",[3]WA!D25,"")</f>
        <v>Optometrists and Orthoptists</v>
      </c>
      <c r="E128">
        <f>IF([3]WA!E25&lt;&gt;"",[3]WA!E25,"")</f>
        <v>251411</v>
      </c>
      <c r="F128" t="str">
        <f>IF([3]WA!F25&lt;&gt;"",[3]WA!F25,"")</f>
        <v>Optometrist</v>
      </c>
      <c r="G128" t="str">
        <f>TRIM([3]WA!G25)</f>
        <v/>
      </c>
      <c r="H128" t="str">
        <f>TRIM([3]WA!H25)</f>
        <v/>
      </c>
      <c r="I128" t="str">
        <f>IF([3]WA!I25&lt;&gt;"",[3]WA!I25,"")</f>
        <v>COULTER</v>
      </c>
      <c r="J128" t="str">
        <f>IF([3]WA!J25&lt;&gt;"",[3]WA!J25,"")</f>
        <v>Rosalina</v>
      </c>
      <c r="K128" t="str">
        <f>IF([3]WA!K25&lt;&gt;"",[3]WA!K25,"")</f>
        <v>Female</v>
      </c>
      <c r="L128">
        <f>IF([3]WA!L25&lt;&gt;"",[3]WA!L25,"")</f>
        <v>29672</v>
      </c>
      <c r="M128" t="str">
        <f>IF([3]WA!M25&lt;&gt;"",[3]WA!M25,"")</f>
        <v>146 Central Cl</v>
      </c>
      <c r="N128" t="str">
        <f>IF([3]WA!N25&lt;&gt;"",[3]WA!N25,"")</f>
        <v>Broomehill</v>
      </c>
      <c r="O128" t="str">
        <f>IF([3]WA!O25&lt;&gt;"",[3]WA!O25,"")</f>
        <v>WA</v>
      </c>
      <c r="P128">
        <f>IF([3]WA!P25&lt;&gt;"",[3]WA!P25,"")</f>
        <v>6318</v>
      </c>
      <c r="Q128" t="str">
        <f>IF([3]WA!Q25&lt;&gt;"",[3]WA!Q25,"")</f>
        <v>0870100576</v>
      </c>
      <c r="R128" t="str">
        <f>IF([3]WA!R25&lt;&gt;"",[3]WA!R25,"")</f>
        <v>0870104506</v>
      </c>
      <c r="S128" t="str">
        <f>IF([3]WA!S25&lt;&gt;"",[3]WA!S25,"")</f>
        <v>rosalina.coulter@example.net</v>
      </c>
      <c r="T128" t="str">
        <f>IF([3]WA!T25&lt;&gt;"",[3]WA!T25,"")</f>
        <v>HAC00000000127</v>
      </c>
      <c r="U128" t="str">
        <f>IF([3]WA!U25&lt;&gt;"",[3]WA!U25,"")</f>
        <v/>
      </c>
      <c r="V128" t="str">
        <f>IF([3]WA!V25&lt;&gt;"",[3]WA!V25,"")</f>
        <v>2449521W</v>
      </c>
      <c r="W128">
        <f>IF([3]WA!W25&lt;&gt;"",[3]WA!W25,"")</f>
        <v>8017255</v>
      </c>
    </row>
    <row r="129" spans="1:23" s="23" customFormat="1" x14ac:dyDescent="0.25">
      <c r="A129" s="23" t="str">
        <f>IF([3]WA!A26&lt;&gt;"",[3]WA!A26,"")</f>
        <v>Respiratory and sleep medicine physician</v>
      </c>
      <c r="B129" s="23" t="str">
        <f>IF([3]WA!B26&lt;&gt;"",[3]WA!B26,"")</f>
        <v xml:space="preserve">8003616566719129 </v>
      </c>
      <c r="C129" s="23">
        <f>IF([3]WA!C26&lt;&gt;"",[3]WA!C26,"")</f>
        <v>2533</v>
      </c>
      <c r="D129" s="23" t="str">
        <f>IF([3]WA!D26&lt;&gt;"",[3]WA!D26,"")</f>
        <v>Specialist Medical Practitioners</v>
      </c>
      <c r="E129" s="23">
        <f>IF([3]WA!E26&lt;&gt;"",[3]WA!E26,"")</f>
        <v>253399</v>
      </c>
      <c r="F129" s="23" t="str">
        <f>IF([3]WA!F26&lt;&gt;"",[3]WA!F26,"")</f>
        <v>Specialist Physicians nec</v>
      </c>
      <c r="G129" s="23" t="str">
        <f>TRIM([3]WA!G26)</f>
        <v>253399-11</v>
      </c>
      <c r="H129" s="23" t="str">
        <f>TRIM([3]WA!H26)</f>
        <v>Sleep Medicine Specialist</v>
      </c>
      <c r="I129" s="23" t="str">
        <f>IF([3]WA!I26&lt;&gt;"",[3]WA!I26,"")</f>
        <v>HICKMAN</v>
      </c>
      <c r="J129" s="23" t="str">
        <f>IF([3]WA!J26&lt;&gt;"",[3]WA!J26,"")</f>
        <v>Sally</v>
      </c>
      <c r="K129" s="23" t="str">
        <f>IF([3]WA!K26&lt;&gt;"",[3]WA!K26,"")</f>
        <v>Intersex or Indeterminate</v>
      </c>
      <c r="L129" s="23">
        <f>IF([3]WA!L26&lt;&gt;"",[3]WA!L26,"")</f>
        <v>28766</v>
      </c>
      <c r="M129" s="23" t="str">
        <f>IF([3]WA!M26&lt;&gt;"",[3]WA!M26,"")</f>
        <v>67 Verdanna Esp</v>
      </c>
      <c r="N129" s="23" t="str">
        <f>IF([3]WA!N26&lt;&gt;"",[3]WA!N26,"")</f>
        <v>Bunjil</v>
      </c>
      <c r="O129" s="23" t="str">
        <f>IF([3]WA!O26&lt;&gt;"",[3]WA!O26,"")</f>
        <v>WA</v>
      </c>
      <c r="P129" s="23">
        <f>IF([3]WA!P26&lt;&gt;"",[3]WA!P26,"")</f>
        <v>6623</v>
      </c>
      <c r="Q129" s="23" t="str">
        <f>IF([3]WA!Q26&lt;&gt;"",[3]WA!Q26,"")</f>
        <v>0870109819</v>
      </c>
      <c r="R129" s="23" t="str">
        <f>IF([3]WA!R26&lt;&gt;"",[3]WA!R26,"")</f>
        <v>0870108791</v>
      </c>
      <c r="S129" s="23" t="str">
        <f>IF([3]WA!S26&lt;&gt;"",[3]WA!S26,"")</f>
        <v>sally.hickman@example.com</v>
      </c>
      <c r="T129" s="23" t="str">
        <f>IF([3]WA!T26&lt;&gt;"",[3]WA!T26,"")</f>
        <v>HAC00000000128</v>
      </c>
      <c r="U129" s="23" t="str">
        <f>IF([3]WA!U26&lt;&gt;"",[3]WA!U26,"")</f>
        <v/>
      </c>
      <c r="V129" s="23" t="str">
        <f>IF([3]WA!V26&lt;&gt;"",[3]WA!V26,"")</f>
        <v>2449531T</v>
      </c>
      <c r="W129" s="23" t="str">
        <f>IF([3]WA!W26&lt;&gt;"",[3]WA!W26,"")</f>
        <v/>
      </c>
    </row>
    <row r="130" spans="1:23" x14ac:dyDescent="0.25">
      <c r="A130" t="str">
        <f>IF([3]NT!A2&lt;&gt;"",[3]NT!A2,"")</f>
        <v>Aboriginal and Torres Strait Islander Health Practitioner</v>
      </c>
      <c r="B130" t="str">
        <f>IF([3]NT!B2&lt;&gt;"",[3]NT!B2,"")</f>
        <v xml:space="preserve">8003619900052348 </v>
      </c>
      <c r="C130">
        <f>IF([3]NT!C2&lt;&gt;"",[3]NT!C2,"")</f>
        <v>4115</v>
      </c>
      <c r="D130" t="str">
        <f>IF([3]NT!D2&lt;&gt;"",[3]NT!D2,"")</f>
        <v>Indigenous Health Worker</v>
      </c>
      <c r="E130">
        <f>IF([3]NT!E2&lt;&gt;"",[3]NT!E2,"")</f>
        <v>411511</v>
      </c>
      <c r="F130" t="str">
        <f>IF([3]NT!F2&lt;&gt;"",[3]NT!F2,"")</f>
        <v>Aboriginal and Torres Strait Health Worker</v>
      </c>
      <c r="G130" t="str">
        <f>TRIM([3]NT!G2)</f>
        <v/>
      </c>
      <c r="H130" t="str">
        <f>TRIM([3]NT!H2)</f>
        <v/>
      </c>
      <c r="I130" t="str">
        <f>IF([3]NT!I2&lt;&gt;"",[3]NT!I2,"")</f>
        <v>GILLIES</v>
      </c>
      <c r="J130" t="str">
        <f>IF([3]NT!J2&lt;&gt;"",[3]NT!J2,"")</f>
        <v>Han</v>
      </c>
      <c r="K130" t="str">
        <f>IF([3]NT!K2&lt;&gt;"",[3]NT!K2,"")</f>
        <v>Female</v>
      </c>
      <c r="L130">
        <f>IF([3]NT!L2&lt;&gt;"",[3]NT!L2,"")</f>
        <v>33007</v>
      </c>
      <c r="M130" t="str">
        <f>IF([3]NT!M2&lt;&gt;"",[3]NT!M2,"")</f>
        <v>87 Museum Tce</v>
      </c>
      <c r="N130" t="str">
        <f>IF([3]NT!N2&lt;&gt;"",[3]NT!N2,"")</f>
        <v>Annie River</v>
      </c>
      <c r="O130" t="str">
        <f>IF([3]NT!O2&lt;&gt;"",[3]NT!O2,"")</f>
        <v>NT</v>
      </c>
      <c r="P130" t="str">
        <f>IF([3]NT!P2&lt;&gt;"",[3]NT!P2,"")</f>
        <v>0822</v>
      </c>
      <c r="Q130" t="str">
        <f>IF([3]NT!Q2&lt;&gt;"",[3]NT!Q2,"")</f>
        <v>0870102508</v>
      </c>
      <c r="R130" t="str">
        <f>IF([3]NT!R2&lt;&gt;"",[3]NT!R2,"")</f>
        <v>0870102122</v>
      </c>
      <c r="S130" t="str">
        <f>IF([3]NT!S2&lt;&gt;"",[3]NT!S2,"")</f>
        <v>han.gillies@annieriverpractice.example.com.au</v>
      </c>
      <c r="T130" t="str">
        <f>IF([3]NT!T2&lt;&gt;"",[3]NT!T2,"")</f>
        <v>HAC00000000129</v>
      </c>
      <c r="U130" t="str">
        <f>IF([3]NT!U2&lt;&gt;"",[3]NT!U2,"")</f>
        <v xml:space="preserve">8003621566706142 </v>
      </c>
      <c r="V130" t="str">
        <f>IF([3]NT!V2&lt;&gt;"",[3]NT!V2,"")</f>
        <v>2449541L</v>
      </c>
      <c r="W130" t="str">
        <f>IF([3]NT!W2&lt;&gt;"",[3]NT!W2,"")</f>
        <v/>
      </c>
    </row>
    <row r="131" spans="1:23" x14ac:dyDescent="0.25">
      <c r="A131" t="str">
        <f>IF([3]NT!A3&lt;&gt;"",[3]NT!A3,"")</f>
        <v>General Practitioner</v>
      </c>
      <c r="B131" t="str">
        <f>IF([3]NT!B3&lt;&gt;"",[3]NT!B3,"")</f>
        <v xml:space="preserve">8003614900051655 </v>
      </c>
      <c r="C131">
        <f>IF([3]NT!C3&lt;&gt;"",[3]NT!C3,"")</f>
        <v>2531</v>
      </c>
      <c r="D131" t="str">
        <f>IF([3]NT!D3&lt;&gt;"",[3]NT!D3,"")</f>
        <v>Medical Practitioner</v>
      </c>
      <c r="E131">
        <f>IF([3]NT!E3&lt;&gt;"",[3]NT!E3,"")</f>
        <v>253111</v>
      </c>
      <c r="F131" t="str">
        <f>IF([3]NT!F3&lt;&gt;"",[3]NT!F3,"")</f>
        <v>General Practitioner</v>
      </c>
      <c r="G131" t="str">
        <f>TRIM([3]NT!G3)</f>
        <v/>
      </c>
      <c r="H131" t="str">
        <f>TRIM([3]NT!H3)</f>
        <v/>
      </c>
      <c r="I131" t="str">
        <f>IF([3]NT!I3&lt;&gt;"",[3]NT!I3,"")</f>
        <v>GUTHRIE</v>
      </c>
      <c r="J131" t="str">
        <f>IF([3]NT!J3&lt;&gt;"",[3]NT!J3,"")</f>
        <v>Aaron</v>
      </c>
      <c r="K131" t="str">
        <f>IF([3]NT!K3&lt;&gt;"",[3]NT!K3,"")</f>
        <v>Not Stated/Inadequately Described</v>
      </c>
      <c r="L131">
        <f>IF([3]NT!L3&lt;&gt;"",[3]NT!L3,"")</f>
        <v>36899</v>
      </c>
      <c r="M131" t="str">
        <f>IF([3]NT!M3&lt;&gt;"",[3]NT!M3,"")</f>
        <v>33 Desleigh Ave</v>
      </c>
      <c r="N131" t="str">
        <f>IF([3]NT!N3&lt;&gt;"",[3]NT!N3,"")</f>
        <v>Alice Springs</v>
      </c>
      <c r="O131" t="str">
        <f>IF([3]NT!O3&lt;&gt;"",[3]NT!O3,"")</f>
        <v>NT</v>
      </c>
      <c r="P131" t="str">
        <f>IF([3]NT!P3&lt;&gt;"",[3]NT!P3,"")</f>
        <v>0872</v>
      </c>
      <c r="Q131" t="str">
        <f>IF([3]NT!Q3&lt;&gt;"",[3]NT!Q3,"")</f>
        <v>0870103214</v>
      </c>
      <c r="R131" t="str">
        <f>IF([3]NT!R3&lt;&gt;"",[3]NT!R3,"")</f>
        <v>0870107584</v>
      </c>
      <c r="S131" t="str">
        <f>IF([3]NT!S3&lt;&gt;"",[3]NT!S3,"")</f>
        <v>aaron.guthrie@alicespringsmp.example.com.au</v>
      </c>
      <c r="T131" t="str">
        <f>IF([3]NT!T3&lt;&gt;"",[3]NT!T3,"")</f>
        <v>HAC00000000130</v>
      </c>
      <c r="U131" t="str">
        <f>IF([3]NT!U3&lt;&gt;"",[3]NT!U3,"")</f>
        <v xml:space="preserve">8003624900039287 </v>
      </c>
      <c r="V131" t="str">
        <f>IF([3]NT!V3&lt;&gt;"",[3]NT!V3,"")</f>
        <v>2449551K</v>
      </c>
      <c r="W131" t="str">
        <f>IF([3]NT!W3&lt;&gt;"",[3]NT!W3,"")</f>
        <v/>
      </c>
    </row>
    <row r="132" spans="1:23" x14ac:dyDescent="0.25">
      <c r="A132" t="str">
        <f>IF([3]NT!A4&lt;&gt;"",[3]NT!A4,"")</f>
        <v>General Practitioner</v>
      </c>
      <c r="B132" t="str">
        <f>IF([3]NT!B4&lt;&gt;"",[3]NT!B4,"")</f>
        <v xml:space="preserve">8003611566718742 </v>
      </c>
      <c r="C132">
        <f>IF([3]NT!C4&lt;&gt;"",[3]NT!C4,"")</f>
        <v>2531</v>
      </c>
      <c r="D132" t="str">
        <f>IF([3]NT!D4&lt;&gt;"",[3]NT!D4,"")</f>
        <v>Medical Practitioner</v>
      </c>
      <c r="E132">
        <f>IF([3]NT!E4&lt;&gt;"",[3]NT!E4,"")</f>
        <v>253111</v>
      </c>
      <c r="F132" t="str">
        <f>IF([3]NT!F4&lt;&gt;"",[3]NT!F4,"")</f>
        <v>General Practitioner</v>
      </c>
      <c r="G132" t="str">
        <f>TRIM([3]NT!G4)</f>
        <v/>
      </c>
      <c r="H132" t="str">
        <f>TRIM([3]NT!H4)</f>
        <v/>
      </c>
      <c r="I132" t="str">
        <f>IF([3]NT!I4&lt;&gt;"",[3]NT!I4,"")</f>
        <v>FAINT</v>
      </c>
      <c r="J132" t="str">
        <f>IF([3]NT!J4&lt;&gt;"",[3]NT!J4,"")</f>
        <v>Darryl</v>
      </c>
      <c r="K132" t="str">
        <f>IF([3]NT!K4&lt;&gt;"",[3]NT!K4,"")</f>
        <v>Male</v>
      </c>
      <c r="L132">
        <f>IF([3]NT!L4&lt;&gt;"",[3]NT!L4,"")</f>
        <v>22543</v>
      </c>
      <c r="M132" t="str">
        <f>IF([3]NT!M4&lt;&gt;"",[3]NT!M4,"")</f>
        <v>86 Greenwood Tce</v>
      </c>
      <c r="N132" t="str">
        <f>IF([3]NT!N4&lt;&gt;"",[3]NT!N4,"")</f>
        <v>Cullen Bay</v>
      </c>
      <c r="O132" t="str">
        <f>IF([3]NT!O4&lt;&gt;"",[3]NT!O4,"")</f>
        <v>NT</v>
      </c>
      <c r="P132" t="str">
        <f>IF([3]NT!P4&lt;&gt;"",[3]NT!P4,"")</f>
        <v>0820</v>
      </c>
      <c r="Q132" t="str">
        <f>IF([3]NT!Q4&lt;&gt;"",[3]NT!Q4,"")</f>
        <v>0870107546</v>
      </c>
      <c r="R132" t="str">
        <f>IF([3]NT!R4&lt;&gt;"",[3]NT!R4,"")</f>
        <v>0870101515</v>
      </c>
      <c r="S132" t="str">
        <f>IF([3]NT!S4&lt;&gt;"",[3]NT!S4,"")</f>
        <v>darryl.faint@cullenbay.example.net</v>
      </c>
      <c r="T132" t="str">
        <f>IF([3]NT!T4&lt;&gt;"",[3]NT!T4,"")</f>
        <v>HAC00000000131</v>
      </c>
      <c r="U132" t="str">
        <f>IF([3]NT!U4&lt;&gt;"",[3]NT!U4,"")</f>
        <v xml:space="preserve">8003624900039295 </v>
      </c>
      <c r="V132" t="str">
        <f>IF([3]NT!V4&lt;&gt;"",[3]NT!V4,"")</f>
        <v>2449561J</v>
      </c>
      <c r="W132" t="str">
        <f>IF([3]NT!W4&lt;&gt;"",[3]NT!W4,"")</f>
        <v/>
      </c>
    </row>
    <row r="133" spans="1:23" x14ac:dyDescent="0.25">
      <c r="A133" t="str">
        <f>IF([3]NT!A5&lt;&gt;"",[3]NT!A5,"")</f>
        <v>Midwife</v>
      </c>
      <c r="B133" t="str">
        <f>IF([3]NT!B5&lt;&gt;"",[3]NT!B5,"")</f>
        <v xml:space="preserve">8003614900051663 </v>
      </c>
      <c r="C133">
        <f>IF([3]NT!C5&lt;&gt;"",[3]NT!C5,"")</f>
        <v>2541</v>
      </c>
      <c r="D133" t="str">
        <f>IF([3]NT!D5&lt;&gt;"",[3]NT!D5,"")</f>
        <v>Midwives</v>
      </c>
      <c r="E133">
        <f>IF([3]NT!E5&lt;&gt;"",[3]NT!E5,"")</f>
        <v>254111</v>
      </c>
      <c r="F133" t="str">
        <f>IF([3]NT!F5&lt;&gt;"",[3]NT!F5,"")</f>
        <v>Midwife</v>
      </c>
      <c r="G133" t="str">
        <f>TRIM([3]NT!G5)</f>
        <v/>
      </c>
      <c r="H133" t="str">
        <f>TRIM([3]NT!H5)</f>
        <v/>
      </c>
      <c r="I133" t="str">
        <f>IF([3]NT!I5&lt;&gt;"",[3]NT!I5,"")</f>
        <v>BRADLEY</v>
      </c>
      <c r="J133" t="str">
        <f>IF([3]NT!J5&lt;&gt;"",[3]NT!J5,"")</f>
        <v>Lucrecia</v>
      </c>
      <c r="K133" t="str">
        <f>IF([3]NT!K5&lt;&gt;"",[3]NT!K5,"")</f>
        <v>Intersex or Indeterminate</v>
      </c>
      <c r="L133">
        <f>IF([3]NT!L5&lt;&gt;"",[3]NT!L5,"")</f>
        <v>18734</v>
      </c>
      <c r="M133" t="str">
        <f>IF([3]NT!M5&lt;&gt;"",[3]NT!M5,"")</f>
        <v>189 Walden Rdge</v>
      </c>
      <c r="N133" t="str">
        <f>IF([3]NT!N5&lt;&gt;"",[3]NT!N5,"")</f>
        <v>Papunya</v>
      </c>
      <c r="O133" t="str">
        <f>IF([3]NT!O5&lt;&gt;"",[3]NT!O5,"")</f>
        <v>NT</v>
      </c>
      <c r="P133" t="str">
        <f>IF([3]NT!P5&lt;&gt;"",[3]NT!P5,"")</f>
        <v>0872</v>
      </c>
      <c r="Q133" t="str">
        <f>IF([3]NT!Q5&lt;&gt;"",[3]NT!Q5,"")</f>
        <v>0870104427</v>
      </c>
      <c r="R133" t="str">
        <f>IF([3]NT!R5&lt;&gt;"",[3]NT!R5,"")</f>
        <v>0870102445</v>
      </c>
      <c r="S133" t="str">
        <f>IF([3]NT!S5&lt;&gt;"",[3]NT!S5,"")</f>
        <v>lucrecia.bradley@example.com</v>
      </c>
      <c r="T133" t="str">
        <f>IF([3]NT!T5&lt;&gt;"",[3]NT!T5,"")</f>
        <v>HAC00000000132</v>
      </c>
      <c r="U133" t="str">
        <f>IF([3]NT!U5&lt;&gt;"",[3]NT!U5,"")</f>
        <v/>
      </c>
      <c r="V133" t="str">
        <f>IF([3]NT!V5&lt;&gt;"",[3]NT!V5,"")</f>
        <v>2449571H</v>
      </c>
      <c r="W133" t="str">
        <f>IF([3]NT!W5&lt;&gt;"",[3]NT!W5,"")</f>
        <v/>
      </c>
    </row>
    <row r="134" spans="1:23" x14ac:dyDescent="0.25">
      <c r="A134" t="str">
        <f>IF([3]NT!A6&lt;&gt;"",[3]NT!A6,"")</f>
        <v>Nephrologist</v>
      </c>
      <c r="B134" t="str">
        <f>IF([3]NT!B6&lt;&gt;"",[3]NT!B6,"")</f>
        <v xml:space="preserve">8003613233385129 </v>
      </c>
      <c r="C134">
        <f>IF([3]NT!C6&lt;&gt;"",[3]NT!C6,"")</f>
        <v>2533</v>
      </c>
      <c r="D134" t="str">
        <f>IF([3]NT!D6&lt;&gt;"",[3]NT!D6,"")</f>
        <v>Specialist Medical Practitioners</v>
      </c>
      <c r="E134">
        <f>IF([3]NT!E6&lt;&gt;"",[3]NT!E6,"")</f>
        <v>253322</v>
      </c>
      <c r="F134" t="str">
        <f>IF([3]NT!F6&lt;&gt;"",[3]NT!F6,"")</f>
        <v>Renal Medicine Specialist/Nephrologist/Renal Medicine Physician</v>
      </c>
      <c r="G134" t="str">
        <f>TRIM([3]NT!G6)</f>
        <v/>
      </c>
      <c r="H134" t="str">
        <f>TRIM([3]NT!H6)</f>
        <v/>
      </c>
      <c r="I134" t="str">
        <f>IF([3]NT!I6&lt;&gt;"",[3]NT!I6,"")</f>
        <v>MACKAY</v>
      </c>
      <c r="J134" t="str">
        <f>IF([3]NT!J6&lt;&gt;"",[3]NT!J6,"")</f>
        <v>Darleen</v>
      </c>
      <c r="K134" t="str">
        <f>IF([3]NT!K6&lt;&gt;"",[3]NT!K6,"")</f>
        <v>Intersex or Indeterminate</v>
      </c>
      <c r="L134">
        <f>IF([3]NT!L6&lt;&gt;"",[3]NT!L6,"")</f>
        <v>33812</v>
      </c>
      <c r="M134" t="str">
        <f>IF([3]NT!M6&lt;&gt;"",[3]NT!M6,"")</f>
        <v>130 Pine Jnc</v>
      </c>
      <c r="N134" t="str">
        <f>IF([3]NT!N6&lt;&gt;"",[3]NT!N6,"")</f>
        <v>Docker River</v>
      </c>
      <c r="O134" t="str">
        <f>IF([3]NT!O6&lt;&gt;"",[3]NT!O6,"")</f>
        <v>NT</v>
      </c>
      <c r="P134" t="str">
        <f>IF([3]NT!P6&lt;&gt;"",[3]NT!P6,"")</f>
        <v>0872</v>
      </c>
      <c r="Q134" t="str">
        <f>IF([3]NT!Q6&lt;&gt;"",[3]NT!Q6,"")</f>
        <v>0870108018</v>
      </c>
      <c r="R134" t="str">
        <f>IF([3]NT!R6&lt;&gt;"",[3]NT!R6,"")</f>
        <v>0870102137</v>
      </c>
      <c r="S134" t="str">
        <f>IF([3]NT!S6&lt;&gt;"",[3]NT!S6,"")</f>
        <v>darleen.mackay@example.com.au</v>
      </c>
      <c r="T134" t="str">
        <f>IF([3]NT!T6&lt;&gt;"",[3]NT!T6,"")</f>
        <v>HAC00000000133</v>
      </c>
      <c r="U134" t="str">
        <f>IF([3]NT!U6&lt;&gt;"",[3]NT!U6,"")</f>
        <v/>
      </c>
      <c r="V134" t="str">
        <f>IF([3]NT!V6&lt;&gt;"",[3]NT!V6,"")</f>
        <v>2449581F</v>
      </c>
      <c r="W134" t="str">
        <f>IF([3]NT!W6&lt;&gt;"",[3]NT!W6,"")</f>
        <v/>
      </c>
    </row>
    <row r="135" spans="1:23" x14ac:dyDescent="0.25">
      <c r="A135" t="str">
        <f>IF([3]NT!A7&lt;&gt;"",[3]NT!A7,"")</f>
        <v>Nurse practitioner</v>
      </c>
      <c r="B135" t="str">
        <f>IF([3]NT!B7&lt;&gt;"",[3]NT!B7,"")</f>
        <v xml:space="preserve">8003618233385250 </v>
      </c>
      <c r="C135">
        <f>IF([3]NT!C7&lt;&gt;"",[3]NT!C7,"")</f>
        <v>2544</v>
      </c>
      <c r="D135" t="str">
        <f>IF([3]NT!D7&lt;&gt;"",[3]NT!D7,"")</f>
        <v>Registered Nurses</v>
      </c>
      <c r="E135">
        <f>IF([3]NT!E7&lt;&gt;"",[3]NT!E7,"")</f>
        <v>254411</v>
      </c>
      <c r="F135" t="str">
        <f>IF([3]NT!F7&lt;&gt;"",[3]NT!F7,"")</f>
        <v>Nurse Practitioner</v>
      </c>
      <c r="G135" t="str">
        <f>TRIM([3]NT!G7)</f>
        <v/>
      </c>
      <c r="H135" t="str">
        <f>TRIM([3]NT!H7)</f>
        <v/>
      </c>
      <c r="I135" t="str">
        <f>IF([3]NT!I7&lt;&gt;"",[3]NT!I7,"")</f>
        <v>IRVINE</v>
      </c>
      <c r="J135" t="str">
        <f>IF([3]NT!J7&lt;&gt;"",[3]NT!J7,"")</f>
        <v>Josephine</v>
      </c>
      <c r="K135" t="str">
        <f>IF([3]NT!K7&lt;&gt;"",[3]NT!K7,"")</f>
        <v>Female</v>
      </c>
      <c r="L135">
        <f>IF([3]NT!L7&lt;&gt;"",[3]NT!L7,"")</f>
        <v>28302</v>
      </c>
      <c r="M135" t="str">
        <f>IF([3]NT!M7&lt;&gt;"",[3]NT!M7,"")</f>
        <v>70 Warrego Pl</v>
      </c>
      <c r="N135" t="str">
        <f>IF([3]NT!N7&lt;&gt;"",[3]NT!N7,"")</f>
        <v>Pine Creek</v>
      </c>
      <c r="O135" t="str">
        <f>IF([3]NT!O7&lt;&gt;"",[3]NT!O7,"")</f>
        <v>NT</v>
      </c>
      <c r="P135" t="str">
        <f>IF([3]NT!P7&lt;&gt;"",[3]NT!P7,"")</f>
        <v>0847</v>
      </c>
      <c r="Q135" t="str">
        <f>IF([3]NT!Q7&lt;&gt;"",[3]NT!Q7,"")</f>
        <v>0870109422</v>
      </c>
      <c r="R135" t="str">
        <f>IF([3]NT!R7&lt;&gt;"",[3]NT!R7,"")</f>
        <v>0870101074</v>
      </c>
      <c r="S135" t="str">
        <f>IF([3]NT!S7&lt;&gt;"",[3]NT!S7,"")</f>
        <v>josephine.irvine@pinecreekph.example.net</v>
      </c>
      <c r="T135" t="str">
        <f>IF([3]NT!T7&lt;&gt;"",[3]NT!T7,"")</f>
        <v>HAC00000000134</v>
      </c>
      <c r="U135" t="str">
        <f>IF([3]NT!U7&lt;&gt;"",[3]NT!U7,"")</f>
        <v xml:space="preserve">8003621566706126 </v>
      </c>
      <c r="V135" t="str">
        <f>IF([3]NT!V7&lt;&gt;"",[3]NT!V7,"")</f>
        <v>2449591B</v>
      </c>
      <c r="W135" t="str">
        <f>IF([3]NT!W7&lt;&gt;"",[3]NT!W7,"")</f>
        <v/>
      </c>
    </row>
    <row r="136" spans="1:23" x14ac:dyDescent="0.25">
      <c r="A136" t="str">
        <f>IF([3]NT!A8&lt;&gt;"",[3]NT!A8,"")</f>
        <v>Nurse practitioner</v>
      </c>
      <c r="B136" t="str">
        <f>IF([3]NT!B8&lt;&gt;"",[3]NT!B8,"")</f>
        <v xml:space="preserve">8003613233385137 </v>
      </c>
      <c r="C136">
        <f>IF([3]NT!C8&lt;&gt;"",[3]NT!C8,"")</f>
        <v>2544</v>
      </c>
      <c r="D136" t="str">
        <f>IF([3]NT!D8&lt;&gt;"",[3]NT!D8,"")</f>
        <v>Registered Nurses</v>
      </c>
      <c r="E136">
        <f>IF([3]NT!E8&lt;&gt;"",[3]NT!E8,"")</f>
        <v>254411</v>
      </c>
      <c r="F136" t="str">
        <f>IF([3]NT!F8&lt;&gt;"",[3]NT!F8,"")</f>
        <v>Nurse Practitioner</v>
      </c>
      <c r="G136" t="str">
        <f>TRIM([3]NT!G8)</f>
        <v/>
      </c>
      <c r="H136" t="str">
        <f>TRIM([3]NT!H8)</f>
        <v/>
      </c>
      <c r="I136" t="str">
        <f>IF([3]NT!I8&lt;&gt;"",[3]NT!I8,"")</f>
        <v>PERRY</v>
      </c>
      <c r="J136" t="str">
        <f>IF([3]NT!J8&lt;&gt;"",[3]NT!J8,"")</f>
        <v>Rebekah</v>
      </c>
      <c r="K136" t="str">
        <f>IF([3]NT!K8&lt;&gt;"",[3]NT!K8,"")</f>
        <v>Intersex or Indeterminate</v>
      </c>
      <c r="L136">
        <f>IF([3]NT!L8&lt;&gt;"",[3]NT!L8,"")</f>
        <v>29874</v>
      </c>
      <c r="M136" t="str">
        <f>IF([3]NT!M8&lt;&gt;"",[3]NT!M8,"")</f>
        <v>95 George Cnr</v>
      </c>
      <c r="N136" t="str">
        <f>IF([3]NT!N8&lt;&gt;"",[3]NT!N8,"")</f>
        <v>Beswick</v>
      </c>
      <c r="O136" t="str">
        <f>IF([3]NT!O8&lt;&gt;"",[3]NT!O8,"")</f>
        <v>NT</v>
      </c>
      <c r="P136" t="str">
        <f>IF([3]NT!P8&lt;&gt;"",[3]NT!P8,"")</f>
        <v>0852</v>
      </c>
      <c r="Q136" t="str">
        <f>IF([3]NT!Q8&lt;&gt;"",[3]NT!Q8,"")</f>
        <v>0870100546</v>
      </c>
      <c r="R136" t="str">
        <f>IF([3]NT!R8&lt;&gt;"",[3]NT!R8,"")</f>
        <v>0870103715</v>
      </c>
      <c r="S136" t="str">
        <f>IF([3]NT!S8&lt;&gt;"",[3]NT!S8,"")</f>
        <v>rebekah.perry@beswickph.example.com.au</v>
      </c>
      <c r="T136" t="str">
        <f>IF([3]NT!T8&lt;&gt;"",[3]NT!T8,"")</f>
        <v>HAC00000000135</v>
      </c>
      <c r="U136" t="str">
        <f>IF([3]NT!U8&lt;&gt;"",[3]NT!U8,"")</f>
        <v xml:space="preserve">8003628233373230 </v>
      </c>
      <c r="V136" t="str">
        <f>IF([3]NT!V8&lt;&gt;"",[3]NT!V8,"")</f>
        <v>2449601W</v>
      </c>
      <c r="W136" t="str">
        <f>IF([3]NT!W8&lt;&gt;"",[3]NT!W8,"")</f>
        <v/>
      </c>
    </row>
    <row r="137" spans="1:23" x14ac:dyDescent="0.25">
      <c r="A137" t="str">
        <f>IF([3]NT!A9&lt;&gt;"",[3]NT!A9,"")</f>
        <v>Paediatrician</v>
      </c>
      <c r="B137" t="str">
        <f>IF([3]NT!B9&lt;&gt;"",[3]NT!B9,"")</f>
        <v xml:space="preserve">8003619900052363 </v>
      </c>
      <c r="C137">
        <f>IF([3]NT!C9&lt;&gt;"",[3]NT!C9,"")</f>
        <v>2533</v>
      </c>
      <c r="D137" t="str">
        <f>IF([3]NT!D9&lt;&gt;"",[3]NT!D9,"")</f>
        <v>Specialist Medical Practitioners</v>
      </c>
      <c r="E137">
        <f>IF([3]NT!E9&lt;&gt;"",[3]NT!E9,"")</f>
        <v>253321</v>
      </c>
      <c r="F137" t="str">
        <f>IF([3]NT!F9&lt;&gt;"",[3]NT!F9,"")</f>
        <v>Paediatrician</v>
      </c>
      <c r="G137" t="str">
        <f>TRIM([3]NT!G9)</f>
        <v/>
      </c>
      <c r="H137" t="str">
        <f>TRIM([3]NT!H9)</f>
        <v/>
      </c>
      <c r="I137" t="str">
        <f>IF([3]NT!I9&lt;&gt;"",[3]NT!I9,"")</f>
        <v>FISCHER</v>
      </c>
      <c r="J137" t="str">
        <f>IF([3]NT!J9&lt;&gt;"",[3]NT!J9,"")</f>
        <v>Ahmed</v>
      </c>
      <c r="K137" t="str">
        <f>IF([3]NT!K9&lt;&gt;"",[3]NT!K9,"")</f>
        <v>Male</v>
      </c>
      <c r="L137">
        <f>IF([3]NT!L9&lt;&gt;"",[3]NT!L9,"")</f>
        <v>20927</v>
      </c>
      <c r="M137" t="str">
        <f>IF([3]NT!M9&lt;&gt;"",[3]NT!M9,"")</f>
        <v>167 Council Esp</v>
      </c>
      <c r="N137" t="str">
        <f>IF([3]NT!N9&lt;&gt;"",[3]NT!N9,"")</f>
        <v>Umpangara</v>
      </c>
      <c r="O137" t="str">
        <f>IF([3]NT!O9&lt;&gt;"",[3]NT!O9,"")</f>
        <v>NT</v>
      </c>
      <c r="P137" t="str">
        <f>IF([3]NT!P9&lt;&gt;"",[3]NT!P9,"")</f>
        <v>0872</v>
      </c>
      <c r="Q137" t="str">
        <f>IF([3]NT!Q9&lt;&gt;"",[3]NT!Q9,"")</f>
        <v>0870103207</v>
      </c>
      <c r="R137" t="str">
        <f>IF([3]NT!R9&lt;&gt;"",[3]NT!R9,"")</f>
        <v>0870108680</v>
      </c>
      <c r="S137" t="str">
        <f>IF([3]NT!S9&lt;&gt;"",[3]NT!S9,"")</f>
        <v>ahmed.fischer@example.com.au</v>
      </c>
      <c r="T137" t="str">
        <f>IF([3]NT!T9&lt;&gt;"",[3]NT!T9,"")</f>
        <v>HAC00000000136</v>
      </c>
      <c r="U137" t="str">
        <f>IF([3]NT!U9&lt;&gt;"",[3]NT!U9,"")</f>
        <v/>
      </c>
      <c r="V137" t="str">
        <f>IF([3]NT!V9&lt;&gt;"",[3]NT!V9,"")</f>
        <v>2449611T</v>
      </c>
      <c r="W137" t="str">
        <f>IF([3]NT!W9&lt;&gt;"",[3]NT!W9,"")</f>
        <v/>
      </c>
    </row>
    <row r="138" spans="1:23" x14ac:dyDescent="0.25">
      <c r="A138" t="str">
        <f>IF([3]NT!A10&lt;&gt;"",[3]NT!A10,"")</f>
        <v>Pathologist</v>
      </c>
      <c r="B138" t="str">
        <f>IF([3]NT!B10&lt;&gt;"",[3]NT!B10,"")</f>
        <v xml:space="preserve">8003611566718759 </v>
      </c>
      <c r="C138">
        <f>IF([3]NT!C10&lt;&gt;"",[3]NT!C10,"")</f>
        <v>2539</v>
      </c>
      <c r="D138" t="str">
        <f>IF([3]NT!D10&lt;&gt;"",[3]NT!D10,"")</f>
        <v>Other Medical Practitioners</v>
      </c>
      <c r="E138">
        <f>IF([3]NT!E10&lt;&gt;"",[3]NT!E10,"")</f>
        <v>253915</v>
      </c>
      <c r="F138" t="str">
        <f>IF([3]NT!F10&lt;&gt;"",[3]NT!F10,"")</f>
        <v>Pathologist</v>
      </c>
      <c r="G138" t="str">
        <f>TRIM([3]NT!G10)</f>
        <v/>
      </c>
      <c r="H138" t="str">
        <f>TRIM([3]NT!H10)</f>
        <v/>
      </c>
      <c r="I138" t="str">
        <f>IF([3]NT!I10&lt;&gt;"",[3]NT!I10,"")</f>
        <v>GIFFORD</v>
      </c>
      <c r="J138" t="str">
        <f>IF([3]NT!J10&lt;&gt;"",[3]NT!J10,"")</f>
        <v>Cassidy</v>
      </c>
      <c r="K138" t="str">
        <f>IF([3]NT!K10&lt;&gt;"",[3]NT!K10,"")</f>
        <v>Intersex or Indeterminate</v>
      </c>
      <c r="L138">
        <f>IF([3]NT!L10&lt;&gt;"",[3]NT!L10,"")</f>
        <v>33867</v>
      </c>
      <c r="M138" t="str">
        <f>IF([3]NT!M10&lt;&gt;"",[3]NT!M10,"")</f>
        <v>98 Gold Jnc</v>
      </c>
      <c r="N138" t="str">
        <f>IF([3]NT!N10&lt;&gt;"",[3]NT!N10,"")</f>
        <v>Bayview</v>
      </c>
      <c r="O138" t="str">
        <f>IF([3]NT!O10&lt;&gt;"",[3]NT!O10,"")</f>
        <v>NT</v>
      </c>
      <c r="P138" t="str">
        <f>IF([3]NT!P10&lt;&gt;"",[3]NT!P10,"")</f>
        <v>0820</v>
      </c>
      <c r="Q138" t="str">
        <f>IF([3]NT!Q10&lt;&gt;"",[3]NT!Q10,"")</f>
        <v>0870107360</v>
      </c>
      <c r="R138" t="str">
        <f>IF([3]NT!R10&lt;&gt;"",[3]NT!R10,"")</f>
        <v>0870101874</v>
      </c>
      <c r="S138" t="str">
        <f>IF([3]NT!S10&lt;&gt;"",[3]NT!S10,"")</f>
        <v>cassidy.gifford@bayviewpathology.example.com.au</v>
      </c>
      <c r="T138" t="str">
        <f>IF([3]NT!T10&lt;&gt;"",[3]NT!T10,"")</f>
        <v>HAC00000000137</v>
      </c>
      <c r="U138" t="str">
        <f>IF([3]NT!U10&lt;&gt;"",[3]NT!U10,"")</f>
        <v xml:space="preserve">8003626566707073 </v>
      </c>
      <c r="V138" t="str">
        <f>IF([3]NT!V10&lt;&gt;"",[3]NT!V10,"")</f>
        <v>2449621L</v>
      </c>
      <c r="W138" t="str">
        <f>IF([3]NT!W10&lt;&gt;"",[3]NT!W10,"")</f>
        <v/>
      </c>
    </row>
    <row r="139" spans="1:23" x14ac:dyDescent="0.25">
      <c r="A139" t="str">
        <f>IF([3]NT!A11&lt;&gt;"",[3]NT!A11,"")</f>
        <v>Pharmacist</v>
      </c>
      <c r="B139" t="str">
        <f>IF([3]NT!B11&lt;&gt;"",[3]NT!B11,"")</f>
        <v xml:space="preserve">8003614900051689 </v>
      </c>
      <c r="C139">
        <f>IF([3]NT!C11&lt;&gt;"",[3]NT!C11,"")</f>
        <v>2515</v>
      </c>
      <c r="D139" t="str">
        <f>IF([3]NT!D11&lt;&gt;"",[3]NT!D11,"")</f>
        <v>Pharmacists</v>
      </c>
      <c r="E139">
        <f>IF([3]NT!E11&lt;&gt;"",[3]NT!E11,"")</f>
        <v>251513</v>
      </c>
      <c r="F139" t="str">
        <f>IF([3]NT!F11&lt;&gt;"",[3]NT!F11,"")</f>
        <v>Pharmacist</v>
      </c>
      <c r="G139" t="str">
        <f>TRIM([3]NT!G11)</f>
        <v/>
      </c>
      <c r="H139" t="str">
        <f>TRIM([3]NT!H11)</f>
        <v/>
      </c>
      <c r="I139" t="str">
        <f>IF([3]NT!I11&lt;&gt;"",[3]NT!I11,"")</f>
        <v>HARDING</v>
      </c>
      <c r="J139" t="str">
        <f>IF([3]NT!J11&lt;&gt;"",[3]NT!J11,"")</f>
        <v>Clyde</v>
      </c>
      <c r="K139" t="str">
        <f>IF([3]NT!K11&lt;&gt;"",[3]NT!K11,"")</f>
        <v>Not Stated/Inadequately Described</v>
      </c>
      <c r="L139">
        <f>IF([3]NT!L11&lt;&gt;"",[3]NT!L11,"")</f>
        <v>31454</v>
      </c>
      <c r="M139" t="str">
        <f>IF([3]NT!M11&lt;&gt;"",[3]NT!M11,"")</f>
        <v>1 Barn Cr</v>
      </c>
      <c r="N139" t="str">
        <f>IF([3]NT!N11&lt;&gt;"",[3]NT!N11,"")</f>
        <v>Ludmilla</v>
      </c>
      <c r="O139" t="str">
        <f>IF([3]NT!O11&lt;&gt;"",[3]NT!O11,"")</f>
        <v>NT</v>
      </c>
      <c r="P139" t="str">
        <f>IF([3]NT!P11&lt;&gt;"",[3]NT!P11,"")</f>
        <v>0820</v>
      </c>
      <c r="Q139" t="str">
        <f>IF([3]NT!Q11&lt;&gt;"",[3]NT!Q11,"")</f>
        <v>0870100513</v>
      </c>
      <c r="R139" t="str">
        <f>IF([3]NT!R11&lt;&gt;"",[3]NT!R11,"")</f>
        <v>0870101207</v>
      </c>
      <c r="S139" t="str">
        <f>IF([3]NT!S11&lt;&gt;"",[3]NT!S11,"")</f>
        <v>clyde.harding@ludmillapharmacy.example.net</v>
      </c>
      <c r="T139" t="str">
        <f>IF([3]NT!T11&lt;&gt;"",[3]NT!T11,"")</f>
        <v>HAC00000000138</v>
      </c>
      <c r="U139" t="str">
        <f>IF([3]NT!U11&lt;&gt;"",[3]NT!U11,"")</f>
        <v xml:space="preserve">8003623233373462 </v>
      </c>
      <c r="V139" t="str">
        <f>IF([3]NT!V11&lt;&gt;"",[3]NT!V11,"")</f>
        <v>2449631K</v>
      </c>
      <c r="W139" t="str">
        <f>IF([3]NT!W11&lt;&gt;"",[3]NT!W11,"")</f>
        <v/>
      </c>
    </row>
    <row r="140" spans="1:23" x14ac:dyDescent="0.25">
      <c r="A140" t="str">
        <f>IF([3]NT!A12&lt;&gt;"",[3]NT!A12,"")</f>
        <v>Registered Nurse</v>
      </c>
      <c r="B140" t="str">
        <f>IF([3]NT!B12&lt;&gt;"",[3]NT!B12,"")</f>
        <v xml:space="preserve">8003619900052389 </v>
      </c>
      <c r="C140">
        <f>IF([3]NT!C12&lt;&gt;"",[3]NT!C12,"")</f>
        <v>2544</v>
      </c>
      <c r="D140" t="str">
        <f>IF([3]NT!D12&lt;&gt;"",[3]NT!D12,"")</f>
        <v>Registered Nurses</v>
      </c>
      <c r="E140">
        <f>IF([3]NT!E12&lt;&gt;"",[3]NT!E12,"")</f>
        <v>254499</v>
      </c>
      <c r="F140" t="str">
        <f>IF([3]NT!F12&lt;&gt;"",[3]NT!F12,"")</f>
        <v>Registered Nurses nec</v>
      </c>
      <c r="G140" t="str">
        <f>TRIM([3]NT!G12)</f>
        <v/>
      </c>
      <c r="H140" t="str">
        <f>TRIM([3]NT!H12)</f>
        <v/>
      </c>
      <c r="I140" t="str">
        <f>IF([3]NT!I12&lt;&gt;"",[3]NT!I12,"")</f>
        <v>BENNETT</v>
      </c>
      <c r="J140" t="str">
        <f>IF([3]NT!J12&lt;&gt;"",[3]NT!J12,"")</f>
        <v>Amanda</v>
      </c>
      <c r="K140" t="str">
        <f>IF([3]NT!K12&lt;&gt;"",[3]NT!K12,"")</f>
        <v>Female</v>
      </c>
      <c r="L140">
        <f>IF([3]NT!L12&lt;&gt;"",[3]NT!L12,"")</f>
        <v>24483</v>
      </c>
      <c r="M140" t="str">
        <f>IF([3]NT!M12&lt;&gt;"",[3]NT!M12,"")</f>
        <v>175 Silver Qy</v>
      </c>
      <c r="N140" t="str">
        <f>IF([3]NT!N12&lt;&gt;"",[3]NT!N12,"")</f>
        <v>Pine Creek</v>
      </c>
      <c r="O140" t="str">
        <f>IF([3]NT!O12&lt;&gt;"",[3]NT!O12,"")</f>
        <v>NT</v>
      </c>
      <c r="P140" t="str">
        <f>IF([3]NT!P12&lt;&gt;"",[3]NT!P12,"")</f>
        <v>0847</v>
      </c>
      <c r="Q140" t="str">
        <f>IF([3]NT!Q12&lt;&gt;"",[3]NT!Q12,"")</f>
        <v>0870103681</v>
      </c>
      <c r="R140" t="str">
        <f>IF([3]NT!R12&lt;&gt;"",[3]NT!R12,"")</f>
        <v>0870100427</v>
      </c>
      <c r="S140" t="str">
        <f>IF([3]NT!S12&lt;&gt;"",[3]NT!S12,"")</f>
        <v>amanda.bennett@pinecreekph.example.net</v>
      </c>
      <c r="T140" t="str">
        <f>IF([3]NT!T12&lt;&gt;"",[3]NT!T12,"")</f>
        <v>HAC00000000139</v>
      </c>
      <c r="U140" t="str">
        <f>IF([3]NT!U12&lt;&gt;"",[3]NT!U12,"")</f>
        <v xml:space="preserve">8003621566706126 </v>
      </c>
      <c r="V140" t="str">
        <f>IF([3]NT!V12&lt;&gt;"",[3]NT!V12,"")</f>
        <v>2449641J</v>
      </c>
      <c r="W140" t="str">
        <f>IF([3]NT!W12&lt;&gt;"",[3]NT!W12,"")</f>
        <v/>
      </c>
    </row>
    <row r="141" spans="1:23" x14ac:dyDescent="0.25">
      <c r="A141" t="str">
        <f>IF([3]NT!A13&lt;&gt;"",[3]NT!A13,"")</f>
        <v>Registered Nurse</v>
      </c>
      <c r="B141" t="str">
        <f>IF([3]NT!B13&lt;&gt;"",[3]NT!B13,"")</f>
        <v xml:space="preserve">8003613233385145 </v>
      </c>
      <c r="C141">
        <f>IF([3]NT!C13&lt;&gt;"",[3]NT!C13,"")</f>
        <v>2544</v>
      </c>
      <c r="D141" t="str">
        <f>IF([3]NT!D13&lt;&gt;"",[3]NT!D13,"")</f>
        <v>Registered Nurses</v>
      </c>
      <c r="E141">
        <f>IF([3]NT!E13&lt;&gt;"",[3]NT!E13,"")</f>
        <v>254499</v>
      </c>
      <c r="F141" t="str">
        <f>IF([3]NT!F13&lt;&gt;"",[3]NT!F13,"")</f>
        <v>Registered Nurses nec</v>
      </c>
      <c r="G141" t="str">
        <f>TRIM([3]NT!G13)</f>
        <v/>
      </c>
      <c r="H141" t="str">
        <f>TRIM([3]NT!H13)</f>
        <v/>
      </c>
      <c r="I141" t="str">
        <f>IF([3]NT!I13&lt;&gt;"",[3]NT!I13,"")</f>
        <v>FELMINGHAM</v>
      </c>
      <c r="J141" t="str">
        <f>IF([3]NT!J13&lt;&gt;"",[3]NT!J13,"")</f>
        <v>Marian</v>
      </c>
      <c r="K141" t="str">
        <f>IF([3]NT!K13&lt;&gt;"",[3]NT!K13,"")</f>
        <v>Intersex or Indeterminate</v>
      </c>
      <c r="L141">
        <f>IF([3]NT!L13&lt;&gt;"",[3]NT!L13,"")</f>
        <v>36305</v>
      </c>
      <c r="M141" t="str">
        <f>IF([3]NT!M13&lt;&gt;"",[3]NT!M13,"")</f>
        <v>199 Freedom Hts</v>
      </c>
      <c r="N141" t="str">
        <f>IF([3]NT!N13&lt;&gt;"",[3]NT!N13,"")</f>
        <v>Beswick</v>
      </c>
      <c r="O141" t="str">
        <f>IF([3]NT!O13&lt;&gt;"",[3]NT!O13,"")</f>
        <v>NT</v>
      </c>
      <c r="P141" t="str">
        <f>IF([3]NT!P13&lt;&gt;"",[3]NT!P13,"")</f>
        <v>0852</v>
      </c>
      <c r="Q141" t="str">
        <f>IF([3]NT!Q13&lt;&gt;"",[3]NT!Q13,"")</f>
        <v>0870104595</v>
      </c>
      <c r="R141" t="str">
        <f>IF([3]NT!R13&lt;&gt;"",[3]NT!R13,"")</f>
        <v>0870104659</v>
      </c>
      <c r="S141" t="str">
        <f>IF([3]NT!S13&lt;&gt;"",[3]NT!S13,"")</f>
        <v>marian.felmingham@beswickph.example.com.au</v>
      </c>
      <c r="T141" t="str">
        <f>IF([3]NT!T13&lt;&gt;"",[3]NT!T13,"")</f>
        <v>HAC00000000140</v>
      </c>
      <c r="U141" t="str">
        <f>IF([3]NT!U13&lt;&gt;"",[3]NT!U13,"")</f>
        <v>8003628233373230</v>
      </c>
      <c r="V141" t="str">
        <f>IF([3]NT!V13&lt;&gt;"",[3]NT!V13,"")</f>
        <v>2449651H</v>
      </c>
      <c r="W141" t="str">
        <f>IF([3]NT!W13&lt;&gt;"",[3]NT!W13,"")</f>
        <v/>
      </c>
    </row>
    <row r="142" spans="1:23" x14ac:dyDescent="0.25">
      <c r="A142" t="str">
        <f>IF([3]NT!A14&lt;&gt;"",[3]NT!A14,"")</f>
        <v>Registered Nurse</v>
      </c>
      <c r="B142" t="str">
        <f>IF([3]NT!B14&lt;&gt;"",[3]NT!B14,"")</f>
        <v xml:space="preserve">8003619900052397 </v>
      </c>
      <c r="C142">
        <f>IF([3]NT!C14&lt;&gt;"",[3]NT!C14,"")</f>
        <v>2544</v>
      </c>
      <c r="D142" t="str">
        <f>IF([3]NT!D14&lt;&gt;"",[3]NT!D14,"")</f>
        <v>Registered Nurses</v>
      </c>
      <c r="E142">
        <f>IF([3]NT!E14&lt;&gt;"",[3]NT!E14,"")</f>
        <v>254499</v>
      </c>
      <c r="F142" t="str">
        <f>IF([3]NT!F14&lt;&gt;"",[3]NT!F14,"")</f>
        <v>Registered Nurses nec</v>
      </c>
      <c r="G142" t="str">
        <f>TRIM([3]NT!G14)</f>
        <v/>
      </c>
      <c r="H142" t="str">
        <f>TRIM([3]NT!H14)</f>
        <v/>
      </c>
      <c r="I142" t="str">
        <f>IF([3]NT!I14&lt;&gt;"",[3]NT!I14,"")</f>
        <v>MARTIN</v>
      </c>
      <c r="J142" t="str">
        <f>IF([3]NT!J14&lt;&gt;"",[3]NT!J14,"")</f>
        <v>Kirstie</v>
      </c>
      <c r="K142" t="str">
        <f>IF([3]NT!K14&lt;&gt;"",[3]NT!K14,"")</f>
        <v>Female</v>
      </c>
      <c r="L142">
        <f>IF([3]NT!L14&lt;&gt;"",[3]NT!L14,"")</f>
        <v>36933</v>
      </c>
      <c r="M142" t="str">
        <f>IF([3]NT!M14&lt;&gt;"",[3]NT!M14,"")</f>
        <v>153 Dalys Rdge</v>
      </c>
      <c r="N142" t="str">
        <f>IF([3]NT!N14&lt;&gt;"",[3]NT!N14,"")</f>
        <v>Alice Springs</v>
      </c>
      <c r="O142" t="str">
        <f>IF([3]NT!O14&lt;&gt;"",[3]NT!O14,"")</f>
        <v>NT</v>
      </c>
      <c r="P142" t="str">
        <f>IF([3]NT!P14&lt;&gt;"",[3]NT!P14,"")</f>
        <v>0872</v>
      </c>
      <c r="Q142" t="str">
        <f>IF([3]NT!Q14&lt;&gt;"",[3]NT!Q14,"")</f>
        <v>0870101750</v>
      </c>
      <c r="R142" t="str">
        <f>IF([3]NT!R14&lt;&gt;"",[3]NT!R14,"")</f>
        <v>0870103782</v>
      </c>
      <c r="S142" t="str">
        <f>IF([3]NT!S14&lt;&gt;"",[3]NT!S14,"")</f>
        <v>kirstie.martin@alicespringsmp.example.com.au</v>
      </c>
      <c r="T142" t="str">
        <f>IF([3]NT!T14&lt;&gt;"",[3]NT!T14,"")</f>
        <v>HAC00000000141</v>
      </c>
      <c r="U142" t="str">
        <f>IF([3]NT!U14&lt;&gt;"",[3]NT!U14,"")</f>
        <v xml:space="preserve">8003624900039287 </v>
      </c>
      <c r="V142" t="str">
        <f>IF([3]NT!V14&lt;&gt;"",[3]NT!V14,"")</f>
        <v>2449661F</v>
      </c>
      <c r="W142" t="str">
        <f>IF([3]NT!W14&lt;&gt;"",[3]NT!W14,"")</f>
        <v/>
      </c>
    </row>
    <row r="143" spans="1:23" x14ac:dyDescent="0.25">
      <c r="A143" t="str">
        <f>IF([3]NT!A15&lt;&gt;"",[3]NT!A15,"")</f>
        <v>Registered Nurse</v>
      </c>
      <c r="B143" t="str">
        <f>IF([3]NT!B15&lt;&gt;"",[3]NT!B15,"")</f>
        <v xml:space="preserve">8003611566718775 </v>
      </c>
      <c r="C143">
        <f>IF([3]NT!C15&lt;&gt;"",[3]NT!C15,"")</f>
        <v>2544</v>
      </c>
      <c r="D143" t="str">
        <f>IF([3]NT!D15&lt;&gt;"",[3]NT!D15,"")</f>
        <v>Registered Nurses</v>
      </c>
      <c r="E143">
        <f>IF([3]NT!E15&lt;&gt;"",[3]NT!E15,"")</f>
        <v>254499</v>
      </c>
      <c r="F143" t="str">
        <f>IF([3]NT!F15&lt;&gt;"",[3]NT!F15,"")</f>
        <v>Registered Nurses nec</v>
      </c>
      <c r="G143" t="str">
        <f>TRIM([3]NT!G15)</f>
        <v/>
      </c>
      <c r="H143" t="str">
        <f>TRIM([3]NT!H15)</f>
        <v/>
      </c>
      <c r="I143" t="str">
        <f>IF([3]NT!I15&lt;&gt;"",[3]NT!I15,"")</f>
        <v>MCCORMACK</v>
      </c>
      <c r="J143" t="str">
        <f>IF([3]NT!J15&lt;&gt;"",[3]NT!J15,"")</f>
        <v>Annamaria</v>
      </c>
      <c r="K143" t="str">
        <f>IF([3]NT!K15&lt;&gt;"",[3]NT!K15,"")</f>
        <v>Female</v>
      </c>
      <c r="L143">
        <f>IF([3]NT!L15&lt;&gt;"",[3]NT!L15,"")</f>
        <v>26109</v>
      </c>
      <c r="M143" t="str">
        <f>IF([3]NT!M15&lt;&gt;"",[3]NT!M15,"")</f>
        <v>123 Elizabeth Esp</v>
      </c>
      <c r="N143" t="str">
        <f>IF([3]NT!N15&lt;&gt;"",[3]NT!N15,"")</f>
        <v>Cullen Bay</v>
      </c>
      <c r="O143" t="str">
        <f>IF([3]NT!O15&lt;&gt;"",[3]NT!O15,"")</f>
        <v>NT</v>
      </c>
      <c r="P143" t="str">
        <f>IF([3]NT!P15&lt;&gt;"",[3]NT!P15,"")</f>
        <v>0820</v>
      </c>
      <c r="Q143" t="str">
        <f>IF([3]NT!Q15&lt;&gt;"",[3]NT!Q15,"")</f>
        <v>0870102156</v>
      </c>
      <c r="R143" t="str">
        <f>IF([3]NT!R15&lt;&gt;"",[3]NT!R15,"")</f>
        <v>0870100050</v>
      </c>
      <c r="S143" t="str">
        <f>IF([3]NT!S15&lt;&gt;"",[3]NT!S15,"")</f>
        <v>annamaria.mccormack@cullenbay.example.net</v>
      </c>
      <c r="T143" t="str">
        <f>IF([3]NT!T15&lt;&gt;"",[3]NT!T15,"")</f>
        <v>HAC00000000142</v>
      </c>
      <c r="U143" t="str">
        <f>IF([3]NT!U15&lt;&gt;"",[3]NT!U15,"")</f>
        <v xml:space="preserve">8003624900039295 </v>
      </c>
      <c r="V143" t="str">
        <f>IF([3]NT!V15&lt;&gt;"",[3]NT!V15,"")</f>
        <v>2449671B</v>
      </c>
      <c r="W143" t="str">
        <f>IF([3]NT!W15&lt;&gt;"",[3]NT!W15,"")</f>
        <v/>
      </c>
    </row>
    <row r="144" spans="1:23" x14ac:dyDescent="0.25">
      <c r="A144" t="str">
        <f>IF([3]NT!A16&lt;&gt;"",[3]NT!A16,"")</f>
        <v>Registered Nurse</v>
      </c>
      <c r="B144" t="str">
        <f>IF([3]NT!B16&lt;&gt;"",[3]NT!B16,"")</f>
        <v xml:space="preserve">8003613233385160 </v>
      </c>
      <c r="C144">
        <f>IF([3]NT!C16&lt;&gt;"",[3]NT!C16,"")</f>
        <v>2544</v>
      </c>
      <c r="D144" t="str">
        <f>IF([3]NT!D16&lt;&gt;"",[3]NT!D16,"")</f>
        <v>Registered Nurses</v>
      </c>
      <c r="E144">
        <f>IF([3]NT!E16&lt;&gt;"",[3]NT!E16,"")</f>
        <v>254499</v>
      </c>
      <c r="F144" t="str">
        <f>IF([3]NT!F16&lt;&gt;"",[3]NT!F16,"")</f>
        <v>Registered Nurses nec</v>
      </c>
      <c r="G144" t="str">
        <f>TRIM([3]NT!G16)</f>
        <v/>
      </c>
      <c r="H144" t="str">
        <f>TRIM([3]NT!H16)</f>
        <v/>
      </c>
      <c r="I144" t="str">
        <f>IF([3]NT!I16&lt;&gt;"",[3]NT!I16,"")</f>
        <v>CRAIG</v>
      </c>
      <c r="J144" t="str">
        <f>IF([3]NT!J16&lt;&gt;"",[3]NT!J16,"")</f>
        <v>Kenneth</v>
      </c>
      <c r="K144" t="str">
        <f>IF([3]NT!K16&lt;&gt;"",[3]NT!K16,"")</f>
        <v>Male</v>
      </c>
      <c r="L144">
        <f>IF([3]NT!L16&lt;&gt;"",[3]NT!L16,"")</f>
        <v>27896</v>
      </c>
      <c r="M144" t="str">
        <f>IF([3]NT!M16&lt;&gt;"",[3]NT!M16,"")</f>
        <v>188 Yoga Cnr</v>
      </c>
      <c r="N144" t="str">
        <f>IF([3]NT!N16&lt;&gt;"",[3]NT!N16,"")</f>
        <v>Annie River</v>
      </c>
      <c r="O144" t="str">
        <f>IF([3]NT!O16&lt;&gt;"",[3]NT!O16,"")</f>
        <v>NT</v>
      </c>
      <c r="P144" t="str">
        <f>IF([3]NT!P16&lt;&gt;"",[3]NT!P16,"")</f>
        <v>0822</v>
      </c>
      <c r="Q144" t="str">
        <f>IF([3]NT!Q16&lt;&gt;"",[3]NT!Q16,"")</f>
        <v>0870109633</v>
      </c>
      <c r="R144" t="str">
        <f>IF([3]NT!R16&lt;&gt;"",[3]NT!R16,"")</f>
        <v>0870107755</v>
      </c>
      <c r="S144" t="str">
        <f>IF([3]NT!S16&lt;&gt;"",[3]NT!S16,"")</f>
        <v>kenneth.craig@annieriverpractice.example.com.au</v>
      </c>
      <c r="T144" t="str">
        <f>IF([3]NT!T16&lt;&gt;"",[3]NT!T16,"")</f>
        <v>HAC00000000143</v>
      </c>
      <c r="U144" t="str">
        <f>IF([3]NT!U16&lt;&gt;"",[3]NT!U16,"")</f>
        <v xml:space="preserve">8003621566706142 </v>
      </c>
      <c r="V144" t="str">
        <f>IF([3]NT!V16&lt;&gt;"",[3]NT!V16,"")</f>
        <v>2449681A</v>
      </c>
      <c r="W144" t="str">
        <f>IF([3]NT!W16&lt;&gt;"",[3]NT!W16,"")</f>
        <v/>
      </c>
    </row>
    <row r="145" spans="1:25" x14ac:dyDescent="0.25">
      <c r="A145" t="str">
        <f>IF([3]NT!A17&lt;&gt;"",[3]NT!A17,"")</f>
        <v>Radiographer</v>
      </c>
      <c r="B145" t="str">
        <f>IF([3]NT!B17&lt;&gt;"",[3]NT!B17,"")</f>
        <v xml:space="preserve">8003616566719152 </v>
      </c>
      <c r="C145">
        <f>IF([3]NT!C17&lt;&gt;"",[3]NT!C17,"")</f>
        <v>2512</v>
      </c>
      <c r="D145" t="str">
        <f>IF([3]NT!D17&lt;&gt;"",[3]NT!D17,"")</f>
        <v>Medical Imaging Professionals</v>
      </c>
      <c r="E145">
        <f>IF([3]NT!E17&lt;&gt;"",[3]NT!E17,"")</f>
        <v>251211</v>
      </c>
      <c r="F145" t="str">
        <f>IF([3]NT!F17&lt;&gt;"",[3]NT!F17,"")</f>
        <v>Medical Diagnostic Radiographer</v>
      </c>
      <c r="G145" t="str">
        <f>TRIM([3]NT!G17)</f>
        <v/>
      </c>
      <c r="H145" t="str">
        <f>TRIM([3]NT!H17)</f>
        <v/>
      </c>
      <c r="I145" t="str">
        <f>IF([3]NT!I17&lt;&gt;"",[3]NT!I17,"")</f>
        <v>COULTER</v>
      </c>
      <c r="J145" t="str">
        <f>IF([3]NT!J17&lt;&gt;"",[3]NT!J17,"")</f>
        <v>Francine</v>
      </c>
      <c r="K145" t="str">
        <f>IF([3]NT!K17&lt;&gt;"",[3]NT!K17,"")</f>
        <v>Intersex or Indeterminate</v>
      </c>
      <c r="L145">
        <f>IF([3]NT!L17&lt;&gt;"",[3]NT!L17,"")</f>
        <v>19944</v>
      </c>
      <c r="M145" t="str">
        <f>IF([3]NT!M17&lt;&gt;"",[3]NT!M17,"")</f>
        <v>127 Woodstock Cl</v>
      </c>
      <c r="N145" t="str">
        <f>IF([3]NT!N17&lt;&gt;"",[3]NT!N17,"")</f>
        <v>Pulumpa</v>
      </c>
      <c r="O145" t="str">
        <f>IF([3]NT!O17&lt;&gt;"",[3]NT!O17,"")</f>
        <v>NT</v>
      </c>
      <c r="P145" t="str">
        <f>IF([3]NT!P17&lt;&gt;"",[3]NT!P17,"")</f>
        <v>0822</v>
      </c>
      <c r="Q145" t="str">
        <f>IF([3]NT!Q17&lt;&gt;"",[3]NT!Q17,"")</f>
        <v>0870100086</v>
      </c>
      <c r="R145" t="str">
        <f>IF([3]NT!R17&lt;&gt;"",[3]NT!R17,"")</f>
        <v>0870100166</v>
      </c>
      <c r="S145" t="str">
        <f>IF([3]NT!S17&lt;&gt;"",[3]NT!S17,"")</f>
        <v>francine.coulter@example.com</v>
      </c>
      <c r="T145" t="str">
        <f>IF([3]NT!T17&lt;&gt;"",[3]NT!T17,"")</f>
        <v>HAC00000000144</v>
      </c>
      <c r="U145" t="str">
        <f>IF([3]NT!U17&lt;&gt;"",[3]NT!U17,"")</f>
        <v/>
      </c>
      <c r="V145" t="str">
        <f>IF([3]NT!V17&lt;&gt;"",[3]NT!V17,"")</f>
        <v>2449691Y</v>
      </c>
      <c r="W145" t="str">
        <f>IF([3]NT!W17&lt;&gt;"",[3]NT!W17,"")</f>
        <v/>
      </c>
    </row>
    <row r="146" spans="1:25" x14ac:dyDescent="0.25">
      <c r="A146" t="str">
        <f>IF([3]NT!A18&lt;&gt;"",[3]NT!A18,"")</f>
        <v>Radiologist</v>
      </c>
      <c r="B146" t="str">
        <f>IF([3]NT!B18&lt;&gt;"",[3]NT!B18,"")</f>
        <v xml:space="preserve">8003616566719160 </v>
      </c>
      <c r="C146">
        <f>IF([3]NT!C18&lt;&gt;"",[3]NT!C18,"")</f>
        <v>2539</v>
      </c>
      <c r="D146" t="str">
        <f>IF([3]NT!D18&lt;&gt;"",[3]NT!D18,"")</f>
        <v>Other Medical Practitioners</v>
      </c>
      <c r="E146">
        <f>IF([3]NT!E18&lt;&gt;"",[3]NT!E18,"")</f>
        <v>253917</v>
      </c>
      <c r="F146" t="str">
        <f>IF([3]NT!F18&lt;&gt;"",[3]NT!F18,"")</f>
        <v>Diagnostic and Interventional Radiologist</v>
      </c>
      <c r="G146" t="str">
        <f>TRIM([3]NT!G18)</f>
        <v/>
      </c>
      <c r="H146" t="str">
        <f>TRIM([3]NT!H18)</f>
        <v/>
      </c>
      <c r="I146" t="str">
        <f>IF([3]NT!I18&lt;&gt;"",[3]NT!I18,"")</f>
        <v>GARTSHORE</v>
      </c>
      <c r="J146" t="str">
        <f>IF([3]NT!J18&lt;&gt;"",[3]NT!J18,"")</f>
        <v>Evelyn</v>
      </c>
      <c r="K146" t="str">
        <f>IF([3]NT!K18&lt;&gt;"",[3]NT!K18,"")</f>
        <v>Intersex or Indeterminate</v>
      </c>
      <c r="L146">
        <f>IF([3]NT!L18&lt;&gt;"",[3]NT!L18,"")</f>
        <v>22756</v>
      </c>
      <c r="M146" t="str">
        <f>IF([3]NT!M18&lt;&gt;"",[3]NT!M18,"")</f>
        <v>162 Rail St</v>
      </c>
      <c r="N146" t="str">
        <f>IF([3]NT!N18&lt;&gt;"",[3]NT!N18,"")</f>
        <v>Kaltukatjara</v>
      </c>
      <c r="O146" t="str">
        <f>IF([3]NT!O18&lt;&gt;"",[3]NT!O18,"")</f>
        <v>NT</v>
      </c>
      <c r="P146" t="str">
        <f>IF([3]NT!P18&lt;&gt;"",[3]NT!P18,"")</f>
        <v>0872</v>
      </c>
      <c r="Q146" t="str">
        <f>IF([3]NT!Q18&lt;&gt;"",[3]NT!Q18,"")</f>
        <v>0870107521</v>
      </c>
      <c r="R146" t="str">
        <f>IF([3]NT!R18&lt;&gt;"",[3]NT!R18,"")</f>
        <v>0870105336</v>
      </c>
      <c r="S146" t="str">
        <f>IF([3]NT!S18&lt;&gt;"",[3]NT!S18,"")</f>
        <v>evelyn.gartshore@kaltukatjararadiology.example.net</v>
      </c>
      <c r="T146" t="str">
        <f>IF([3]NT!T18&lt;&gt;"",[3]NT!T18,"")</f>
        <v>HAC00000000145</v>
      </c>
      <c r="U146" t="str">
        <f>IF([3]NT!U18&lt;&gt;"",[3]NT!U18,"")</f>
        <v xml:space="preserve">8003628233373248 </v>
      </c>
      <c r="V146" t="str">
        <f>IF([3]NT!V18&lt;&gt;"",[3]NT!V18,"")</f>
        <v>2449701L</v>
      </c>
      <c r="W146" t="str">
        <f>IF([3]NT!W18&lt;&gt;"",[3]NT!W18,"")</f>
        <v/>
      </c>
    </row>
    <row r="147" spans="1:25" x14ac:dyDescent="0.25">
      <c r="A147" t="str">
        <f>IF([3]NT!A19&lt;&gt;"",[3]NT!A19,"")</f>
        <v>Surgeon</v>
      </c>
      <c r="B147" t="str">
        <f>IF([3]NT!B19&lt;&gt;"",[3]NT!B19,"")</f>
        <v xml:space="preserve">8003619900052421 </v>
      </c>
      <c r="C147">
        <f>IF([3]NT!C19&lt;&gt;"",[3]NT!C19,"")</f>
        <v>2535</v>
      </c>
      <c r="D147" t="str">
        <f>IF([3]NT!D19&lt;&gt;"",[3]NT!D19,"")</f>
        <v>Surgeons</v>
      </c>
      <c r="E147">
        <f>IF([3]NT!E19&lt;&gt;"",[3]NT!E19,"")</f>
        <v>253511</v>
      </c>
      <c r="F147" t="str">
        <f>IF([3]NT!F19&lt;&gt;"",[3]NT!F19,"")</f>
        <v>Surgeon (General)</v>
      </c>
      <c r="G147" t="str">
        <f>TRIM([3]NT!G19)</f>
        <v/>
      </c>
      <c r="H147" t="str">
        <f>TRIM([3]NT!H19)</f>
        <v/>
      </c>
      <c r="I147" t="str">
        <f>IF([3]NT!I19&lt;&gt;"",[3]NT!I19,"")</f>
        <v>JENKINS</v>
      </c>
      <c r="J147" t="str">
        <f>IF([3]NT!J19&lt;&gt;"",[3]NT!J19,"")</f>
        <v>Elisabeth</v>
      </c>
      <c r="K147" t="str">
        <f>IF([3]NT!K19&lt;&gt;"",[3]NT!K19,"")</f>
        <v>Female</v>
      </c>
      <c r="L147">
        <f>IF([3]NT!L19&lt;&gt;"",[3]NT!L19,"")</f>
        <v>35081</v>
      </c>
      <c r="M147" t="str">
        <f>IF([3]NT!M19&lt;&gt;"",[3]NT!M19,"")</f>
        <v>124 Law Rvr</v>
      </c>
      <c r="N147" t="str">
        <f>IF([3]NT!N19&lt;&gt;"",[3]NT!N19,"")</f>
        <v>Pine Creek</v>
      </c>
      <c r="O147" t="str">
        <f>IF([3]NT!O19&lt;&gt;"",[3]NT!O19,"")</f>
        <v>NT</v>
      </c>
      <c r="P147" t="str">
        <f>IF([3]NT!P19&lt;&gt;"",[3]NT!P19,"")</f>
        <v>0847</v>
      </c>
      <c r="Q147" t="str">
        <f>IF([3]NT!Q19&lt;&gt;"",[3]NT!Q19,"")</f>
        <v>0870108784</v>
      </c>
      <c r="R147" t="str">
        <f>IF([3]NT!R19&lt;&gt;"",[3]NT!R19,"")</f>
        <v>0870103941</v>
      </c>
      <c r="S147" t="str">
        <f>IF([3]NT!S19&lt;&gt;"",[3]NT!S19,"")</f>
        <v>elisabeth.jenkins@pinecreekph.example.net</v>
      </c>
      <c r="T147" t="str">
        <f>IF([3]NT!T19&lt;&gt;"",[3]NT!T19,"")</f>
        <v>HAC00000000146</v>
      </c>
      <c r="U147" t="str">
        <f>IF([3]NT!U19&lt;&gt;"",[3]NT!U19,"")</f>
        <v xml:space="preserve">8003621566706126 </v>
      </c>
      <c r="V147" t="str">
        <f>IF([3]NT!V19&lt;&gt;"",[3]NT!V19,"")</f>
        <v>2449711K</v>
      </c>
      <c r="W147" t="str">
        <f>IF([3]NT!W19&lt;&gt;"",[3]NT!W19,"")</f>
        <v/>
      </c>
    </row>
    <row r="148" spans="1:25" x14ac:dyDescent="0.25">
      <c r="A148" t="str">
        <f>IF([3]NT!A20&lt;&gt;"",[3]NT!A20,"")</f>
        <v>Surgeon</v>
      </c>
      <c r="B148" t="str">
        <f>IF([3]NT!B20&lt;&gt;"",[3]NT!B20,"")</f>
        <v xml:space="preserve">8003619900052439 </v>
      </c>
      <c r="C148">
        <f>IF([3]NT!C20&lt;&gt;"",[3]NT!C20,"")</f>
        <v>2535</v>
      </c>
      <c r="D148" t="str">
        <f>IF([3]NT!D20&lt;&gt;"",[3]NT!D20,"")</f>
        <v>Surgeons</v>
      </c>
      <c r="E148">
        <f>IF([3]NT!E20&lt;&gt;"",[3]NT!E20,"")</f>
        <v>253511</v>
      </c>
      <c r="F148" t="str">
        <f>IF([3]NT!F20&lt;&gt;"",[3]NT!F20,"")</f>
        <v>Surgeon (General)</v>
      </c>
      <c r="G148" t="str">
        <f>TRIM([3]NT!G20)</f>
        <v/>
      </c>
      <c r="H148" t="str">
        <f>TRIM([3]NT!H20)</f>
        <v/>
      </c>
      <c r="I148" t="str">
        <f>IF([3]NT!I20&lt;&gt;"",[3]NT!I20,"")</f>
        <v>DELANEY</v>
      </c>
      <c r="J148" t="str">
        <f>IF([3]NT!J20&lt;&gt;"",[3]NT!J20,"")</f>
        <v>Azzie</v>
      </c>
      <c r="K148" t="str">
        <f>IF([3]NT!K20&lt;&gt;"",[3]NT!K20,"")</f>
        <v>Intersex or Indeterminate</v>
      </c>
      <c r="L148">
        <f>IF([3]NT!L20&lt;&gt;"",[3]NT!L20,"")</f>
        <v>33202</v>
      </c>
      <c r="M148" t="str">
        <f>IF([3]NT!M20&lt;&gt;"",[3]NT!M20,"")</f>
        <v>4 New Esp</v>
      </c>
      <c r="N148" t="str">
        <f>IF([3]NT!N20&lt;&gt;"",[3]NT!N20,"")</f>
        <v>Beswick</v>
      </c>
      <c r="O148" t="str">
        <f>IF([3]NT!O20&lt;&gt;"",[3]NT!O20,"")</f>
        <v>NT</v>
      </c>
      <c r="P148" t="str">
        <f>IF([3]NT!P20&lt;&gt;"",[3]NT!P20,"")</f>
        <v>0852</v>
      </c>
      <c r="Q148" t="str">
        <f>IF([3]NT!Q20&lt;&gt;"",[3]NT!Q20,"")</f>
        <v>0870103019</v>
      </c>
      <c r="R148" t="str">
        <f>IF([3]NT!R20&lt;&gt;"",[3]NT!R20,"")</f>
        <v>0870102596</v>
      </c>
      <c r="S148" t="str">
        <f>IF([3]NT!S20&lt;&gt;"",[3]NT!S20,"")</f>
        <v>azzie.delaney@beswickph.example.com.au</v>
      </c>
      <c r="T148" t="str">
        <f>IF([3]NT!T20&lt;&gt;"",[3]NT!T20,"")</f>
        <v>HAC00000000147</v>
      </c>
      <c r="U148" t="str">
        <f>IF([3]NT!U20&lt;&gt;"",[3]NT!U20,"")</f>
        <v xml:space="preserve">8003628233373230 </v>
      </c>
      <c r="V148" t="str">
        <f>IF([3]NT!V20&lt;&gt;"",[3]NT!V20,"")</f>
        <v>2449721J</v>
      </c>
      <c r="W148" t="str">
        <f>IF([3]NT!W20&lt;&gt;"",[3]NT!W20,"")</f>
        <v/>
      </c>
    </row>
    <row r="149" spans="1:25" x14ac:dyDescent="0.25">
      <c r="A149" t="str">
        <f>IF([3]NT!A21&lt;&gt;"",[3]NT!A21,"")</f>
        <v>Counsellor</v>
      </c>
      <c r="B149" t="str">
        <f>IF([3]NT!B21&lt;&gt;"",[3]NT!B21,"")</f>
        <v xml:space="preserve">8003614900051721 </v>
      </c>
      <c r="C149">
        <f>IF([3]NT!C21&lt;&gt;"",[3]NT!C21,"")</f>
        <v>2721</v>
      </c>
      <c r="D149" t="str">
        <f>IF([3]NT!D21&lt;&gt;"",[3]NT!D21,"")</f>
        <v>Counsellors</v>
      </c>
      <c r="E149">
        <f>IF([3]NT!E21&lt;&gt;"",[3]NT!E21,"")</f>
        <v>272199</v>
      </c>
      <c r="F149" t="str">
        <f>IF([3]NT!F21&lt;&gt;"",[3]NT!F21,"")</f>
        <v>Counsellor</v>
      </c>
      <c r="G149" t="str">
        <f>TRIM([3]NT!G21)</f>
        <v/>
      </c>
      <c r="H149" t="str">
        <f>TRIM([3]NT!H21)</f>
        <v/>
      </c>
      <c r="I149" t="str">
        <f>IF([3]NT!I21&lt;&gt;"",[3]NT!I21,"")</f>
        <v>POLGLASE</v>
      </c>
      <c r="J149" t="str">
        <f>IF([3]NT!J21&lt;&gt;"",[3]NT!J21,"")</f>
        <v>Belen</v>
      </c>
      <c r="K149" t="str">
        <f>IF([3]NT!K21&lt;&gt;"",[3]NT!K21,"")</f>
        <v>Intersex or Indeterminate</v>
      </c>
      <c r="L149">
        <f>IF([3]NT!L21&lt;&gt;"",[3]NT!L21,"")</f>
        <v>29778</v>
      </c>
      <c r="M149" t="str">
        <f>IF([3]NT!M21&lt;&gt;"",[3]NT!M21,"")</f>
        <v>15 Centenary Cnr</v>
      </c>
      <c r="N149" t="str">
        <f>IF([3]NT!N21&lt;&gt;"",[3]NT!N21,"")</f>
        <v>Acacia Hills</v>
      </c>
      <c r="O149" t="str">
        <f>IF([3]NT!O21&lt;&gt;"",[3]NT!O21,"")</f>
        <v>NT</v>
      </c>
      <c r="P149" t="str">
        <f>IF([3]NT!P21&lt;&gt;"",[3]NT!P21,"")</f>
        <v>0822</v>
      </c>
      <c r="Q149" t="str">
        <f>IF([3]NT!Q21&lt;&gt;"",[3]NT!Q21,"")</f>
        <v>0870102934</v>
      </c>
      <c r="R149" t="str">
        <f>IF([3]NT!R21&lt;&gt;"",[3]NT!R21,"")</f>
        <v>0870106814</v>
      </c>
      <c r="S149" t="str">
        <f>IF([3]NT!S21&lt;&gt;"",[3]NT!S21,"")</f>
        <v>belen.polglase@example.com.au</v>
      </c>
      <c r="T149" t="str">
        <f>IF([3]NT!T21&lt;&gt;"",[3]NT!T21,"")</f>
        <v>HAC00000000148</v>
      </c>
      <c r="U149" t="str">
        <f>IF([3]NT!U21&lt;&gt;"",[3]NT!U21,"")</f>
        <v/>
      </c>
      <c r="V149" t="str">
        <f>IF([3]NT!V21&lt;&gt;"",[3]NT!V21,"")</f>
        <v>2449731H</v>
      </c>
      <c r="W149" t="str">
        <f>IF([3]NT!W21&lt;&gt;"",[3]NT!W21,"")</f>
        <v/>
      </c>
    </row>
    <row r="150" spans="1:25" x14ac:dyDescent="0.25">
      <c r="A150" t="str">
        <f>IF([3]NT!A22&lt;&gt;"",[3]NT!A22,"")</f>
        <v>Exercise physiologist</v>
      </c>
      <c r="B150" t="str">
        <f>IF([3]NT!B22&lt;&gt;"",[3]NT!B22,"")</f>
        <v xml:space="preserve">8003614900051739 </v>
      </c>
      <c r="C150">
        <f>IF([3]NT!C22&lt;&gt;"",[3]NT!C22,"")</f>
        <v>2522</v>
      </c>
      <c r="D150" t="str">
        <f>IF([3]NT!D22&lt;&gt;"",[3]NT!D22,"")</f>
        <v>Complementary Health Therapists</v>
      </c>
      <c r="E150">
        <f>IF([3]NT!E22&lt;&gt;"",[3]NT!E22,"")</f>
        <v>252299</v>
      </c>
      <c r="F150" t="str">
        <f>IF([3]NT!F22&lt;&gt;"",[3]NT!F22,"")</f>
        <v>Complementary Health Therapist</v>
      </c>
      <c r="G150" t="str">
        <f>TRIM([3]NT!G22)</f>
        <v>252299-11</v>
      </c>
      <c r="H150" t="str">
        <f>TRIM([3]NT!H22)</f>
        <v>Exercise Physiologist</v>
      </c>
      <c r="I150" t="str">
        <f>IF([3]NT!I22&lt;&gt;"",[3]NT!I22,"")</f>
        <v>LAZZARINI</v>
      </c>
      <c r="J150" t="str">
        <f>IF([3]NT!J22&lt;&gt;"",[3]NT!J22,"")</f>
        <v>Frank</v>
      </c>
      <c r="K150" t="str">
        <f>IF([3]NT!K22&lt;&gt;"",[3]NT!K22,"")</f>
        <v>Not Stated/Inadequately Described</v>
      </c>
      <c r="L150">
        <f>IF([3]NT!L22&lt;&gt;"",[3]NT!L22,"")</f>
        <v>25607</v>
      </c>
      <c r="M150" t="str">
        <f>IF([3]NT!M22&lt;&gt;"",[3]NT!M22,"")</f>
        <v>73 Warrego Cct</v>
      </c>
      <c r="N150" t="str">
        <f>IF([3]NT!N22&lt;&gt;"",[3]NT!N22,"")</f>
        <v>Batchelor</v>
      </c>
      <c r="O150" t="str">
        <f>IF([3]NT!O22&lt;&gt;"",[3]NT!O22,"")</f>
        <v>NT</v>
      </c>
      <c r="P150" t="str">
        <f>IF([3]NT!P22&lt;&gt;"",[3]NT!P22,"")</f>
        <v>0845</v>
      </c>
      <c r="Q150" t="str">
        <f>IF([3]NT!Q22&lt;&gt;"",[3]NT!Q22,"")</f>
        <v>0870101203</v>
      </c>
      <c r="R150" t="str">
        <f>IF([3]NT!R22&lt;&gt;"",[3]NT!R22,"")</f>
        <v>0870101979</v>
      </c>
      <c r="S150" t="str">
        <f>IF([3]NT!S22&lt;&gt;"",[3]NT!S22,"")</f>
        <v>frank.lazzarini@example.net</v>
      </c>
      <c r="T150" t="str">
        <f>IF([3]NT!T22&lt;&gt;"",[3]NT!T22,"")</f>
        <v>HAC00000000149</v>
      </c>
      <c r="U150" t="str">
        <f>IF([3]NT!U22&lt;&gt;"",[3]NT!U22,"")</f>
        <v/>
      </c>
      <c r="V150" t="str">
        <f>IF([3]NT!V22&lt;&gt;"",[3]NT!V22,"")</f>
        <v>2449741F</v>
      </c>
      <c r="W150" t="str">
        <f>IF([3]NT!W22&lt;&gt;"",[3]NT!W22,"")</f>
        <v/>
      </c>
    </row>
    <row r="151" spans="1:25" x14ac:dyDescent="0.25">
      <c r="A151" t="str">
        <f>IF([3]NT!A23&lt;&gt;"",[3]NT!A23,"")</f>
        <v>Paramedic</v>
      </c>
      <c r="B151" t="str">
        <f>IF([3]NT!B23&lt;&gt;"",[3]NT!B23,"")</f>
        <v xml:space="preserve">8003619900052447 </v>
      </c>
      <c r="C151">
        <f>IF([3]NT!C23&lt;&gt;"",[3]NT!C23,"")</f>
        <v>4111</v>
      </c>
      <c r="D151" t="str">
        <f>IF([3]NT!D23&lt;&gt;"",[3]NT!D23,"")</f>
        <v>Ambulance Officers and Paramedics</v>
      </c>
      <c r="E151">
        <f>IF([3]NT!E23&lt;&gt;"",[3]NT!E23,"")</f>
        <v>411111</v>
      </c>
      <c r="F151" t="str">
        <f>IF([3]NT!F23&lt;&gt;"",[3]NT!F23,"")</f>
        <v>Intensive Care Ambulance Paramedic</v>
      </c>
      <c r="G151" t="str">
        <f>TRIM([3]NT!G23)</f>
        <v/>
      </c>
      <c r="H151" t="str">
        <f>TRIM([3]NT!H23)</f>
        <v/>
      </c>
      <c r="I151" t="str">
        <f>IF([3]NT!I23&lt;&gt;"",[3]NT!I23,"")</f>
        <v>CHALMERS</v>
      </c>
      <c r="J151" t="str">
        <f>IF([3]NT!J23&lt;&gt;"",[3]NT!J23,"")</f>
        <v>Shani</v>
      </c>
      <c r="K151" t="str">
        <f>IF([3]NT!K23&lt;&gt;"",[3]NT!K23,"")</f>
        <v>Female</v>
      </c>
      <c r="L151">
        <f>IF([3]NT!L23&lt;&gt;"",[3]NT!L23,"")</f>
        <v>36407</v>
      </c>
      <c r="M151" t="str">
        <f>IF([3]NT!M23&lt;&gt;"",[3]NT!M23,"")</f>
        <v>142 River Ct</v>
      </c>
      <c r="N151" t="str">
        <f>IF([3]NT!N23&lt;&gt;"",[3]NT!N23,"")</f>
        <v>Erldunda</v>
      </c>
      <c r="O151" t="str">
        <f>IF([3]NT!O23&lt;&gt;"",[3]NT!O23,"")</f>
        <v>NT</v>
      </c>
      <c r="P151" t="str">
        <f>IF([3]NT!P23&lt;&gt;"",[3]NT!P23,"")</f>
        <v>0872</v>
      </c>
      <c r="Q151" t="str">
        <f>IF([3]NT!Q23&lt;&gt;"",[3]NT!Q23,"")</f>
        <v>0870109383</v>
      </c>
      <c r="R151" t="str">
        <f>IF([3]NT!R23&lt;&gt;"",[3]NT!R23,"")</f>
        <v>0870100746</v>
      </c>
      <c r="S151" t="str">
        <f>IF([3]NT!S23&lt;&gt;"",[3]NT!S23,"")</f>
        <v>shani.chalmers@example.com</v>
      </c>
      <c r="T151" t="str">
        <f>IF([3]NT!T23&lt;&gt;"",[3]NT!T23,"")</f>
        <v>HAC00000000150</v>
      </c>
      <c r="U151" t="str">
        <f>IF([3]NT!U23&lt;&gt;"",[3]NT!U23,"")</f>
        <v/>
      </c>
      <c r="V151" t="str">
        <f>IF([3]NT!V23&lt;&gt;"",[3]NT!V23,"")</f>
        <v>2449751B</v>
      </c>
      <c r="W151" t="str">
        <f>IF([3]NT!W23&lt;&gt;"",[3]NT!W23,"")</f>
        <v/>
      </c>
    </row>
    <row r="152" spans="1:25" x14ac:dyDescent="0.25">
      <c r="A152" t="str">
        <f>IF([3]NT!A24&lt;&gt;"",[3]NT!A24,"")</f>
        <v>Physiotherapist</v>
      </c>
      <c r="B152" t="str">
        <f>IF([3]NT!B24&lt;&gt;"",[3]NT!B24,"")</f>
        <v xml:space="preserve">8003619900052454 </v>
      </c>
      <c r="C152">
        <f>IF([3]NT!C24&lt;&gt;"",[3]NT!C24,"")</f>
        <v>2525</v>
      </c>
      <c r="D152" t="str">
        <f>IF([3]NT!D24&lt;&gt;"",[3]NT!D24,"")</f>
        <v>Physiotherapists</v>
      </c>
      <c r="E152">
        <f>IF([3]NT!E24&lt;&gt;"",[3]NT!E24,"")</f>
        <v>252511</v>
      </c>
      <c r="F152" t="str">
        <f>IF([3]NT!F24&lt;&gt;"",[3]NT!F24,"")</f>
        <v>Physiotherapist</v>
      </c>
      <c r="G152" t="str">
        <f>TRIM([3]NT!G24)</f>
        <v/>
      </c>
      <c r="H152" t="str">
        <f>TRIM([3]NT!H24)</f>
        <v/>
      </c>
      <c r="I152" t="str">
        <f>IF([3]NT!I24&lt;&gt;"",[3]NT!I24,"")</f>
        <v>D'ARCY</v>
      </c>
      <c r="J152" t="str">
        <f>IF([3]NT!J24&lt;&gt;"",[3]NT!J24,"")</f>
        <v>Alexandra</v>
      </c>
      <c r="K152" t="str">
        <f>IF([3]NT!K24&lt;&gt;"",[3]NT!K24,"")</f>
        <v>Intersex or Indeterminate</v>
      </c>
      <c r="L152">
        <f>IF([3]NT!L24&lt;&gt;"",[3]NT!L24,"")</f>
        <v>21272</v>
      </c>
      <c r="M152" t="str">
        <f>IF([3]NT!M24&lt;&gt;"",[3]NT!M24,"")</f>
        <v>62 Rome Est</v>
      </c>
      <c r="N152" t="str">
        <f>IF([3]NT!N24&lt;&gt;"",[3]NT!N24,"")</f>
        <v>Southport</v>
      </c>
      <c r="O152" t="str">
        <f>IF([3]NT!O24&lt;&gt;"",[3]NT!O24,"")</f>
        <v>NT</v>
      </c>
      <c r="P152" t="str">
        <f>IF([3]NT!P24&lt;&gt;"",[3]NT!P24,"")</f>
        <v>0822</v>
      </c>
      <c r="Q152" t="str">
        <f>IF([3]NT!Q24&lt;&gt;"",[3]NT!Q24,"")</f>
        <v>0870101063</v>
      </c>
      <c r="R152" t="str">
        <f>IF([3]NT!R24&lt;&gt;"",[3]NT!R24,"")</f>
        <v>0870106127</v>
      </c>
      <c r="S152" t="str">
        <f>IF([3]NT!S24&lt;&gt;"",[3]NT!S24,"")</f>
        <v>alexandra.d'arcy@example.com.au</v>
      </c>
      <c r="T152" t="str">
        <f>IF([3]NT!T24&lt;&gt;"",[3]NT!T24,"")</f>
        <v>HAC00000000151</v>
      </c>
      <c r="U152" t="str">
        <f>IF([3]NT!U24&lt;&gt;"",[3]NT!U24,"")</f>
        <v/>
      </c>
      <c r="V152" t="str">
        <f>IF([3]NT!V24&lt;&gt;"",[3]NT!V24,"")</f>
        <v>2449761A</v>
      </c>
      <c r="W152" t="str">
        <f>IF([3]NT!W24&lt;&gt;"",[3]NT!W24,"")</f>
        <v/>
      </c>
    </row>
    <row r="153" spans="1:25" x14ac:dyDescent="0.25">
      <c r="A153" t="str">
        <f>IF([3]NT!A25&lt;&gt;"",[3]NT!A25,"")</f>
        <v>Psychologist</v>
      </c>
      <c r="B153" t="str">
        <f>IF([3]NT!B25&lt;&gt;"",[3]NT!B25,"")</f>
        <v xml:space="preserve">8003618233385318 </v>
      </c>
      <c r="C153">
        <f>IF([3]NT!C25&lt;&gt;"",[3]NT!C25,"")</f>
        <v>2723</v>
      </c>
      <c r="D153" t="str">
        <f>IF([3]NT!D25&lt;&gt;"",[3]NT!D25,"")</f>
        <v>Psychologists</v>
      </c>
      <c r="E153">
        <f>IF([3]NT!E25&lt;&gt;"",[3]NT!E25,"")</f>
        <v>272311</v>
      </c>
      <c r="F153" t="str">
        <f>IF([3]NT!F25&lt;&gt;"",[3]NT!F25,"")</f>
        <v>Clinical Psychologist</v>
      </c>
      <c r="G153" t="str">
        <f>TRIM([3]NT!G25)</f>
        <v/>
      </c>
      <c r="H153" t="str">
        <f>TRIM([3]NT!H25)</f>
        <v/>
      </c>
      <c r="I153" t="str">
        <f>IF([3]NT!I25&lt;&gt;"",[3]NT!I25,"")</f>
        <v>FLEMING</v>
      </c>
      <c r="J153" t="str">
        <f>IF([3]NT!J25&lt;&gt;"",[3]NT!J25,"")</f>
        <v>Helga</v>
      </c>
      <c r="K153" t="str">
        <f>IF([3]NT!K25&lt;&gt;"",[3]NT!K25,"")</f>
        <v>Intersex or Indeterminate</v>
      </c>
      <c r="L153">
        <f>IF([3]NT!L25&lt;&gt;"",[3]NT!L25,"")</f>
        <v>32793</v>
      </c>
      <c r="M153" t="str">
        <f>IF([3]NT!M25&lt;&gt;"",[3]NT!M25,"")</f>
        <v>192 Yoga Rvr</v>
      </c>
      <c r="N153" t="str">
        <f>IF([3]NT!N25&lt;&gt;"",[3]NT!N25,"")</f>
        <v>Manbulloo</v>
      </c>
      <c r="O153" t="str">
        <f>IF([3]NT!O25&lt;&gt;"",[3]NT!O25,"")</f>
        <v>NT</v>
      </c>
      <c r="P153" t="str">
        <f>IF([3]NT!P25&lt;&gt;"",[3]NT!P25,"")</f>
        <v>0852</v>
      </c>
      <c r="Q153" t="str">
        <f>IF([3]NT!Q25&lt;&gt;"",[3]NT!Q25,"")</f>
        <v>0870102094</v>
      </c>
      <c r="R153" t="str">
        <f>IF([3]NT!R25&lt;&gt;"",[3]NT!R25,"")</f>
        <v>0870102904</v>
      </c>
      <c r="S153" t="str">
        <f>IF([3]NT!S25&lt;&gt;"",[3]NT!S25,"")</f>
        <v>helga.fleming@example.net</v>
      </c>
      <c r="T153" t="str">
        <f>IF([3]NT!T25&lt;&gt;"",[3]NT!T25,"")</f>
        <v>HAC00000000152</v>
      </c>
      <c r="U153" t="str">
        <f>IF([3]NT!U25&lt;&gt;"",[3]NT!U25,"")</f>
        <v/>
      </c>
      <c r="V153" t="str">
        <f>IF([3]NT!V25&lt;&gt;"",[3]NT!V25,"")</f>
        <v>2449771Y</v>
      </c>
      <c r="W153" t="str">
        <f>IF([3]NT!W25&lt;&gt;"",[3]NT!W25,"")</f>
        <v/>
      </c>
    </row>
    <row r="154" spans="1:25" s="23" customFormat="1" x14ac:dyDescent="0.25">
      <c r="A154" s="23" t="str">
        <f>IF([3]NT!A26&lt;&gt;"",[3]NT!A26,"")</f>
        <v>Osteopath</v>
      </c>
      <c r="B154" s="23" t="str">
        <f>IF([3]NT!B26&lt;&gt;"",[3]NT!B26,"")</f>
        <v xml:space="preserve">8003611566718791 </v>
      </c>
      <c r="C154" s="23">
        <f>IF([3]NT!C26&lt;&gt;"",[3]NT!C26,"")</f>
        <v>2521</v>
      </c>
      <c r="D154" s="23" t="str">
        <f>IF([3]NT!D26&lt;&gt;"",[3]NT!D26,"")</f>
        <v>Chiropractors and Osteopaths</v>
      </c>
      <c r="E154" s="23">
        <f>IF([3]NT!E26&lt;&gt;"",[3]NT!E26,"")</f>
        <v>252112</v>
      </c>
      <c r="F154" s="23" t="str">
        <f>IF([3]NT!F26&lt;&gt;"",[3]NT!F26,"")</f>
        <v>Osteopath</v>
      </c>
      <c r="G154" s="23" t="str">
        <f>TRIM([3]NT!G26)</f>
        <v/>
      </c>
      <c r="H154" s="23" t="str">
        <f>TRIM([3]NT!H26)</f>
        <v/>
      </c>
      <c r="I154" s="23" t="str">
        <f>IF([3]NT!I26&lt;&gt;"",[3]NT!I26,"")</f>
        <v>COOK</v>
      </c>
      <c r="J154" s="23" t="str">
        <f>IF([3]NT!J26&lt;&gt;"",[3]NT!J26,"")</f>
        <v>Natalie</v>
      </c>
      <c r="K154" s="23" t="str">
        <f>IF([3]NT!K26&lt;&gt;"",[3]NT!K26,"")</f>
        <v>Intersex or Indeterminate</v>
      </c>
      <c r="L154" s="23">
        <f>IF([3]NT!L26&lt;&gt;"",[3]NT!L26,"")</f>
        <v>26731</v>
      </c>
      <c r="M154" s="23" t="str">
        <f>IF([3]NT!M26&lt;&gt;"",[3]NT!M26,"")</f>
        <v>48 Toby Cct</v>
      </c>
      <c r="N154" s="23" t="str">
        <f>IF([3]NT!N26&lt;&gt;"",[3]NT!N26,"")</f>
        <v>Coconut Grove</v>
      </c>
      <c r="O154" s="23" t="str">
        <f>IF([3]NT!O26&lt;&gt;"",[3]NT!O26,"")</f>
        <v>NT</v>
      </c>
      <c r="P154" s="23" t="str">
        <f>IF([3]NT!P26&lt;&gt;"",[3]NT!P26,"")</f>
        <v>0810</v>
      </c>
      <c r="Q154" s="23" t="str">
        <f>IF([3]NT!Q26&lt;&gt;"",[3]NT!Q26,"")</f>
        <v>0870105413</v>
      </c>
      <c r="R154" s="23" t="str">
        <f>IF([3]NT!R26&lt;&gt;"",[3]NT!R26,"")</f>
        <v>0870107718</v>
      </c>
      <c r="S154" s="23" t="str">
        <f>IF([3]NT!S26&lt;&gt;"",[3]NT!S26,"")</f>
        <v>natalie.cook@example.com</v>
      </c>
      <c r="T154" s="23" t="str">
        <f>IF([3]NT!T26&lt;&gt;"",[3]NT!T26,"")</f>
        <v>HAC00000000153</v>
      </c>
      <c r="U154" s="23" t="str">
        <f>IF([3]NT!U26&lt;&gt;"",[3]NT!U26,"")</f>
        <v/>
      </c>
      <c r="V154" s="23" t="str">
        <f>IF([3]NT!V26&lt;&gt;"",[3]NT!V26,"")</f>
        <v>2449781X</v>
      </c>
      <c r="W154" s="23" t="str">
        <f>IF([3]NT!W26&lt;&gt;"",[3]NT!W26,"")</f>
        <v/>
      </c>
    </row>
    <row r="155" spans="1:25" x14ac:dyDescent="0.25">
      <c r="A155" t="str">
        <f>IF([3]SA!A2&lt;&gt;"",[3]SA!A2,"")</f>
        <v>General Practitioner</v>
      </c>
      <c r="B155" t="str">
        <f>IF([3]SA!B2&lt;&gt;"",[3]SA!B2,"")</f>
        <v xml:space="preserve">8003613233385186 </v>
      </c>
      <c r="C155">
        <f>IF([3]SA!C2&lt;&gt;"",[3]SA!C2,"")</f>
        <v>2531</v>
      </c>
      <c r="D155" t="str">
        <f>IF([3]SA!D2&lt;&gt;"",[3]SA!D2,"")</f>
        <v>Medical Practitioner</v>
      </c>
      <c r="E155">
        <f>IF([3]SA!E2&lt;&gt;"",[3]SA!E2,"")</f>
        <v>253111</v>
      </c>
      <c r="F155" t="str">
        <f>IF([3]SA!F2&lt;&gt;"",[3]SA!F2,"")</f>
        <v>General Practitioner</v>
      </c>
      <c r="I155" t="str">
        <f>IF([3]SA!G2&lt;&gt;"",[3]SA!G2,"")</f>
        <v>PACKHAM</v>
      </c>
      <c r="J155" t="str">
        <f>IF([3]SA!H2&lt;&gt;"",[3]SA!H2,"")</f>
        <v>Delores</v>
      </c>
      <c r="K155" t="str">
        <f>IF([3]SA!I2&lt;&gt;"",[3]SA!I2,"")</f>
        <v>Female</v>
      </c>
      <c r="L155">
        <f>IF([3]SA!J2&lt;&gt;"",[3]SA!J2,"")</f>
        <v>30684</v>
      </c>
      <c r="M155" t="str">
        <f>IF([3]SA!K2&lt;&gt;"",[3]SA!K2,"")</f>
        <v>2 Farmer Est</v>
      </c>
      <c r="N155" t="str">
        <f>IF([3]SA!L2&lt;&gt;"",[3]SA!L2,"")</f>
        <v>Beltana</v>
      </c>
      <c r="O155" t="str">
        <f>IF([3]SA!M2&lt;&gt;"",[3]SA!M2,"")</f>
        <v>SA</v>
      </c>
      <c r="P155">
        <f>IF([3]SA!N2&lt;&gt;"",[3]SA!N2,"")</f>
        <v>5730</v>
      </c>
      <c r="Q155" t="str">
        <f>IF([3]SA!O2&lt;&gt;"",[3]SA!O2,"")</f>
        <v>0870107897</v>
      </c>
      <c r="R155" t="str">
        <f>IF([3]SA!P2&lt;&gt;"",[3]SA!P2,"")</f>
        <v>0870108854</v>
      </c>
      <c r="S155" t="str">
        <f>IF([3]SA!Q2&lt;&gt;"",[3]SA!Q2,"")</f>
        <v>delores.packham@beltanamp.example.com.au</v>
      </c>
      <c r="T155" t="str">
        <f>IF([3]SA!R2&lt;&gt;"",[3]SA!R2,"")</f>
        <v>HAC00000000154</v>
      </c>
      <c r="U155" t="str">
        <f>IF([3]SA!S2&lt;&gt;"",[3]SA!S2,"")</f>
        <v>8003624900039329</v>
      </c>
      <c r="V155" t="str">
        <f>IF([3]SA!T2&lt;&gt;"",[3]SA!T2,"")</f>
        <v>2449791W</v>
      </c>
      <c r="W155" t="str">
        <f>IF([3]SA!U2&lt;&gt;"",[3]SA!U2,"")</f>
        <v/>
      </c>
      <c r="X155" t="str">
        <f>IF([3]SA!V2&lt;&gt;"",[3]SA!V2,"")</f>
        <v/>
      </c>
      <c r="Y155" t="str">
        <f>IF([3]SA!W2&lt;&gt;"",[3]SA!W2,"")</f>
        <v/>
      </c>
    </row>
    <row r="156" spans="1:25" x14ac:dyDescent="0.25">
      <c r="A156" t="str">
        <f>IF([3]SA!A3&lt;&gt;"",[3]SA!A3,"")</f>
        <v>Midwife</v>
      </c>
      <c r="B156" t="str">
        <f>IF([3]SA!B3&lt;&gt;"",[3]SA!B3,"")</f>
        <v xml:space="preserve">8003619900052462 </v>
      </c>
      <c r="C156">
        <f>IF([3]SA!C3&lt;&gt;"",[3]SA!C3,"")</f>
        <v>2541</v>
      </c>
      <c r="D156" t="str">
        <f>IF([3]SA!D3&lt;&gt;"",[3]SA!D3,"")</f>
        <v>Midwives</v>
      </c>
      <c r="E156">
        <f>IF([3]SA!E3&lt;&gt;"",[3]SA!E3,"")</f>
        <v>254111</v>
      </c>
      <c r="F156" t="str">
        <f>IF([3]SA!F3&lt;&gt;"",[3]SA!F3,"")</f>
        <v>Midwife</v>
      </c>
      <c r="I156" t="str">
        <f>IF([3]SA!G3&lt;&gt;"",[3]SA!G3,"")</f>
        <v>THORN</v>
      </c>
      <c r="J156" t="str">
        <f>IF([3]SA!H3&lt;&gt;"",[3]SA!H3,"")</f>
        <v>Brittany</v>
      </c>
      <c r="K156" t="str">
        <f>IF([3]SA!I3&lt;&gt;"",[3]SA!I3,"")</f>
        <v>Intersex or Indeterminate</v>
      </c>
      <c r="L156">
        <f>IF([3]SA!J3&lt;&gt;"",[3]SA!J3,"")</f>
        <v>30786</v>
      </c>
      <c r="M156" t="str">
        <f>IF([3]SA!K3&lt;&gt;"",[3]SA!K3,"")</f>
        <v>179 Mandarin Cir</v>
      </c>
      <c r="N156" t="str">
        <f>IF([3]SA!L3&lt;&gt;"",[3]SA!L3,"")</f>
        <v>Rogues Point</v>
      </c>
      <c r="O156" t="str">
        <f>IF([3]SA!M3&lt;&gt;"",[3]SA!M3,"")</f>
        <v>SA</v>
      </c>
      <c r="P156">
        <f>IF([3]SA!N3&lt;&gt;"",[3]SA!N3,"")</f>
        <v>5571</v>
      </c>
      <c r="Q156" t="str">
        <f>IF([3]SA!O3&lt;&gt;"",[3]SA!O3,"")</f>
        <v>0870107643</v>
      </c>
      <c r="R156" t="str">
        <f>IF([3]SA!P3&lt;&gt;"",[3]SA!P3,"")</f>
        <v>0870104343</v>
      </c>
      <c r="S156" t="str">
        <f>IF([3]SA!Q3&lt;&gt;"",[3]SA!Q3,"")</f>
        <v>brittany.thorn@example.com.au</v>
      </c>
      <c r="T156" t="str">
        <f>IF([3]SA!R3&lt;&gt;"",[3]SA!R3,"")</f>
        <v>HAC00000000155</v>
      </c>
      <c r="U156" t="str">
        <f>IF([3]SA!S3&lt;&gt;"",[3]SA!S3,"")</f>
        <v/>
      </c>
      <c r="V156" t="str">
        <f>IF([3]SA!T3&lt;&gt;"",[3]SA!T3,"")</f>
        <v>2449801J</v>
      </c>
      <c r="W156" t="str">
        <f>IF([3]SA!U3&lt;&gt;"",[3]SA!U3,"")</f>
        <v/>
      </c>
      <c r="X156" t="str">
        <f>IF([3]SA!V3&lt;&gt;"",[3]SA!V3,"")</f>
        <v/>
      </c>
      <c r="Y156" t="str">
        <f>IF([3]SA!W3&lt;&gt;"",[3]SA!W3,"")</f>
        <v/>
      </c>
    </row>
    <row r="157" spans="1:25" x14ac:dyDescent="0.25">
      <c r="A157" t="str">
        <f>IF([3]SA!A4&lt;&gt;"",[3]SA!A4,"")</f>
        <v>Nurse practitioner</v>
      </c>
      <c r="B157" t="str">
        <f>IF([3]SA!B4&lt;&gt;"",[3]SA!B4,"")</f>
        <v xml:space="preserve">8003611566718817 </v>
      </c>
      <c r="C157">
        <f>IF([3]SA!C4&lt;&gt;"",[3]SA!C4,"")</f>
        <v>2544</v>
      </c>
      <c r="D157" t="str">
        <f>IF([3]SA!D4&lt;&gt;"",[3]SA!D4,"")</f>
        <v>Registered Nurses</v>
      </c>
      <c r="E157">
        <f>IF([3]SA!E4&lt;&gt;"",[3]SA!E4,"")</f>
        <v>254411</v>
      </c>
      <c r="F157" t="str">
        <f>IF([3]SA!F4&lt;&gt;"",[3]SA!F4,"")</f>
        <v>Nurse Practitioner</v>
      </c>
      <c r="I157" t="str">
        <f>IF([3]SA!G4&lt;&gt;"",[3]SA!G4,"")</f>
        <v>ROWLAND</v>
      </c>
      <c r="J157" t="str">
        <f>IF([3]SA!H4&lt;&gt;"",[3]SA!H4,"")</f>
        <v>Josh</v>
      </c>
      <c r="K157" t="str">
        <f>IF([3]SA!I4&lt;&gt;"",[3]SA!I4,"")</f>
        <v>Not Stated/Inadequately Described</v>
      </c>
      <c r="L157">
        <f>IF([3]SA!J4&lt;&gt;"",[3]SA!J4,"")</f>
        <v>18980</v>
      </c>
      <c r="M157" t="str">
        <f>IF([3]SA!K4&lt;&gt;"",[3]SA!K4,"")</f>
        <v>33 Wolverene Rvr</v>
      </c>
      <c r="N157" t="str">
        <f>IF([3]SA!L4&lt;&gt;"",[3]SA!L4,"")</f>
        <v>Leasingham</v>
      </c>
      <c r="O157" t="str">
        <f>IF([3]SA!M4&lt;&gt;"",[3]SA!M4,"")</f>
        <v>SA</v>
      </c>
      <c r="P157">
        <f>IF([3]SA!N4&lt;&gt;"",[3]SA!N4,"")</f>
        <v>5452</v>
      </c>
      <c r="Q157" t="str">
        <f>IF([3]SA!O4&lt;&gt;"",[3]SA!O4,"")</f>
        <v>0870100668</v>
      </c>
      <c r="R157" t="str">
        <f>IF([3]SA!P4&lt;&gt;"",[3]SA!P4,"")</f>
        <v>0870103819</v>
      </c>
      <c r="S157" t="str">
        <f>IF([3]SA!Q4&lt;&gt;"",[3]SA!Q4,"")</f>
        <v>josh.rowland@leasinghamph.example.net</v>
      </c>
      <c r="T157" t="str">
        <f>IF([3]SA!R4&lt;&gt;"",[3]SA!R4,"")</f>
        <v>HAC00000000156</v>
      </c>
      <c r="U157" t="str">
        <f>IF([3]SA!S4&lt;&gt;"",[3]SA!S4,"")</f>
        <v xml:space="preserve">8003629900040581 </v>
      </c>
      <c r="V157" t="str">
        <f>IF([3]SA!T4&lt;&gt;"",[3]SA!T4,"")</f>
        <v>2449811H</v>
      </c>
      <c r="W157" t="str">
        <f>IF([3]SA!U4&lt;&gt;"",[3]SA!U4,"")</f>
        <v/>
      </c>
      <c r="X157" t="str">
        <f>IF([3]SA!V4&lt;&gt;"",[3]SA!V4,"")</f>
        <v/>
      </c>
      <c r="Y157" t="str">
        <f>IF([3]SA!W4&lt;&gt;"",[3]SA!W4,"")</f>
        <v/>
      </c>
    </row>
    <row r="158" spans="1:25" x14ac:dyDescent="0.25">
      <c r="A158" t="str">
        <f>IF([3]SA!A5&lt;&gt;"",[3]SA!A5,"")</f>
        <v>Nurse practitioner</v>
      </c>
      <c r="B158" t="str">
        <f>IF([3]SA!B5&lt;&gt;"",[3]SA!B5,"")</f>
        <v xml:space="preserve">8003619900052470 </v>
      </c>
      <c r="C158">
        <f>IF([3]SA!C5&lt;&gt;"",[3]SA!C5,"")</f>
        <v>2544</v>
      </c>
      <c r="D158" t="str">
        <f>IF([3]SA!D5&lt;&gt;"",[3]SA!D5,"")</f>
        <v>Registered Nurses</v>
      </c>
      <c r="E158">
        <f>IF([3]SA!E5&lt;&gt;"",[3]SA!E5,"")</f>
        <v>254411</v>
      </c>
      <c r="F158" t="str">
        <f>IF([3]SA!F5&lt;&gt;"",[3]SA!F5,"")</f>
        <v>Nurse Practitioner</v>
      </c>
      <c r="I158" t="str">
        <f>IF([3]SA!G5&lt;&gt;"",[3]SA!G5,"")</f>
        <v>DOYLE</v>
      </c>
      <c r="J158" t="str">
        <f>IF([3]SA!H5&lt;&gt;"",[3]SA!H5,"")</f>
        <v>Hana</v>
      </c>
      <c r="K158" t="str">
        <f>IF([3]SA!I5&lt;&gt;"",[3]SA!I5,"")</f>
        <v>Intersex or Indeterminate</v>
      </c>
      <c r="L158">
        <f>IF([3]SA!J5&lt;&gt;"",[3]SA!J5,"")</f>
        <v>30266</v>
      </c>
      <c r="M158" t="str">
        <f>IF([3]SA!K5&lt;&gt;"",[3]SA!K5,"")</f>
        <v>145 Zeppelin Tce</v>
      </c>
      <c r="N158" t="str">
        <f>IF([3]SA!L5&lt;&gt;"",[3]SA!L5,"")</f>
        <v>Yunta</v>
      </c>
      <c r="O158" t="str">
        <f>IF([3]SA!M5&lt;&gt;"",[3]SA!M5,"")</f>
        <v>SA</v>
      </c>
      <c r="P158">
        <f>IF([3]SA!N5&lt;&gt;"",[3]SA!N5,"")</f>
        <v>5440</v>
      </c>
      <c r="Q158" t="str">
        <f>IF([3]SA!O5&lt;&gt;"",[3]SA!O5,"")</f>
        <v>0870100489</v>
      </c>
      <c r="R158" t="str">
        <f>IF([3]SA!P5&lt;&gt;"",[3]SA!P5,"")</f>
        <v>0870109517</v>
      </c>
      <c r="S158" t="str">
        <f>IF([3]SA!Q5&lt;&gt;"",[3]SA!Q5,"")</f>
        <v>hana.doyle@yuntaph.example.com.au</v>
      </c>
      <c r="T158" t="str">
        <f>IF([3]SA!R5&lt;&gt;"",[3]SA!R5,"")</f>
        <v>HAC00000000157</v>
      </c>
      <c r="U158" t="str">
        <f>IF([3]SA!S5&lt;&gt;"",[3]SA!S5,"")</f>
        <v>8003623233373488</v>
      </c>
      <c r="V158" t="str">
        <f>IF([3]SA!T5&lt;&gt;"",[3]SA!T5,"")</f>
        <v>2449821F</v>
      </c>
      <c r="W158" t="str">
        <f>IF([3]SA!U5&lt;&gt;"",[3]SA!U5,"")</f>
        <v/>
      </c>
      <c r="X158" t="str">
        <f>IF([3]SA!V5&lt;&gt;"",[3]SA!V5,"")</f>
        <v/>
      </c>
      <c r="Y158" t="str">
        <f>IF([3]SA!W5&lt;&gt;"",[3]SA!W5,"")</f>
        <v/>
      </c>
    </row>
    <row r="159" spans="1:25" x14ac:dyDescent="0.25">
      <c r="A159" t="str">
        <f>IF([3]SA!A6&lt;&gt;"",[3]SA!A6,"")</f>
        <v>Paediatrician</v>
      </c>
      <c r="B159" t="str">
        <f>IF([3]SA!B6&lt;&gt;"",[3]SA!B6,"")</f>
        <v xml:space="preserve">8003611566718825 </v>
      </c>
      <c r="C159">
        <f>IF([3]SA!C6&lt;&gt;"",[3]SA!C6,"")</f>
        <v>2533</v>
      </c>
      <c r="D159" t="str">
        <f>IF([3]SA!D6&lt;&gt;"",[3]SA!D6,"")</f>
        <v>Specialist Medical Practitioners</v>
      </c>
      <c r="E159">
        <f>IF([3]SA!E6&lt;&gt;"",[3]SA!E6,"")</f>
        <v>253321</v>
      </c>
      <c r="F159" t="str">
        <f>IF([3]SA!F6&lt;&gt;"",[3]SA!F6,"")</f>
        <v>Paediatrician</v>
      </c>
      <c r="I159" t="str">
        <f>IF([3]SA!G6&lt;&gt;"",[3]SA!G6,"")</f>
        <v>ELLISON</v>
      </c>
      <c r="J159" t="str">
        <f>IF([3]SA!H6&lt;&gt;"",[3]SA!H6,"")</f>
        <v>Shawn</v>
      </c>
      <c r="K159" t="str">
        <f>IF([3]SA!I6&lt;&gt;"",[3]SA!I6,"")</f>
        <v>Intersex or Indeterminate</v>
      </c>
      <c r="L159">
        <f>IF([3]SA!J6&lt;&gt;"",[3]SA!J6,"")</f>
        <v>20811</v>
      </c>
      <c r="M159" t="str">
        <f>IF([3]SA!K6&lt;&gt;"",[3]SA!K6,"")</f>
        <v>8 Frits Tce</v>
      </c>
      <c r="N159" t="str">
        <f>IF([3]SA!L6&lt;&gt;"",[3]SA!L6,"")</f>
        <v>South Brighton</v>
      </c>
      <c r="O159" t="str">
        <f>IF([3]SA!M6&lt;&gt;"",[3]SA!M6,"")</f>
        <v>SA</v>
      </c>
      <c r="P159">
        <f>IF([3]SA!N6&lt;&gt;"",[3]SA!N6,"")</f>
        <v>5048</v>
      </c>
      <c r="Q159" t="str">
        <f>IF([3]SA!O6&lt;&gt;"",[3]SA!O6,"")</f>
        <v>0870107614</v>
      </c>
      <c r="R159" t="str">
        <f>IF([3]SA!P6&lt;&gt;"",[3]SA!P6,"")</f>
        <v>0870101098</v>
      </c>
      <c r="S159" t="str">
        <f>IF([3]SA!Q6&lt;&gt;"",[3]SA!Q6,"")</f>
        <v>shawn.ellison@example.com.au</v>
      </c>
      <c r="T159" t="str">
        <f>IF([3]SA!R6&lt;&gt;"",[3]SA!R6,"")</f>
        <v>HAC00000000158</v>
      </c>
      <c r="U159" t="str">
        <f>IF([3]SA!S6&lt;&gt;"",[3]SA!S6,"")</f>
        <v/>
      </c>
      <c r="V159" t="str">
        <f>IF([3]SA!T6&lt;&gt;"",[3]SA!T6,"")</f>
        <v>2449831B</v>
      </c>
      <c r="W159" t="str">
        <f>IF([3]SA!U6&lt;&gt;"",[3]SA!U6,"")</f>
        <v/>
      </c>
      <c r="X159" t="str">
        <f>IF([3]SA!V6&lt;&gt;"",[3]SA!V6,"")</f>
        <v/>
      </c>
      <c r="Y159" t="str">
        <f>IF([3]SA!W6&lt;&gt;"",[3]SA!W6,"")</f>
        <v/>
      </c>
    </row>
    <row r="160" spans="1:25" x14ac:dyDescent="0.25">
      <c r="A160" t="str">
        <f>IF([3]SA!A7&lt;&gt;"",[3]SA!A7,"")</f>
        <v>Pathologist</v>
      </c>
      <c r="B160" t="str">
        <f>IF([3]SA!B7&lt;&gt;"",[3]SA!B7,"")</f>
        <v xml:space="preserve">8003616566719186 </v>
      </c>
      <c r="C160">
        <f>IF([3]SA!C7&lt;&gt;"",[3]SA!C7,"")</f>
        <v>2539</v>
      </c>
      <c r="D160" t="str">
        <f>IF([3]SA!D7&lt;&gt;"",[3]SA!D7,"")</f>
        <v>Other Medical Practitioners</v>
      </c>
      <c r="E160">
        <f>IF([3]SA!E7&lt;&gt;"",[3]SA!E7,"")</f>
        <v>253915</v>
      </c>
      <c r="F160" t="str">
        <f>IF([3]SA!F7&lt;&gt;"",[3]SA!F7,"")</f>
        <v>Pathologist</v>
      </c>
      <c r="I160" t="str">
        <f>IF([3]SA!G7&lt;&gt;"",[3]SA!G7,"")</f>
        <v>DIXON</v>
      </c>
      <c r="J160" t="str">
        <f>IF([3]SA!H7&lt;&gt;"",[3]SA!H7,"")</f>
        <v>Astrid</v>
      </c>
      <c r="K160" t="str">
        <f>IF([3]SA!I7&lt;&gt;"",[3]SA!I7,"")</f>
        <v>Female</v>
      </c>
      <c r="L160">
        <f>IF([3]SA!J7&lt;&gt;"",[3]SA!J7,"")</f>
        <v>18972</v>
      </c>
      <c r="M160" t="str">
        <f>IF([3]SA!K7&lt;&gt;"",[3]SA!K7,"")</f>
        <v>196 Adelaide Cnr</v>
      </c>
      <c r="N160" t="str">
        <f>IF([3]SA!L7&lt;&gt;"",[3]SA!L7,"")</f>
        <v>Woodcroft</v>
      </c>
      <c r="O160" t="str">
        <f>IF([3]SA!M7&lt;&gt;"",[3]SA!M7,"")</f>
        <v>SA</v>
      </c>
      <c r="P160">
        <f>IF([3]SA!N7&lt;&gt;"",[3]SA!N7,"")</f>
        <v>5162</v>
      </c>
      <c r="Q160" t="str">
        <f>IF([3]SA!O7&lt;&gt;"",[3]SA!O7,"")</f>
        <v>0870100757</v>
      </c>
      <c r="R160" t="str">
        <f>IF([3]SA!P7&lt;&gt;"",[3]SA!P7,"")</f>
        <v>0870100017</v>
      </c>
      <c r="S160" t="str">
        <f>IF([3]SA!Q7&lt;&gt;"",[3]SA!Q7,"")</f>
        <v>astrid.dixon@woodcroftpathology.example.net</v>
      </c>
      <c r="T160" t="str">
        <f>IF([3]SA!R7&lt;&gt;"",[3]SA!R7,"")</f>
        <v>HAC00000000159</v>
      </c>
      <c r="U160" t="str">
        <f>IF([3]SA!S7&lt;&gt;"",[3]SA!S7,"")</f>
        <v xml:space="preserve">8003621566706159 </v>
      </c>
      <c r="V160" t="str">
        <f>IF([3]SA!T7&lt;&gt;"",[3]SA!T7,"")</f>
        <v>2449841A</v>
      </c>
      <c r="W160" t="str">
        <f>IF([3]SA!U7&lt;&gt;"",[3]SA!U7,"")</f>
        <v/>
      </c>
      <c r="X160" t="str">
        <f>IF([3]SA!V7&lt;&gt;"",[3]SA!V7,"")</f>
        <v/>
      </c>
      <c r="Y160" t="str">
        <f>IF([3]SA!W7&lt;&gt;"",[3]SA!W7,"")</f>
        <v/>
      </c>
    </row>
    <row r="161" spans="1:25" x14ac:dyDescent="0.25">
      <c r="A161" t="str">
        <f>IF([3]SA!A8&lt;&gt;"",[3]SA!A8,"")</f>
        <v>Pathologist</v>
      </c>
      <c r="B161" t="str">
        <f>IF([3]SA!B8&lt;&gt;"",[3]SA!B8,"")</f>
        <v xml:space="preserve">8003614900051762 </v>
      </c>
      <c r="C161">
        <f>IF([3]SA!C8&lt;&gt;"",[3]SA!C8,"")</f>
        <v>2539</v>
      </c>
      <c r="D161" t="str">
        <f>IF([3]SA!D8&lt;&gt;"",[3]SA!D8,"")</f>
        <v>Other Medical Practitioners</v>
      </c>
      <c r="E161">
        <f>IF([3]SA!E8&lt;&gt;"",[3]SA!E8,"")</f>
        <v>253915</v>
      </c>
      <c r="F161" t="str">
        <f>IF([3]SA!F8&lt;&gt;"",[3]SA!F8,"")</f>
        <v>Pathologist</v>
      </c>
      <c r="I161" t="str">
        <f>IF([3]SA!G8&lt;&gt;"",[3]SA!G8,"")</f>
        <v>HICKSON</v>
      </c>
      <c r="J161" t="str">
        <f>IF([3]SA!H8&lt;&gt;"",[3]SA!H8,"")</f>
        <v>Eldora</v>
      </c>
      <c r="K161" t="str">
        <f>IF([3]SA!I8&lt;&gt;"",[3]SA!I8,"")</f>
        <v>Female</v>
      </c>
      <c r="L161">
        <f>IF([3]SA!J8&lt;&gt;"",[3]SA!J8,"")</f>
        <v>32633</v>
      </c>
      <c r="M161" t="str">
        <f>IF([3]SA!K8&lt;&gt;"",[3]SA!K8,"")</f>
        <v>104 Sylvania Cir</v>
      </c>
      <c r="N161" t="str">
        <f>IF([3]SA!L8&lt;&gt;"",[3]SA!L8,"")</f>
        <v>Wingfield</v>
      </c>
      <c r="O161" t="str">
        <f>IF([3]SA!M8&lt;&gt;"",[3]SA!M8,"")</f>
        <v>SA</v>
      </c>
      <c r="P161">
        <f>IF([3]SA!N8&lt;&gt;"",[3]SA!N8,"")</f>
        <v>5013</v>
      </c>
      <c r="Q161" t="str">
        <f>IF([3]SA!O8&lt;&gt;"",[3]SA!O8,"")</f>
        <v>0870106652</v>
      </c>
      <c r="R161" t="str">
        <f>IF([3]SA!P8&lt;&gt;"",[3]SA!P8,"")</f>
        <v>0870105850</v>
      </c>
      <c r="S161" t="str">
        <f>IF([3]SA!Q8&lt;&gt;"",[3]SA!Q8,"")</f>
        <v>eldora.hickson@wingfieldpathology.example.com.au</v>
      </c>
      <c r="T161" t="str">
        <f>IF([3]SA!R8&lt;&gt;"",[3]SA!R8,"")</f>
        <v>HAC00000000160</v>
      </c>
      <c r="U161" t="str">
        <f>IF([3]SA!S8&lt;&gt;"",[3]SA!S8,"")</f>
        <v xml:space="preserve">8003623233373504 </v>
      </c>
      <c r="V161" t="str">
        <f>IF([3]SA!T8&lt;&gt;"",[3]SA!T8,"")</f>
        <v>2449851Y</v>
      </c>
      <c r="W161" t="str">
        <f>IF([3]SA!U8&lt;&gt;"",[3]SA!U8,"")</f>
        <v/>
      </c>
      <c r="X161" t="str">
        <f>IF([3]SA!V8&lt;&gt;"",[3]SA!V8,"")</f>
        <v/>
      </c>
      <c r="Y161" t="str">
        <f>IF([3]SA!W8&lt;&gt;"",[3]SA!W8,"")</f>
        <v/>
      </c>
    </row>
    <row r="162" spans="1:25" x14ac:dyDescent="0.25">
      <c r="A162" t="str">
        <f>IF([3]SA!A9&lt;&gt;"",[3]SA!A9,"")</f>
        <v>Pharmacist</v>
      </c>
      <c r="B162" t="str">
        <f>IF([3]SA!B9&lt;&gt;"",[3]SA!B9,"")</f>
        <v xml:space="preserve">8003616566719194 </v>
      </c>
      <c r="C162">
        <f>IF([3]SA!C9&lt;&gt;"",[3]SA!C9,"")</f>
        <v>2515</v>
      </c>
      <c r="D162" t="str">
        <f>IF([3]SA!D9&lt;&gt;"",[3]SA!D9,"")</f>
        <v>Pharmacists</v>
      </c>
      <c r="E162">
        <f>IF([3]SA!E9&lt;&gt;"",[3]SA!E9,"")</f>
        <v>251513</v>
      </c>
      <c r="F162" t="str">
        <f>IF([3]SA!F9&lt;&gt;"",[3]SA!F9,"")</f>
        <v>Pharmacist</v>
      </c>
      <c r="I162" t="str">
        <f>IF([3]SA!G9&lt;&gt;"",[3]SA!G9,"")</f>
        <v>NEWLING</v>
      </c>
      <c r="J162" t="str">
        <f>IF([3]SA!H9&lt;&gt;"",[3]SA!H9,"")</f>
        <v>Louis</v>
      </c>
      <c r="K162" t="str">
        <f>IF([3]SA!I9&lt;&gt;"",[3]SA!I9,"")</f>
        <v>Male</v>
      </c>
      <c r="L162">
        <f>IF([3]SA!J9&lt;&gt;"",[3]SA!J9,"")</f>
        <v>35375</v>
      </c>
      <c r="M162" t="str">
        <f>IF([3]SA!K9&lt;&gt;"",[3]SA!K9,"")</f>
        <v>107 King Gr</v>
      </c>
      <c r="N162" t="str">
        <f>IF([3]SA!L9&lt;&gt;"",[3]SA!L9,"")</f>
        <v>Edwardstown</v>
      </c>
      <c r="O162" t="str">
        <f>IF([3]SA!M9&lt;&gt;"",[3]SA!M9,"")</f>
        <v>SA</v>
      </c>
      <c r="P162">
        <f>IF([3]SA!N9&lt;&gt;"",[3]SA!N9,"")</f>
        <v>5039</v>
      </c>
      <c r="Q162" t="str">
        <f>IF([3]SA!O9&lt;&gt;"",[3]SA!O9,"")</f>
        <v>0870105386</v>
      </c>
      <c r="R162" t="str">
        <f>IF([3]SA!P9&lt;&gt;"",[3]SA!P9,"")</f>
        <v>0870107312</v>
      </c>
      <c r="S162" t="str">
        <f>IF([3]SA!Q9&lt;&gt;"",[3]SA!Q9,"")</f>
        <v>louis.newling@edwardstownpharmacy.example.net</v>
      </c>
      <c r="T162" t="str">
        <f>IF([3]SA!R9&lt;&gt;"",[3]SA!R9,"")</f>
        <v>HAC00000000161</v>
      </c>
      <c r="U162" t="str">
        <f>IF([3]SA!S9&lt;&gt;"",[3]SA!S9,"")</f>
        <v xml:space="preserve">8003623233373512 </v>
      </c>
      <c r="V162" t="str">
        <f>IF([3]SA!T9&lt;&gt;"",[3]SA!T9,"")</f>
        <v>2449861X</v>
      </c>
      <c r="W162" t="str">
        <f>IF([3]SA!U9&lt;&gt;"",[3]SA!U9,"")</f>
        <v/>
      </c>
      <c r="X162" t="str">
        <f>IF([3]SA!V9&lt;&gt;"",[3]SA!V9,"")</f>
        <v/>
      </c>
      <c r="Y162" t="str">
        <f>IF([3]SA!W9&lt;&gt;"",[3]SA!W9,"")</f>
        <v/>
      </c>
    </row>
    <row r="163" spans="1:25" x14ac:dyDescent="0.25">
      <c r="A163" t="str">
        <f>IF([3]SA!A10&lt;&gt;"",[3]SA!A10,"")</f>
        <v>Registered Nurse</v>
      </c>
      <c r="B163" t="str">
        <f>IF([3]SA!B10&lt;&gt;"",[3]SA!B10,"")</f>
        <v xml:space="preserve">8003618233385359 </v>
      </c>
      <c r="C163">
        <f>IF([3]SA!C10&lt;&gt;"",[3]SA!C10,"")</f>
        <v>2544</v>
      </c>
      <c r="D163" t="str">
        <f>IF([3]SA!D10&lt;&gt;"",[3]SA!D10,"")</f>
        <v>Registered Nurses</v>
      </c>
      <c r="E163">
        <f>IF([3]SA!E10&lt;&gt;"",[3]SA!E10,"")</f>
        <v>254499</v>
      </c>
      <c r="F163" t="str">
        <f>IF([3]SA!F10&lt;&gt;"",[3]SA!F10,"")</f>
        <v>Registered Nurses nec</v>
      </c>
      <c r="I163" t="str">
        <f>IF([3]SA!G10&lt;&gt;"",[3]SA!G10,"")</f>
        <v>FRANKEL</v>
      </c>
      <c r="J163" t="str">
        <f>IF([3]SA!H10&lt;&gt;"",[3]SA!H10,"")</f>
        <v>Mary</v>
      </c>
      <c r="K163" t="str">
        <f>IF([3]SA!I10&lt;&gt;"",[3]SA!I10,"")</f>
        <v>Intersex or Indeterminate</v>
      </c>
      <c r="L163">
        <f>IF([3]SA!J10&lt;&gt;"",[3]SA!J10,"")</f>
        <v>33330</v>
      </c>
      <c r="M163" t="str">
        <f>IF([3]SA!K10&lt;&gt;"",[3]SA!K10,"")</f>
        <v>99 Rail Cnr</v>
      </c>
      <c r="N163" t="str">
        <f>IF([3]SA!L10&lt;&gt;"",[3]SA!L10,"")</f>
        <v>Leasingham</v>
      </c>
      <c r="O163" t="str">
        <f>IF([3]SA!M10&lt;&gt;"",[3]SA!M10,"")</f>
        <v>SA</v>
      </c>
      <c r="P163">
        <f>IF([3]SA!N10&lt;&gt;"",[3]SA!N10,"")</f>
        <v>5452</v>
      </c>
      <c r="Q163" t="str">
        <f>IF([3]SA!O10&lt;&gt;"",[3]SA!O10,"")</f>
        <v>0870102241</v>
      </c>
      <c r="R163" t="str">
        <f>IF([3]SA!P10&lt;&gt;"",[3]SA!P10,"")</f>
        <v>0870104283</v>
      </c>
      <c r="S163" t="str">
        <f>IF([3]SA!Q10&lt;&gt;"",[3]SA!Q10,"")</f>
        <v>mary.frankel@leasinghamph.example.net</v>
      </c>
      <c r="T163" t="str">
        <f>IF([3]SA!R10&lt;&gt;"",[3]SA!R10,"")</f>
        <v>HAC00000000162</v>
      </c>
      <c r="U163" t="str">
        <f>IF([3]SA!S10&lt;&gt;"",[3]SA!S10,"")</f>
        <v xml:space="preserve">8003629900040581 </v>
      </c>
      <c r="V163" t="str">
        <f>IF([3]SA!T10&lt;&gt;"",[3]SA!T10,"")</f>
        <v>2449871W</v>
      </c>
      <c r="W163" t="str">
        <f>IF([3]SA!U10&lt;&gt;"",[3]SA!U10,"")</f>
        <v/>
      </c>
      <c r="X163" t="str">
        <f>IF([3]SA!V10&lt;&gt;"",[3]SA!V10,"")</f>
        <v/>
      </c>
      <c r="Y163" t="str">
        <f>IF([3]SA!W10&lt;&gt;"",[3]SA!W10,"")</f>
        <v/>
      </c>
    </row>
    <row r="164" spans="1:25" x14ac:dyDescent="0.25">
      <c r="A164" t="str">
        <f>IF([3]SA!A11&lt;&gt;"",[3]SA!A11,"")</f>
        <v>Registered Nurse</v>
      </c>
      <c r="B164" t="str">
        <f>IF([3]SA!B11&lt;&gt;"",[3]SA!B11,"")</f>
        <v xml:space="preserve">8003619900052496 </v>
      </c>
      <c r="C164">
        <f>IF([3]SA!C11&lt;&gt;"",[3]SA!C11,"")</f>
        <v>2544</v>
      </c>
      <c r="D164" t="str">
        <f>IF([3]SA!D11&lt;&gt;"",[3]SA!D11,"")</f>
        <v>Registered Nurses</v>
      </c>
      <c r="E164">
        <f>IF([3]SA!E11&lt;&gt;"",[3]SA!E11,"")</f>
        <v>254499</v>
      </c>
      <c r="F164" t="str">
        <f>IF([3]SA!F11&lt;&gt;"",[3]SA!F11,"")</f>
        <v>Registered Nurses nec</v>
      </c>
      <c r="I164" t="str">
        <f>IF([3]SA!G11&lt;&gt;"",[3]SA!G11,"")</f>
        <v>STEELE</v>
      </c>
      <c r="J164" t="str">
        <f>IF([3]SA!H11&lt;&gt;"",[3]SA!H11,"")</f>
        <v>Clyde</v>
      </c>
      <c r="K164" t="str">
        <f>IF([3]SA!I11&lt;&gt;"",[3]SA!I11,"")</f>
        <v>Female</v>
      </c>
      <c r="L164">
        <f>IF([3]SA!J11&lt;&gt;"",[3]SA!J11,"")</f>
        <v>37370</v>
      </c>
      <c r="M164" t="str">
        <f>IF([3]SA!K11&lt;&gt;"",[3]SA!K11,"")</f>
        <v>114 Dalys Dr</v>
      </c>
      <c r="N164" t="str">
        <f>IF([3]SA!L11&lt;&gt;"",[3]SA!L11,"")</f>
        <v>Yunta</v>
      </c>
      <c r="O164" t="str">
        <f>IF([3]SA!M11&lt;&gt;"",[3]SA!M11,"")</f>
        <v>SA</v>
      </c>
      <c r="P164">
        <f>IF([3]SA!N11&lt;&gt;"",[3]SA!N11,"")</f>
        <v>5440</v>
      </c>
      <c r="Q164" t="str">
        <f>IF([3]SA!O11&lt;&gt;"",[3]SA!O11,"")</f>
        <v>0870104979</v>
      </c>
      <c r="R164" t="str">
        <f>IF([3]SA!P11&lt;&gt;"",[3]SA!P11,"")</f>
        <v>0870100642</v>
      </c>
      <c r="S164" t="str">
        <f>IF([3]SA!Q11&lt;&gt;"",[3]SA!Q11,"")</f>
        <v>clyde.steele@yuntaph.example.com.au</v>
      </c>
      <c r="T164" t="str">
        <f>IF([3]SA!R11&lt;&gt;"",[3]SA!R11,"")</f>
        <v>HAC00000000163</v>
      </c>
      <c r="U164" t="str">
        <f>IF([3]SA!S11&lt;&gt;"",[3]SA!S11,"")</f>
        <v xml:space="preserve">8003623233373488 </v>
      </c>
      <c r="V164" t="str">
        <f>IF([3]SA!T11&lt;&gt;"",[3]SA!T11,"")</f>
        <v>2449881T</v>
      </c>
      <c r="W164" t="str">
        <f>IF([3]SA!U11&lt;&gt;"",[3]SA!U11,"")</f>
        <v/>
      </c>
      <c r="X164" t="str">
        <f>IF([3]SA!V11&lt;&gt;"",[3]SA!V11,"")</f>
        <v/>
      </c>
      <c r="Y164" t="str">
        <f>IF([3]SA!W11&lt;&gt;"",[3]SA!W11,"")</f>
        <v/>
      </c>
    </row>
    <row r="165" spans="1:25" x14ac:dyDescent="0.25">
      <c r="A165" t="str">
        <f>IF([3]SA!A12&lt;&gt;"",[3]SA!A12,"")</f>
        <v>Registered Nurse</v>
      </c>
      <c r="B165" t="str">
        <f>IF([3]SA!B12&lt;&gt;"",[3]SA!B12,"")</f>
        <v xml:space="preserve">8003611566718841 </v>
      </c>
      <c r="C165">
        <f>IF([3]SA!C12&lt;&gt;"",[3]SA!C12,"")</f>
        <v>2544</v>
      </c>
      <c r="D165" t="str">
        <f>IF([3]SA!D12&lt;&gt;"",[3]SA!D12,"")</f>
        <v>Registered Nurses</v>
      </c>
      <c r="E165">
        <f>IF([3]SA!E12&lt;&gt;"",[3]SA!E12,"")</f>
        <v>254499</v>
      </c>
      <c r="F165" t="str">
        <f>IF([3]SA!F12&lt;&gt;"",[3]SA!F12,"")</f>
        <v>Registered Nurses nec</v>
      </c>
      <c r="I165" t="str">
        <f>IF([3]SA!G12&lt;&gt;"",[3]SA!G12,"")</f>
        <v>PICKFORD</v>
      </c>
      <c r="J165" t="str">
        <f>IF([3]SA!H12&lt;&gt;"",[3]SA!H12,"")</f>
        <v>Lisa</v>
      </c>
      <c r="K165" t="str">
        <f>IF([3]SA!I12&lt;&gt;"",[3]SA!I12,"")</f>
        <v>Female</v>
      </c>
      <c r="L165">
        <f>IF([3]SA!J12&lt;&gt;"",[3]SA!J12,"")</f>
        <v>31240</v>
      </c>
      <c r="M165" t="str">
        <f>IF([3]SA!K12&lt;&gt;"",[3]SA!K12,"")</f>
        <v>87 Farmer Qy</v>
      </c>
      <c r="N165" t="str">
        <f>IF([3]SA!L12&lt;&gt;"",[3]SA!L12,"")</f>
        <v>Beltana</v>
      </c>
      <c r="O165" t="str">
        <f>IF([3]SA!M12&lt;&gt;"",[3]SA!M12,"")</f>
        <v>SA</v>
      </c>
      <c r="P165">
        <f>IF([3]SA!N12&lt;&gt;"",[3]SA!N12,"")</f>
        <v>5730</v>
      </c>
      <c r="Q165" t="str">
        <f>IF([3]SA!O12&lt;&gt;"",[3]SA!O12,"")</f>
        <v>0870101084</v>
      </c>
      <c r="R165" t="str">
        <f>IF([3]SA!P12&lt;&gt;"",[3]SA!P12,"")</f>
        <v>0870104213</v>
      </c>
      <c r="S165" t="str">
        <f>IF([3]SA!Q12&lt;&gt;"",[3]SA!Q12,"")</f>
        <v>lisa.pickford@beltanamp.example.com.au</v>
      </c>
      <c r="T165" t="str">
        <f>IF([3]SA!R12&lt;&gt;"",[3]SA!R12,"")</f>
        <v>HAC00000000164</v>
      </c>
      <c r="U165" t="str">
        <f>IF([3]SA!S12&lt;&gt;"",[3]SA!S12,"")</f>
        <v xml:space="preserve">8003624900039329 </v>
      </c>
      <c r="V165" t="str">
        <f>IF([3]SA!T12&lt;&gt;"",[3]SA!T12,"")</f>
        <v>2449891L</v>
      </c>
      <c r="W165" t="str">
        <f>IF([3]SA!U12&lt;&gt;"",[3]SA!U12,"")</f>
        <v/>
      </c>
      <c r="X165" t="str">
        <f>IF([3]SA!V12&lt;&gt;"",[3]SA!V12,"")</f>
        <v/>
      </c>
      <c r="Y165" t="str">
        <f>IF([3]SA!W12&lt;&gt;"",[3]SA!W12,"")</f>
        <v/>
      </c>
    </row>
    <row r="166" spans="1:25" x14ac:dyDescent="0.25">
      <c r="A166" t="str">
        <f>IF([3]SA!A13&lt;&gt;"",[3]SA!A13,"")</f>
        <v>Radiographer</v>
      </c>
      <c r="B166" t="str">
        <f>IF([3]SA!B13&lt;&gt;"",[3]SA!B13,"")</f>
        <v xml:space="preserve">8003611566718858 </v>
      </c>
      <c r="C166">
        <f>IF([3]SA!C13&lt;&gt;"",[3]SA!C13,"")</f>
        <v>2512</v>
      </c>
      <c r="D166" t="str">
        <f>IF([3]SA!D13&lt;&gt;"",[3]SA!D13,"")</f>
        <v>Medical Imaging Professionals</v>
      </c>
      <c r="E166">
        <f>IF([3]SA!E13&lt;&gt;"",[3]SA!E13,"")</f>
        <v>251211</v>
      </c>
      <c r="F166" t="str">
        <f>IF([3]SA!F13&lt;&gt;"",[3]SA!F13,"")</f>
        <v>Medical Diagnostic Radiographer</v>
      </c>
      <c r="I166" t="str">
        <f>IF([3]SA!G13&lt;&gt;"",[3]SA!G13,"")</f>
        <v>ELLIOTT</v>
      </c>
      <c r="J166" t="str">
        <f>IF([3]SA!H13&lt;&gt;"",[3]SA!H13,"")</f>
        <v>Eulah</v>
      </c>
      <c r="K166" t="str">
        <f>IF([3]SA!I13&lt;&gt;"",[3]SA!I13,"")</f>
        <v>Female</v>
      </c>
      <c r="L166">
        <f>IF([3]SA!J13&lt;&gt;"",[3]SA!J13,"")</f>
        <v>27053</v>
      </c>
      <c r="M166" t="str">
        <f>IF([3]SA!K13&lt;&gt;"",[3]SA!K13,"")</f>
        <v>8 Frits Cct</v>
      </c>
      <c r="N166" t="str">
        <f>IF([3]SA!L13&lt;&gt;"",[3]SA!L13,"")</f>
        <v>Peake</v>
      </c>
      <c r="O166" t="str">
        <f>IF([3]SA!M13&lt;&gt;"",[3]SA!M13,"")</f>
        <v>SA</v>
      </c>
      <c r="P166">
        <f>IF([3]SA!N13&lt;&gt;"",[3]SA!N13,"")</f>
        <v>5301</v>
      </c>
      <c r="Q166" t="str">
        <f>IF([3]SA!O13&lt;&gt;"",[3]SA!O13,"")</f>
        <v>0870105391</v>
      </c>
      <c r="R166" t="str">
        <f>IF([3]SA!P13&lt;&gt;"",[3]SA!P13,"")</f>
        <v>0870108805</v>
      </c>
      <c r="S166" t="str">
        <f>IF([3]SA!Q13&lt;&gt;"",[3]SA!Q13,"")</f>
        <v>eulah.elliott@example.net</v>
      </c>
      <c r="T166" t="str">
        <f>IF([3]SA!R13&lt;&gt;"",[3]SA!R13,"")</f>
        <v>HAC00000000165</v>
      </c>
      <c r="U166" t="str">
        <f>IF([3]SA!S13&lt;&gt;"",[3]SA!S13,"")</f>
        <v/>
      </c>
      <c r="V166" t="str">
        <f>IF([3]SA!T13&lt;&gt;"",[3]SA!T13,"")</f>
        <v>2449901F</v>
      </c>
      <c r="W166" t="str">
        <f>IF([3]SA!U13&lt;&gt;"",[3]SA!U13,"")</f>
        <v/>
      </c>
      <c r="X166" t="str">
        <f>IF([3]SA!V13&lt;&gt;"",[3]SA!V13,"")</f>
        <v/>
      </c>
      <c r="Y166" t="str">
        <f>IF([3]SA!W13&lt;&gt;"",[3]SA!W13,"")</f>
        <v/>
      </c>
    </row>
    <row r="167" spans="1:25" x14ac:dyDescent="0.25">
      <c r="A167" t="str">
        <f>IF([3]SA!A14&lt;&gt;"",[3]SA!A14,"")</f>
        <v>Radiologist</v>
      </c>
      <c r="B167" t="str">
        <f>IF([3]SA!B14&lt;&gt;"",[3]SA!B14,"")</f>
        <v xml:space="preserve">8003613233385210 </v>
      </c>
      <c r="C167">
        <f>IF([3]SA!C14&lt;&gt;"",[3]SA!C14,"")</f>
        <v>2539</v>
      </c>
      <c r="D167" t="str">
        <f>IF([3]SA!D14&lt;&gt;"",[3]SA!D14,"")</f>
        <v>Other Medical Practitioners</v>
      </c>
      <c r="E167">
        <f>IF([3]SA!E14&lt;&gt;"",[3]SA!E14,"")</f>
        <v>253917</v>
      </c>
      <c r="F167" t="str">
        <f>IF([3]SA!F14&lt;&gt;"",[3]SA!F14,"")</f>
        <v>Diagnostic and Interventional Radiologist</v>
      </c>
      <c r="I167" t="str">
        <f>IF([3]SA!G14&lt;&gt;"",[3]SA!G14,"")</f>
        <v>PARR</v>
      </c>
      <c r="J167" t="str">
        <f>IF([3]SA!H14&lt;&gt;"",[3]SA!H14,"")</f>
        <v>Adelaide</v>
      </c>
      <c r="K167" t="str">
        <f>IF([3]SA!I14&lt;&gt;"",[3]SA!I14,"")</f>
        <v>Intersex or Indeterminate</v>
      </c>
      <c r="L167">
        <f>IF([3]SA!J14&lt;&gt;"",[3]SA!J14,"")</f>
        <v>34073</v>
      </c>
      <c r="M167" t="str">
        <f>IF([3]SA!K14&lt;&gt;"",[3]SA!K14,"")</f>
        <v>9 Elgin Pl</v>
      </c>
      <c r="N167" t="str">
        <f>IF([3]SA!L14&lt;&gt;"",[3]SA!L14,"")</f>
        <v>Cape Jaffa</v>
      </c>
      <c r="O167" t="str">
        <f>IF([3]SA!M14&lt;&gt;"",[3]SA!M14,"")</f>
        <v>SA</v>
      </c>
      <c r="P167">
        <f>IF([3]SA!N14&lt;&gt;"",[3]SA!N14,"")</f>
        <v>5275</v>
      </c>
      <c r="Q167" t="str">
        <f>IF([3]SA!O14&lt;&gt;"",[3]SA!O14,"")</f>
        <v>0870103000</v>
      </c>
      <c r="R167" t="str">
        <f>IF([3]SA!P14&lt;&gt;"",[3]SA!P14,"")</f>
        <v>0870107512</v>
      </c>
      <c r="S167" t="str">
        <f>IF([3]SA!Q14&lt;&gt;"",[3]SA!Q14,"")</f>
        <v>adelaide.parr@capejaffaradiology.example.net</v>
      </c>
      <c r="T167" t="str">
        <f>IF([3]SA!R14&lt;&gt;"",[3]SA!R14,"")</f>
        <v>HAC00000000166</v>
      </c>
      <c r="U167" t="str">
        <f>IF([3]SA!S14&lt;&gt;"",[3]SA!S14,"")</f>
        <v xml:space="preserve">8003628233373263 </v>
      </c>
      <c r="V167" t="str">
        <f>IF([3]SA!T14&lt;&gt;"",[3]SA!T14,"")</f>
        <v>2449911B</v>
      </c>
      <c r="W167" t="str">
        <f>IF([3]SA!U14&lt;&gt;"",[3]SA!U14,"")</f>
        <v/>
      </c>
      <c r="X167" t="str">
        <f>IF([3]SA!V14&lt;&gt;"",[3]SA!V14,"")</f>
        <v/>
      </c>
      <c r="Y167" t="str">
        <f>IF([3]SA!W14&lt;&gt;"",[3]SA!W14,"")</f>
        <v/>
      </c>
    </row>
    <row r="168" spans="1:25" x14ac:dyDescent="0.25">
      <c r="A168" t="str">
        <f>IF([3]SA!A15&lt;&gt;"",[3]SA!A15,"")</f>
        <v>Radiologist</v>
      </c>
      <c r="B168" t="str">
        <f>IF([3]SA!B15&lt;&gt;"",[3]SA!B15,"")</f>
        <v xml:space="preserve">8003619900052520 </v>
      </c>
      <c r="C168">
        <f>IF([3]SA!C15&lt;&gt;"",[3]SA!C15,"")</f>
        <v>2539</v>
      </c>
      <c r="D168" t="str">
        <f>IF([3]SA!D15&lt;&gt;"",[3]SA!D15,"")</f>
        <v>Other Medical Practitioners</v>
      </c>
      <c r="E168">
        <f>IF([3]SA!E15&lt;&gt;"",[3]SA!E15,"")</f>
        <v>253917</v>
      </c>
      <c r="F168" t="str">
        <f>IF([3]SA!F15&lt;&gt;"",[3]SA!F15,"")</f>
        <v>Diagnostic and Interventional Radiologist</v>
      </c>
      <c r="I168" t="str">
        <f>IF([3]SA!G15&lt;&gt;"",[3]SA!G15,"")</f>
        <v>HEANEY</v>
      </c>
      <c r="J168" t="str">
        <f>IF([3]SA!H15&lt;&gt;"",[3]SA!H15,"")</f>
        <v>Brock</v>
      </c>
      <c r="K168" t="str">
        <f>IF([3]SA!I15&lt;&gt;"",[3]SA!I15,"")</f>
        <v>Male</v>
      </c>
      <c r="L168">
        <f>IF([3]SA!J15&lt;&gt;"",[3]SA!J15,"")</f>
        <v>33217</v>
      </c>
      <c r="M168" t="str">
        <f>IF([3]SA!K15&lt;&gt;"",[3]SA!K15,"")</f>
        <v>33 Council Cct</v>
      </c>
      <c r="N168" t="str">
        <f>IF([3]SA!L15&lt;&gt;"",[3]SA!L15,"")</f>
        <v>Back Valley</v>
      </c>
      <c r="O168" t="str">
        <f>IF([3]SA!M15&lt;&gt;"",[3]SA!M15,"")</f>
        <v>SA</v>
      </c>
      <c r="P168">
        <f>IF([3]SA!N15&lt;&gt;"",[3]SA!N15,"")</f>
        <v>5211</v>
      </c>
      <c r="Q168" t="str">
        <f>IF([3]SA!O15&lt;&gt;"",[3]SA!O15,"")</f>
        <v>0870106736</v>
      </c>
      <c r="R168" t="str">
        <f>IF([3]SA!P15&lt;&gt;"",[3]SA!P15,"")</f>
        <v>0870101002</v>
      </c>
      <c r="S168" t="str">
        <f>IF([3]SA!Q15&lt;&gt;"",[3]SA!Q15,"")</f>
        <v>brock.heaney@backvalleyradiology.example.com.au</v>
      </c>
      <c r="T168" t="str">
        <f>IF([3]SA!R15&lt;&gt;"",[3]SA!R15,"")</f>
        <v>HAC00000000167</v>
      </c>
      <c r="U168" t="str">
        <f>IF([3]SA!S15&lt;&gt;"",[3]SA!S15,"")</f>
        <v xml:space="preserve">8003628233373271 </v>
      </c>
      <c r="V168" t="str">
        <f>IF([3]SA!T15&lt;&gt;"",[3]SA!T15,"")</f>
        <v>2449921A</v>
      </c>
      <c r="W168" t="str">
        <f>IF([3]SA!U15&lt;&gt;"",[3]SA!U15,"")</f>
        <v/>
      </c>
      <c r="X168" t="str">
        <f>IF([3]SA!V15&lt;&gt;"",[3]SA!V15,"")</f>
        <v/>
      </c>
      <c r="Y168" t="str">
        <f>IF([3]SA!W15&lt;&gt;"",[3]SA!W15,"")</f>
        <v/>
      </c>
    </row>
    <row r="169" spans="1:25" x14ac:dyDescent="0.25">
      <c r="A169" t="str">
        <f>IF([3]SA!A16&lt;&gt;"",[3]SA!A16,"")</f>
        <v>Surgeon</v>
      </c>
      <c r="B169" t="str">
        <f>IF([3]SA!B16&lt;&gt;"",[3]SA!B16,"")</f>
        <v xml:space="preserve">8003614900051788 </v>
      </c>
      <c r="C169">
        <f>IF([3]SA!C16&lt;&gt;"",[3]SA!C16,"")</f>
        <v>2535</v>
      </c>
      <c r="D169" t="str">
        <f>IF([3]SA!D16&lt;&gt;"",[3]SA!D16,"")</f>
        <v>Surgeons</v>
      </c>
      <c r="E169">
        <f>IF([3]SA!E16&lt;&gt;"",[3]SA!E16,"")</f>
        <v>253511</v>
      </c>
      <c r="F169" t="str">
        <f>IF([3]SA!F16&lt;&gt;"",[3]SA!F16,"")</f>
        <v>Surgeon (General)</v>
      </c>
      <c r="I169" t="str">
        <f>IF([3]SA!G16&lt;&gt;"",[3]SA!G16,"")</f>
        <v>PRATLEY</v>
      </c>
      <c r="J169" t="str">
        <f>IF([3]SA!H16&lt;&gt;"",[3]SA!H16,"")</f>
        <v>Maynard</v>
      </c>
      <c r="K169" t="str">
        <f>IF([3]SA!I16&lt;&gt;"",[3]SA!I16,"")</f>
        <v>Not Stated/Inadequately Described</v>
      </c>
      <c r="L169">
        <f>IF([3]SA!J16&lt;&gt;"",[3]SA!J16,"")</f>
        <v>31019</v>
      </c>
      <c r="M169" t="str">
        <f>IF([3]SA!K16&lt;&gt;"",[3]SA!K16,"")</f>
        <v>36 Bay Pl</v>
      </c>
      <c r="N169" t="str">
        <f>IF([3]SA!L16&lt;&gt;"",[3]SA!L16,"")</f>
        <v>Leasingham</v>
      </c>
      <c r="O169" t="str">
        <f>IF([3]SA!M16&lt;&gt;"",[3]SA!M16,"")</f>
        <v>SA</v>
      </c>
      <c r="P169">
        <f>IF([3]SA!N16&lt;&gt;"",[3]SA!N16,"")</f>
        <v>5452</v>
      </c>
      <c r="Q169" t="str">
        <f>IF([3]SA!O16&lt;&gt;"",[3]SA!O16,"")</f>
        <v>0870108088</v>
      </c>
      <c r="R169" t="str">
        <f>IF([3]SA!P16&lt;&gt;"",[3]SA!P16,"")</f>
        <v>0870105454</v>
      </c>
      <c r="S169" t="str">
        <f>IF([3]SA!Q16&lt;&gt;"",[3]SA!Q16,"")</f>
        <v>maynard.pratley@leasinghamph.example.net</v>
      </c>
      <c r="T169" t="str">
        <f>IF([3]SA!R16&lt;&gt;"",[3]SA!R16,"")</f>
        <v>HAC00000000168</v>
      </c>
      <c r="U169" t="str">
        <f>IF([3]SA!S16&lt;&gt;"",[3]SA!S16,"")</f>
        <v xml:space="preserve">8003629900040581 </v>
      </c>
      <c r="V169" t="str">
        <f>IF([3]SA!T16&lt;&gt;"",[3]SA!T16,"")</f>
        <v>2449931Y</v>
      </c>
      <c r="W169" t="str">
        <f>IF([3]SA!U16&lt;&gt;"",[3]SA!U16,"")</f>
        <v/>
      </c>
      <c r="X169" t="str">
        <f>IF([3]SA!V16&lt;&gt;"",[3]SA!V16,"")</f>
        <v/>
      </c>
      <c r="Y169" t="str">
        <f>IF([3]SA!W16&lt;&gt;"",[3]SA!W16,"")</f>
        <v/>
      </c>
    </row>
    <row r="170" spans="1:25" x14ac:dyDescent="0.25">
      <c r="A170" t="str">
        <f>IF([3]SA!A17&lt;&gt;"",[3]SA!A17,"")</f>
        <v>Surgeon</v>
      </c>
      <c r="B170" t="str">
        <f>IF([3]SA!B17&lt;&gt;"",[3]SA!B17,"")</f>
        <v xml:space="preserve">8003614900051796 </v>
      </c>
      <c r="C170">
        <f>IF([3]SA!C17&lt;&gt;"",[3]SA!C17,"")</f>
        <v>2535</v>
      </c>
      <c r="D170" t="str">
        <f>IF([3]SA!D17&lt;&gt;"",[3]SA!D17,"")</f>
        <v>Surgeons</v>
      </c>
      <c r="E170">
        <f>IF([3]SA!E17&lt;&gt;"",[3]SA!E17,"")</f>
        <v>253511</v>
      </c>
      <c r="F170" t="str">
        <f>IF([3]SA!F17&lt;&gt;"",[3]SA!F17,"")</f>
        <v>Surgeon (General)</v>
      </c>
      <c r="I170" t="str">
        <f>IF([3]SA!G17&lt;&gt;"",[3]SA!G17,"")</f>
        <v>PATRICK</v>
      </c>
      <c r="J170" t="str">
        <f>IF([3]SA!H17&lt;&gt;"",[3]SA!H17,"")</f>
        <v>Nancy</v>
      </c>
      <c r="K170" t="str">
        <f>IF([3]SA!I17&lt;&gt;"",[3]SA!I17,"")</f>
        <v>Intersex or Indeterminate</v>
      </c>
      <c r="L170">
        <f>IF([3]SA!J17&lt;&gt;"",[3]SA!J17,"")</f>
        <v>24207</v>
      </c>
      <c r="M170" t="str">
        <f>IF([3]SA!K17&lt;&gt;"",[3]SA!K17,"")</f>
        <v>162 Desleigh Pl</v>
      </c>
      <c r="N170" t="str">
        <f>IF([3]SA!L17&lt;&gt;"",[3]SA!L17,"")</f>
        <v>Yunta</v>
      </c>
      <c r="O170" t="str">
        <f>IF([3]SA!M17&lt;&gt;"",[3]SA!M17,"")</f>
        <v>SA</v>
      </c>
      <c r="P170">
        <f>IF([3]SA!N17&lt;&gt;"",[3]SA!N17,"")</f>
        <v>5440</v>
      </c>
      <c r="Q170" t="str">
        <f>IF([3]SA!O17&lt;&gt;"",[3]SA!O17,"")</f>
        <v>0870101753</v>
      </c>
      <c r="R170" t="str">
        <f>IF([3]SA!P17&lt;&gt;"",[3]SA!P17,"")</f>
        <v>0870104921</v>
      </c>
      <c r="S170" t="str">
        <f>IF([3]SA!Q17&lt;&gt;"",[3]SA!Q17,"")</f>
        <v>nancy.patrick@yuntaph.example.com.au</v>
      </c>
      <c r="T170" t="str">
        <f>IF([3]SA!R17&lt;&gt;"",[3]SA!R17,"")</f>
        <v>HAC00000000169</v>
      </c>
      <c r="U170" t="str">
        <f>IF([3]SA!S17&lt;&gt;"",[3]SA!S17,"")</f>
        <v xml:space="preserve">8003623233373488 </v>
      </c>
      <c r="V170" t="str">
        <f>IF([3]SA!T17&lt;&gt;"",[3]SA!T17,"")</f>
        <v>2449941X</v>
      </c>
      <c r="W170" t="str">
        <f>IF([3]SA!U17&lt;&gt;"",[3]SA!U17,"")</f>
        <v/>
      </c>
      <c r="X170" t="str">
        <f>IF([3]SA!V17&lt;&gt;"",[3]SA!V17,"")</f>
        <v/>
      </c>
      <c r="Y170" t="str">
        <f>IF([3]SA!W17&lt;&gt;"",[3]SA!W17,"")</f>
        <v/>
      </c>
    </row>
    <row r="171" spans="1:25" x14ac:dyDescent="0.25">
      <c r="A171" t="str">
        <f>IF([3]SA!A18&lt;&gt;"",[3]SA!A18,"")</f>
        <v>Cardio-Thoracic Surgeon</v>
      </c>
      <c r="B171" t="str">
        <f>IF([3]SA!B18&lt;&gt;"",[3]SA!B18,"")</f>
        <v xml:space="preserve">8003616566719236 </v>
      </c>
      <c r="C171">
        <f>IF([3]SA!C18&lt;&gt;"",[3]SA!C18,"")</f>
        <v>2535</v>
      </c>
      <c r="D171" t="str">
        <f>IF([3]SA!D18&lt;&gt;"",[3]SA!D18,"")</f>
        <v>Surgeons</v>
      </c>
      <c r="E171">
        <f>IF([3]SA!E18&lt;&gt;"",[3]SA!E18,"")</f>
        <v>253512</v>
      </c>
      <c r="F171" t="str">
        <f>IF([3]SA!F18&lt;&gt;"",[3]SA!F18,"")</f>
        <v>Cardiothoracic Surgeon</v>
      </c>
      <c r="I171" t="str">
        <f>IF([3]SA!G18&lt;&gt;"",[3]SA!G18,"")</f>
        <v>MACKEE</v>
      </c>
      <c r="J171" t="str">
        <f>IF([3]SA!H18&lt;&gt;"",[3]SA!H18,"")</f>
        <v>Sara</v>
      </c>
      <c r="K171" t="str">
        <f>IF([3]SA!I18&lt;&gt;"",[3]SA!I18,"")</f>
        <v>Female</v>
      </c>
      <c r="L171">
        <f>IF([3]SA!J18&lt;&gt;"",[3]SA!J18,"")</f>
        <v>20101</v>
      </c>
      <c r="M171" t="str">
        <f>IF([3]SA!K18&lt;&gt;"",[3]SA!K18,"")</f>
        <v>137 Newport Tce</v>
      </c>
      <c r="N171" t="str">
        <f>IF([3]SA!L18&lt;&gt;"",[3]SA!L18,"")</f>
        <v>Croydon</v>
      </c>
      <c r="O171" t="str">
        <f>IF([3]SA!M18&lt;&gt;"",[3]SA!M18,"")</f>
        <v>SA</v>
      </c>
      <c r="P171">
        <f>IF([3]SA!N18&lt;&gt;"",[3]SA!N18,"")</f>
        <v>5008</v>
      </c>
      <c r="Q171" t="str">
        <f>IF([3]SA!O18&lt;&gt;"",[3]SA!O18,"")</f>
        <v>0870106339</v>
      </c>
      <c r="R171" t="str">
        <f>IF([3]SA!P18&lt;&gt;"",[3]SA!P18,"")</f>
        <v>0870101548</v>
      </c>
      <c r="S171" t="str">
        <f>IF([3]SA!Q18&lt;&gt;"",[3]SA!Q18,"")</f>
        <v>sara.mackee@example.com.au</v>
      </c>
      <c r="T171" t="str">
        <f>IF([3]SA!R18&lt;&gt;"",[3]SA!R18,"")</f>
        <v>HAC00000000170</v>
      </c>
      <c r="U171" t="str">
        <f>IF([3]SA!S18&lt;&gt;"",[3]SA!S18,"")</f>
        <v/>
      </c>
      <c r="V171" t="str">
        <f>IF([3]SA!T18&lt;&gt;"",[3]SA!T18,"")</f>
        <v>2449951W</v>
      </c>
      <c r="W171" t="str">
        <f>IF([3]SA!U18&lt;&gt;"",[3]SA!U18,"")</f>
        <v/>
      </c>
      <c r="X171" t="str">
        <f>IF([3]SA!V18&lt;&gt;"",[3]SA!V18,"")</f>
        <v/>
      </c>
      <c r="Y171" t="str">
        <f>IF([3]SA!W18&lt;&gt;"",[3]SA!W18,"")</f>
        <v/>
      </c>
    </row>
    <row r="172" spans="1:25" x14ac:dyDescent="0.25">
      <c r="A172" t="str">
        <f>IF([3]SA!A19&lt;&gt;"",[3]SA!A19,"")</f>
        <v>Dietician</v>
      </c>
      <c r="B172" t="str">
        <f>IF([3]SA!B19&lt;&gt;"",[3]SA!B19,"")</f>
        <v xml:space="preserve">8003614900051804 </v>
      </c>
      <c r="C172">
        <f>IF([3]SA!C19&lt;&gt;"",[3]SA!C19,"")</f>
        <v>2511</v>
      </c>
      <c r="D172" t="str">
        <f>IF([3]SA!D19&lt;&gt;"",[3]SA!D19,"")</f>
        <v>Nutrition Professionals</v>
      </c>
      <c r="E172">
        <f>IF([3]SA!E19&lt;&gt;"",[3]SA!E19,"")</f>
        <v>251111</v>
      </c>
      <c r="F172" t="str">
        <f>IF([3]SA!F19&lt;&gt;"",[3]SA!F19,"")</f>
        <v>Dietitian</v>
      </c>
      <c r="I172" t="str">
        <f>IF([3]SA!G19&lt;&gt;"",[3]SA!G19,"")</f>
        <v>HENDERSON</v>
      </c>
      <c r="J172" t="str">
        <f>IF([3]SA!H19&lt;&gt;"",[3]SA!H19,"")</f>
        <v>Nelson</v>
      </c>
      <c r="K172" t="str">
        <f>IF([3]SA!I19&lt;&gt;"",[3]SA!I19,"")</f>
        <v>Male</v>
      </c>
      <c r="L172">
        <f>IF([3]SA!J19&lt;&gt;"",[3]SA!J19,"")</f>
        <v>27979</v>
      </c>
      <c r="M172" t="str">
        <f>IF([3]SA!K19&lt;&gt;"",[3]SA!K19,"")</f>
        <v>133 Newhaven Rdge</v>
      </c>
      <c r="N172" t="str">
        <f>IF([3]SA!L19&lt;&gt;"",[3]SA!L19,"")</f>
        <v>Salisbury South Dc</v>
      </c>
      <c r="O172" t="str">
        <f>IF([3]SA!M19&lt;&gt;"",[3]SA!M19,"")</f>
        <v>SA</v>
      </c>
      <c r="P172">
        <f>IF([3]SA!N19&lt;&gt;"",[3]SA!N19,"")</f>
        <v>5106</v>
      </c>
      <c r="Q172" t="str">
        <f>IF([3]SA!O19&lt;&gt;"",[3]SA!O19,"")</f>
        <v>0870102519</v>
      </c>
      <c r="R172" t="str">
        <f>IF([3]SA!P19&lt;&gt;"",[3]SA!P19,"")</f>
        <v>0870105581</v>
      </c>
      <c r="S172" t="str">
        <f>IF([3]SA!Q19&lt;&gt;"",[3]SA!Q19,"")</f>
        <v>nelson.henderson@example.net</v>
      </c>
      <c r="T172" t="str">
        <f>IF([3]SA!R19&lt;&gt;"",[3]SA!R19,"")</f>
        <v>HAC00000000171</v>
      </c>
      <c r="U172" t="str">
        <f>IF([3]SA!S19&lt;&gt;"",[3]SA!S19,"")</f>
        <v/>
      </c>
      <c r="V172" t="str">
        <f>IF([3]SA!T19&lt;&gt;"",[3]SA!T19,"")</f>
        <v>2449961T</v>
      </c>
      <c r="W172" t="str">
        <f>IF([3]SA!U19&lt;&gt;"",[3]SA!U19,"")</f>
        <v/>
      </c>
      <c r="X172" t="str">
        <f>IF([3]SA!V19&lt;&gt;"",[3]SA!V19,"")</f>
        <v/>
      </c>
      <c r="Y172" t="str">
        <f>IF([3]SA!W19&lt;&gt;"",[3]SA!W19,"")</f>
        <v/>
      </c>
    </row>
    <row r="173" spans="1:25" x14ac:dyDescent="0.25">
      <c r="A173" t="str">
        <f>IF([3]SA!A20&lt;&gt;"",[3]SA!A20,"")</f>
        <v>Diagnostic radiographer</v>
      </c>
      <c r="B173" t="str">
        <f>IF([3]SA!B20&lt;&gt;"",[3]SA!B20,"")</f>
        <v xml:space="preserve">8003619900052546 </v>
      </c>
      <c r="C173">
        <f>IF([3]SA!C20&lt;&gt;"",[3]SA!C20,"")</f>
        <v>2512</v>
      </c>
      <c r="D173" t="str">
        <f>IF([3]SA!D20&lt;&gt;"",[3]SA!D20,"")</f>
        <v>Medical Imaging Professionals</v>
      </c>
      <c r="E173">
        <f>IF([3]SA!E20&lt;&gt;"",[3]SA!E20,"")</f>
        <v>251211</v>
      </c>
      <c r="F173" t="str">
        <f>IF([3]SA!F20&lt;&gt;"",[3]SA!F20,"")</f>
        <v>Medical Diagnostic Radiographer</v>
      </c>
      <c r="I173" t="str">
        <f>IF([3]SA!G20&lt;&gt;"",[3]SA!G20,"")</f>
        <v>LAVENDER</v>
      </c>
      <c r="J173" t="str">
        <f>IF([3]SA!H20&lt;&gt;"",[3]SA!H20,"")</f>
        <v>Astrid</v>
      </c>
      <c r="K173" t="str">
        <f>IF([3]SA!I20&lt;&gt;"",[3]SA!I20,"")</f>
        <v>Intersex or Indeterminate</v>
      </c>
      <c r="L173">
        <f>IF([3]SA!J20&lt;&gt;"",[3]SA!J20,"")</f>
        <v>30926</v>
      </c>
      <c r="M173" t="str">
        <f>IF([3]SA!K20&lt;&gt;"",[3]SA!K20,"")</f>
        <v>79 State Lane</v>
      </c>
      <c r="N173" t="str">
        <f>IF([3]SA!L20&lt;&gt;"",[3]SA!L20,"")</f>
        <v>Hawthorn</v>
      </c>
      <c r="O173" t="str">
        <f>IF([3]SA!M20&lt;&gt;"",[3]SA!M20,"")</f>
        <v>SA</v>
      </c>
      <c r="P173">
        <f>IF([3]SA!N20&lt;&gt;"",[3]SA!N20,"")</f>
        <v>5062</v>
      </c>
      <c r="Q173" t="str">
        <f>IF([3]SA!O20&lt;&gt;"",[3]SA!O20,"")</f>
        <v>0870104324</v>
      </c>
      <c r="R173" t="str">
        <f>IF([3]SA!P20&lt;&gt;"",[3]SA!P20,"")</f>
        <v>0870107405</v>
      </c>
      <c r="S173" t="str">
        <f>IF([3]SA!Q20&lt;&gt;"",[3]SA!Q20,"")</f>
        <v>astrid.lavender@example.com</v>
      </c>
      <c r="T173" t="str">
        <f>IF([3]SA!R20&lt;&gt;"",[3]SA!R20,"")</f>
        <v>HAC00000000172</v>
      </c>
      <c r="U173" t="str">
        <f>IF([3]SA!S20&lt;&gt;"",[3]SA!S20,"")</f>
        <v/>
      </c>
      <c r="V173" t="str">
        <f>IF([3]SA!T20&lt;&gt;"",[3]SA!T20,"")</f>
        <v>2449971L</v>
      </c>
      <c r="W173" t="str">
        <f>IF([3]SA!U20&lt;&gt;"",[3]SA!U20,"")</f>
        <v/>
      </c>
      <c r="X173" t="str">
        <f>IF([3]SA!V20&lt;&gt;"",[3]SA!V20,"")</f>
        <v/>
      </c>
      <c r="Y173" t="str">
        <f>IF([3]SA!W20&lt;&gt;"",[3]SA!W20,"")</f>
        <v/>
      </c>
    </row>
    <row r="174" spans="1:25" x14ac:dyDescent="0.25">
      <c r="A174" t="str">
        <f>IF([3]SA!A21&lt;&gt;"",[3]SA!A21,"")</f>
        <v>Gynaecologist</v>
      </c>
      <c r="B174" t="str">
        <f>IF([3]SA!B21&lt;&gt;"",[3]SA!B21,"")</f>
        <v xml:space="preserve">8003616566719251 </v>
      </c>
      <c r="C174">
        <f>IF([3]SA!C21&lt;&gt;"",[3]SA!C21,"")</f>
        <v>2539</v>
      </c>
      <c r="D174" t="str">
        <f>IF([3]SA!D21&lt;&gt;"",[3]SA!D21,"")</f>
        <v>Other Medical Practitioners</v>
      </c>
      <c r="E174">
        <f>IF([3]SA!E21&lt;&gt;"",[3]SA!E21,"")</f>
        <v>253913</v>
      </c>
      <c r="F174" t="str">
        <f>IF([3]SA!F21&lt;&gt;"",[3]SA!F21,"")</f>
        <v>Obstetrician and Gynaecologist</v>
      </c>
      <c r="I174" t="str">
        <f>IF([3]SA!G21&lt;&gt;"",[3]SA!G21,"")</f>
        <v>ROGERS</v>
      </c>
      <c r="J174" t="str">
        <f>IF([3]SA!H21&lt;&gt;"",[3]SA!H21,"")</f>
        <v>Lorilee</v>
      </c>
      <c r="K174" t="str">
        <f>IF([3]SA!I21&lt;&gt;"",[3]SA!I21,"")</f>
        <v>Female</v>
      </c>
      <c r="L174">
        <f>IF([3]SA!J21&lt;&gt;"",[3]SA!J21,"")</f>
        <v>29812</v>
      </c>
      <c r="M174" t="str">
        <f>IF([3]SA!K21&lt;&gt;"",[3]SA!K21,"")</f>
        <v>11 West Hts</v>
      </c>
      <c r="N174" t="str">
        <f>IF([3]SA!L21&lt;&gt;"",[3]SA!L21,"")</f>
        <v>Deep Creek</v>
      </c>
      <c r="O174" t="str">
        <f>IF([3]SA!M21&lt;&gt;"",[3]SA!M21,"")</f>
        <v>SA</v>
      </c>
      <c r="P174">
        <f>IF([3]SA!N21&lt;&gt;"",[3]SA!N21,"")</f>
        <v>5204</v>
      </c>
      <c r="Q174" t="str">
        <f>IF([3]SA!O21&lt;&gt;"",[3]SA!O21,"")</f>
        <v>0870102781</v>
      </c>
      <c r="R174" t="str">
        <f>IF([3]SA!P21&lt;&gt;"",[3]SA!P21,"")</f>
        <v>0870108342</v>
      </c>
      <c r="S174" t="str">
        <f>IF([3]SA!Q21&lt;&gt;"",[3]SA!Q21,"")</f>
        <v>lorilee.rogers@example.com.au</v>
      </c>
      <c r="T174" t="str">
        <f>IF([3]SA!R21&lt;&gt;"",[3]SA!R21,"")</f>
        <v>HAC00000000173</v>
      </c>
      <c r="U174" t="str">
        <f>IF([3]SA!S21&lt;&gt;"",[3]SA!S21,"")</f>
        <v/>
      </c>
      <c r="V174" t="str">
        <f>IF([3]SA!T21&lt;&gt;"",[3]SA!T21,"")</f>
        <v>2449981K</v>
      </c>
      <c r="W174" t="str">
        <f>IF([3]SA!U21&lt;&gt;"",[3]SA!U21,"")</f>
        <v/>
      </c>
      <c r="X174" t="str">
        <f>IF([3]SA!V21&lt;&gt;"",[3]SA!V21,"")</f>
        <v/>
      </c>
      <c r="Y174" t="str">
        <f>IF([3]SA!W21&lt;&gt;"",[3]SA!W21,"")</f>
        <v/>
      </c>
    </row>
    <row r="175" spans="1:25" x14ac:dyDescent="0.25">
      <c r="A175" t="str">
        <f>IF([3]SA!A22&lt;&gt;"",[3]SA!A22,"")</f>
        <v>Medical radiation practitioner</v>
      </c>
      <c r="B175" t="str">
        <f>IF([3]SA!B22&lt;&gt;"",[3]SA!B22,"")</f>
        <v xml:space="preserve">8003618233385367 </v>
      </c>
      <c r="C175">
        <f>IF([3]SA!C22&lt;&gt;"",[3]SA!C22,"")</f>
        <v>2512</v>
      </c>
      <c r="D175" t="str">
        <f>IF([3]SA!D22&lt;&gt;"",[3]SA!D22,"")</f>
        <v>Medical Imaging Professionals</v>
      </c>
      <c r="E175">
        <f>IF([3]SA!E22&lt;&gt;"",[3]SA!E22,"")</f>
        <v>251212</v>
      </c>
      <c r="F175" t="str">
        <f>IF([3]SA!F22&lt;&gt;"",[3]SA!F22,"")</f>
        <v>Medical Radiation Therapist</v>
      </c>
      <c r="I175" t="str">
        <f>IF([3]SA!G22&lt;&gt;"",[3]SA!G22,"")</f>
        <v>O'DONNELL</v>
      </c>
      <c r="J175" t="str">
        <f>IF([3]SA!H22&lt;&gt;"",[3]SA!H22,"")</f>
        <v>Xuan</v>
      </c>
      <c r="K175" t="str">
        <f>IF([3]SA!I22&lt;&gt;"",[3]SA!I22,"")</f>
        <v>Female</v>
      </c>
      <c r="L175">
        <f>IF([3]SA!J22&lt;&gt;"",[3]SA!J22,"")</f>
        <v>22937</v>
      </c>
      <c r="M175" t="str">
        <f>IF([3]SA!K22&lt;&gt;"",[3]SA!K22,"")</f>
        <v>186 Freedom Qy</v>
      </c>
      <c r="N175" t="str">
        <f>IF([3]SA!L22&lt;&gt;"",[3]SA!L22,"")</f>
        <v>Minvalara</v>
      </c>
      <c r="O175" t="str">
        <f>IF([3]SA!M22&lt;&gt;"",[3]SA!M22,"")</f>
        <v>SA</v>
      </c>
      <c r="P175">
        <f>IF([3]SA!N22&lt;&gt;"",[3]SA!N22,"")</f>
        <v>5422</v>
      </c>
      <c r="Q175" t="str">
        <f>IF([3]SA!O22&lt;&gt;"",[3]SA!O22,"")</f>
        <v>0870109559</v>
      </c>
      <c r="R175" t="str">
        <f>IF([3]SA!P22&lt;&gt;"",[3]SA!P22,"")</f>
        <v>0870107145</v>
      </c>
      <c r="S175" t="str">
        <f>IF([3]SA!Q22&lt;&gt;"",[3]SA!Q22,"")</f>
        <v>xuan.o'donnell@example.net</v>
      </c>
      <c r="T175" t="str">
        <f>IF([3]SA!R22&lt;&gt;"",[3]SA!R22,"")</f>
        <v>HAC00000000174</v>
      </c>
      <c r="U175" t="str">
        <f>IF([3]SA!S22&lt;&gt;"",[3]SA!S22,"")</f>
        <v/>
      </c>
      <c r="V175" t="str">
        <f>IF([3]SA!T22&lt;&gt;"",[3]SA!T22,"")</f>
        <v>2449991J</v>
      </c>
      <c r="W175" t="str">
        <f>IF([3]SA!U22&lt;&gt;"",[3]SA!U22,"")</f>
        <v/>
      </c>
      <c r="X175" t="str">
        <f>IF([3]SA!V22&lt;&gt;"",[3]SA!V22,"")</f>
        <v/>
      </c>
      <c r="Y175" t="str">
        <f>IF([3]SA!W22&lt;&gt;"",[3]SA!W22,"")</f>
        <v/>
      </c>
    </row>
    <row r="176" spans="1:25" x14ac:dyDescent="0.25">
      <c r="A176" t="str">
        <f>IF([3]SA!A23&lt;&gt;"",[3]SA!A23,"")</f>
        <v>Nuclear medicine technologist</v>
      </c>
      <c r="B176" t="str">
        <f>IF([3]SA!B23&lt;&gt;"",[3]SA!B23,"")</f>
        <v xml:space="preserve">8003611566718866 </v>
      </c>
      <c r="C176">
        <f>IF([3]SA!C23&lt;&gt;"",[3]SA!C23,"")</f>
        <v>2512</v>
      </c>
      <c r="D176" t="str">
        <f>IF([3]SA!D23&lt;&gt;"",[3]SA!D23,"")</f>
        <v>Medical Imaging Professionals</v>
      </c>
      <c r="E176">
        <f>IF([3]SA!E23&lt;&gt;"",[3]SA!E23,"")</f>
        <v>251213</v>
      </c>
      <c r="F176" t="str">
        <f>IF([3]SA!F23&lt;&gt;"",[3]SA!F23,"")</f>
        <v>Nuclear Medicine Technologist</v>
      </c>
      <c r="I176" t="str">
        <f>IF([3]SA!G23&lt;&gt;"",[3]SA!G23,"")</f>
        <v>HYDE</v>
      </c>
      <c r="J176" t="str">
        <f>IF([3]SA!H23&lt;&gt;"",[3]SA!H23,"")</f>
        <v>Cortez</v>
      </c>
      <c r="K176" t="str">
        <f>IF([3]SA!I23&lt;&gt;"",[3]SA!I23,"")</f>
        <v>Male</v>
      </c>
      <c r="L176">
        <f>IF([3]SA!J23&lt;&gt;"",[3]SA!J23,"")</f>
        <v>36270</v>
      </c>
      <c r="M176" t="str">
        <f>IF([3]SA!K23&lt;&gt;"",[3]SA!K23,"")</f>
        <v>87 Queen Qy</v>
      </c>
      <c r="N176" t="str">
        <f>IF([3]SA!L23&lt;&gt;"",[3]SA!L23,"")</f>
        <v>Park Holme</v>
      </c>
      <c r="O176" t="str">
        <f>IF([3]SA!M23&lt;&gt;"",[3]SA!M23,"")</f>
        <v>SA</v>
      </c>
      <c r="P176">
        <f>IF([3]SA!N23&lt;&gt;"",[3]SA!N23,"")</f>
        <v>5043</v>
      </c>
      <c r="Q176" t="str">
        <f>IF([3]SA!O23&lt;&gt;"",[3]SA!O23,"")</f>
        <v>0870105630</v>
      </c>
      <c r="R176" t="str">
        <f>IF([3]SA!P23&lt;&gt;"",[3]SA!P23,"")</f>
        <v>0870103107</v>
      </c>
      <c r="S176" t="str">
        <f>IF([3]SA!Q23&lt;&gt;"",[3]SA!Q23,"")</f>
        <v>cortez.hyde@example.com</v>
      </c>
      <c r="T176" t="str">
        <f>IF([3]SA!R23&lt;&gt;"",[3]SA!R23,"")</f>
        <v>HAC00000000175</v>
      </c>
      <c r="U176" t="str">
        <f>IF([3]SA!S23&lt;&gt;"",[3]SA!S23,"")</f>
        <v/>
      </c>
      <c r="V176" t="str">
        <f>IF([3]SA!T23&lt;&gt;"",[3]SA!T23,"")</f>
        <v>2450001J</v>
      </c>
      <c r="W176" t="str">
        <f>IF([3]SA!U23&lt;&gt;"",[3]SA!U23,"")</f>
        <v/>
      </c>
      <c r="X176" t="str">
        <f>IF([3]SA!V23&lt;&gt;"",[3]SA!V23,"")</f>
        <v/>
      </c>
      <c r="Y176" t="str">
        <f>IF([3]SA!W23&lt;&gt;"",[3]SA!W23,"")</f>
        <v/>
      </c>
    </row>
    <row r="177" spans="1:25" s="23" customFormat="1" x14ac:dyDescent="0.25">
      <c r="A177" s="23" t="str">
        <f>IF([3]SA!A24&lt;&gt;"",[3]SA!A24,"")</f>
        <v>Plastic Surgeon</v>
      </c>
      <c r="B177" s="23" t="str">
        <f>IF([3]SA!B24&lt;&gt;"",[3]SA!B24,"")</f>
        <v xml:space="preserve">8003616566719285 </v>
      </c>
      <c r="C177" s="23">
        <f>IF([3]SA!C24&lt;&gt;"",[3]SA!C24,"")</f>
        <v>2535</v>
      </c>
      <c r="D177" s="23" t="str">
        <f>IF([3]SA!D24&lt;&gt;"",[3]SA!D24,"")</f>
        <v>Surgeons</v>
      </c>
      <c r="E177" s="23">
        <f>IF([3]SA!E24&lt;&gt;"",[3]SA!E24,"")</f>
        <v>253517</v>
      </c>
      <c r="F177" s="23" t="str">
        <f>IF([3]SA!F24&lt;&gt;"",[3]SA!F24,"")</f>
        <v>Plastic and Reconstructive Surgeon</v>
      </c>
      <c r="I177" s="23" t="str">
        <f>IF([3]SA!G24&lt;&gt;"",[3]SA!G24,"")</f>
        <v>PYE</v>
      </c>
      <c r="J177" s="23" t="str">
        <f>IF([3]SA!H24&lt;&gt;"",[3]SA!H24,"")</f>
        <v>Dusty</v>
      </c>
      <c r="K177" s="23" t="str">
        <f>IF([3]SA!I24&lt;&gt;"",[3]SA!I24,"")</f>
        <v>Not Stated/Inadequately Described</v>
      </c>
      <c r="L177" s="23">
        <f>IF([3]SA!J24&lt;&gt;"",[3]SA!J24,"")</f>
        <v>32466</v>
      </c>
      <c r="M177" s="23" t="str">
        <f>IF([3]SA!K24&lt;&gt;"",[3]SA!K24,"")</f>
        <v>112 Innovation Rdge</v>
      </c>
      <c r="N177" s="23" t="str">
        <f>IF([3]SA!L24&lt;&gt;"",[3]SA!L24,"")</f>
        <v>Stockyard Creek</v>
      </c>
      <c r="O177" s="23" t="str">
        <f>IF([3]SA!M24&lt;&gt;"",[3]SA!M24,"")</f>
        <v>SA</v>
      </c>
      <c r="P177" s="23">
        <f>IF([3]SA!N24&lt;&gt;"",[3]SA!N24,"")</f>
        <v>5460</v>
      </c>
      <c r="Q177" s="23" t="str">
        <f>IF([3]SA!O24&lt;&gt;"",[3]SA!O24,"")</f>
        <v>0870100564</v>
      </c>
      <c r="R177" s="23" t="str">
        <f>IF([3]SA!P24&lt;&gt;"",[3]SA!P24,"")</f>
        <v>0870103507</v>
      </c>
      <c r="S177" s="23" t="str">
        <f>IF([3]SA!Q24&lt;&gt;"",[3]SA!Q24,"")</f>
        <v>dusty.pye@example.com.au</v>
      </c>
      <c r="T177" s="23" t="str">
        <f>IF([3]SA!R24&lt;&gt;"",[3]SA!R24,"")</f>
        <v>HAC00000000176</v>
      </c>
      <c r="U177" s="23" t="str">
        <f>IF([3]SA!S24&lt;&gt;"",[3]SA!S24,"")</f>
        <v/>
      </c>
      <c r="V177" s="23" t="str">
        <f>IF([3]SA!T24&lt;&gt;"",[3]SA!T24,"")</f>
        <v>2450011H</v>
      </c>
      <c r="W177" s="23" t="str">
        <f>IF([3]SA!U24&lt;&gt;"",[3]SA!U24,"")</f>
        <v/>
      </c>
      <c r="X177" s="23" t="str">
        <f>IF([3]SA!V24&lt;&gt;"",[3]SA!V24,"")</f>
        <v/>
      </c>
      <c r="Y177" s="23" t="str">
        <f>IF([3]SA!W24&lt;&gt;"",[3]SA!W24,"")</f>
        <v/>
      </c>
    </row>
    <row r="178" spans="1:25" x14ac:dyDescent="0.25">
      <c r="A178" t="str">
        <f>IF([3]TAS!A2&lt;&gt;"",[3]TAS!A2,"")</f>
        <v>General Practitioner</v>
      </c>
      <c r="B178" t="str">
        <f>IF([3]TAS!B2&lt;&gt;"",[3]TAS!B2,"")</f>
        <v xml:space="preserve">8003619900052553 </v>
      </c>
      <c r="C178">
        <f>IF([3]TAS!C2&lt;&gt;"",[3]TAS!C2,"")</f>
        <v>2531</v>
      </c>
      <c r="D178" t="str">
        <f>IF([3]TAS!D2&lt;&gt;"",[3]TAS!D2,"")</f>
        <v>Medical Practitioner</v>
      </c>
      <c r="E178">
        <f>IF([3]TAS!E2&lt;&gt;"",[3]TAS!E2,"")</f>
        <v>253111</v>
      </c>
      <c r="F178" t="str">
        <f>IF([3]TAS!F2&lt;&gt;"",[3]TAS!F2,"")</f>
        <v>General Practitioner</v>
      </c>
      <c r="G178" t="str">
        <f>TRIM([3]TAS!G2)</f>
        <v/>
      </c>
      <c r="H178" t="str">
        <f>TRIM([3]TAS!H2)</f>
        <v/>
      </c>
      <c r="I178" t="str">
        <f>IF([3]TAS!I2&lt;&gt;"",[3]TAS!I2,"")</f>
        <v>MORAN</v>
      </c>
      <c r="J178" t="str">
        <f>IF([3]TAS!J2&lt;&gt;"",[3]TAS!J2,"")</f>
        <v>Vincent</v>
      </c>
      <c r="K178" t="str">
        <f>IF([3]TAS!K2&lt;&gt;"",[3]TAS!K2,"")</f>
        <v>Male</v>
      </c>
      <c r="L178">
        <f>IF([3]TAS!L2&lt;&gt;"",[3]TAS!L2,"")</f>
        <v>32910</v>
      </c>
      <c r="M178" t="str">
        <f>IF([3]TAS!M2&lt;&gt;"",[3]TAS!M2,"")</f>
        <v>70 Airport Esp</v>
      </c>
      <c r="N178" t="str">
        <f>IF([3]TAS!N2&lt;&gt;"",[3]TAS!N2,"")</f>
        <v>Southport</v>
      </c>
      <c r="O178" t="str">
        <f>IF([3]TAS!O2&lt;&gt;"",[3]TAS!O2,"")</f>
        <v>TAS</v>
      </c>
      <c r="P178">
        <f>IF([3]TAS!P2&lt;&gt;"",[3]TAS!P2,"")</f>
        <v>7109</v>
      </c>
      <c r="Q178" t="str">
        <f>IF([3]TAS!Q2&lt;&gt;"",[3]TAS!Q2,"")</f>
        <v>0370107777</v>
      </c>
      <c r="R178" t="str">
        <f>IF([3]TAS!R2&lt;&gt;"",[3]TAS!R2,"")</f>
        <v>0370102486</v>
      </c>
      <c r="S178" t="str">
        <f>IF([3]TAS!S2&lt;&gt;"",[3]TAS!S2,"")</f>
        <v>vincent.moran@southportmp.example.com.au</v>
      </c>
      <c r="T178" t="str">
        <f>IF([3]TAS!T2&lt;&gt;"",[3]TAS!T2,"")</f>
        <v>HAC00000000177</v>
      </c>
      <c r="U178" t="str">
        <f>IF([3]TAS!U2&lt;&gt;"",[3]TAS!U2,"")</f>
        <v>8003624900039386</v>
      </c>
      <c r="V178" t="str">
        <f>IF([3]TAS!V2&lt;&gt;"",[3]TAS!V2,"")</f>
        <v>2450021F</v>
      </c>
      <c r="W178" t="str">
        <f>IF([3]TAS!W2&lt;&gt;"",[3]TAS!W2,"")</f>
        <v/>
      </c>
    </row>
    <row r="179" spans="1:25" x14ac:dyDescent="0.25">
      <c r="A179" t="str">
        <f>IF([3]TAS!A3&lt;&gt;"",[3]TAS!A3,"")</f>
        <v>Midwife</v>
      </c>
      <c r="B179" t="str">
        <f>IF([3]TAS!B3&lt;&gt;"",[3]TAS!B3,"")</f>
        <v xml:space="preserve">8003611566718874 </v>
      </c>
      <c r="C179">
        <f>IF([3]TAS!C3&lt;&gt;"",[3]TAS!C3,"")</f>
        <v>2541</v>
      </c>
      <c r="D179" t="str">
        <f>IF([3]TAS!D3&lt;&gt;"",[3]TAS!D3,"")</f>
        <v>Midwives</v>
      </c>
      <c r="E179">
        <f>IF([3]TAS!E3&lt;&gt;"",[3]TAS!E3,"")</f>
        <v>254111</v>
      </c>
      <c r="F179" t="str">
        <f>IF([3]TAS!F3&lt;&gt;"",[3]TAS!F3,"")</f>
        <v>Midwife</v>
      </c>
      <c r="G179" t="str">
        <f>TRIM([3]TAS!G3)</f>
        <v/>
      </c>
      <c r="H179" t="str">
        <f>TRIM([3]TAS!H3)</f>
        <v/>
      </c>
      <c r="I179" t="str">
        <f>IF([3]TAS!I3&lt;&gt;"",[3]TAS!I3,"")</f>
        <v>DUNKLEY</v>
      </c>
      <c r="J179" t="str">
        <f>IF([3]TAS!J3&lt;&gt;"",[3]TAS!J3,"")</f>
        <v>Dante</v>
      </c>
      <c r="K179" t="str">
        <f>IF([3]TAS!K3&lt;&gt;"",[3]TAS!K3,"")</f>
        <v>Male</v>
      </c>
      <c r="L179">
        <f>IF([3]TAS!L3&lt;&gt;"",[3]TAS!L3,"")</f>
        <v>29293</v>
      </c>
      <c r="M179" t="str">
        <f>IF([3]TAS!M3&lt;&gt;"",[3]TAS!M3,"")</f>
        <v>11 Copper Pnt</v>
      </c>
      <c r="N179" t="str">
        <f>IF([3]TAS!N3&lt;&gt;"",[3]TAS!N3,"")</f>
        <v>Renison Bell</v>
      </c>
      <c r="O179" t="str">
        <f>IF([3]TAS!O3&lt;&gt;"",[3]TAS!O3,"")</f>
        <v>TAS</v>
      </c>
      <c r="P179">
        <f>IF([3]TAS!P3&lt;&gt;"",[3]TAS!P3,"")</f>
        <v>7469</v>
      </c>
      <c r="Q179" t="str">
        <f>IF([3]TAS!Q3&lt;&gt;"",[3]TAS!Q3,"")</f>
        <v>0370101905</v>
      </c>
      <c r="R179" t="str">
        <f>IF([3]TAS!R3&lt;&gt;"",[3]TAS!R3,"")</f>
        <v>0370102669</v>
      </c>
      <c r="S179" t="str">
        <f>IF([3]TAS!S3&lt;&gt;"",[3]TAS!S3,"")</f>
        <v>dante.dunkley@example.com.au</v>
      </c>
      <c r="T179" t="str">
        <f>IF([3]TAS!T3&lt;&gt;"",[3]TAS!T3,"")</f>
        <v>HAC00000000178</v>
      </c>
      <c r="U179" t="str">
        <f>IF([3]TAS!U3&lt;&gt;"",[3]TAS!U3,"")</f>
        <v/>
      </c>
      <c r="V179" t="str">
        <f>IF([3]TAS!V3&lt;&gt;"",[3]TAS!V3,"")</f>
        <v>2450031B</v>
      </c>
      <c r="W179" t="str">
        <f>IF([3]TAS!W3&lt;&gt;"",[3]TAS!W3,"")</f>
        <v/>
      </c>
    </row>
    <row r="180" spans="1:25" x14ac:dyDescent="0.25">
      <c r="A180" t="str">
        <f>IF([3]TAS!A4&lt;&gt;"",[3]TAS!A4,"")</f>
        <v>Nurse practitioner</v>
      </c>
      <c r="B180" t="str">
        <f>IF([3]TAS!B4&lt;&gt;"",[3]TAS!B4,"")</f>
        <v xml:space="preserve">8003611566718882 </v>
      </c>
      <c r="C180">
        <f>IF([3]TAS!C4&lt;&gt;"",[3]TAS!C4,"")</f>
        <v>2544</v>
      </c>
      <c r="D180" t="str">
        <f>IF([3]TAS!D4&lt;&gt;"",[3]TAS!D4,"")</f>
        <v>Registered Nurses</v>
      </c>
      <c r="E180">
        <f>IF([3]TAS!E4&lt;&gt;"",[3]TAS!E4,"")</f>
        <v>254411</v>
      </c>
      <c r="F180" t="str">
        <f>IF([3]TAS!F4&lt;&gt;"",[3]TAS!F4,"")</f>
        <v>Nurse Practitioner</v>
      </c>
      <c r="G180" t="str">
        <f>TRIM([3]TAS!G4)</f>
        <v/>
      </c>
      <c r="H180" t="str">
        <f>TRIM([3]TAS!H4)</f>
        <v/>
      </c>
      <c r="I180" t="str">
        <f>IF([3]TAS!I4&lt;&gt;"",[3]TAS!I4,"")</f>
        <v>MORTENSON</v>
      </c>
      <c r="J180" t="str">
        <f>IF([3]TAS!J4&lt;&gt;"",[3]TAS!J4,"")</f>
        <v>Kerry</v>
      </c>
      <c r="K180" t="str">
        <f>IF([3]TAS!K4&lt;&gt;"",[3]TAS!K4,"")</f>
        <v>Male</v>
      </c>
      <c r="L180">
        <f>IF([3]TAS!L4&lt;&gt;"",[3]TAS!L4,"")</f>
        <v>19687</v>
      </c>
      <c r="M180" t="str">
        <f>IF([3]TAS!M4&lt;&gt;"",[3]TAS!M4,"")</f>
        <v>86 Airport Lane</v>
      </c>
      <c r="N180" t="str">
        <f>IF([3]TAS!N4&lt;&gt;"",[3]TAS!N4,"")</f>
        <v>Rosetta</v>
      </c>
      <c r="O180" t="str">
        <f>IF([3]TAS!O4&lt;&gt;"",[3]TAS!O4,"")</f>
        <v>TAS</v>
      </c>
      <c r="P180">
        <f>IF([3]TAS!P4&lt;&gt;"",[3]TAS!P4,"")</f>
        <v>7010</v>
      </c>
      <c r="Q180" t="str">
        <f>IF([3]TAS!Q4&lt;&gt;"",[3]TAS!Q4,"")</f>
        <v>0370100582</v>
      </c>
      <c r="R180" t="str">
        <f>IF([3]TAS!R4&lt;&gt;"",[3]TAS!R4,"")</f>
        <v>0370106679</v>
      </c>
      <c r="S180" t="str">
        <f>IF([3]TAS!S4&lt;&gt;"",[3]TAS!S4,"")</f>
        <v>kerry.mortenson@rosettaph.example.net</v>
      </c>
      <c r="T180" t="str">
        <f>IF([3]TAS!T4&lt;&gt;"",[3]TAS!T4,"")</f>
        <v>HAC00000000179</v>
      </c>
      <c r="U180" t="str">
        <f>IF([3]TAS!U4&lt;&gt;"",[3]TAS!U4,"")</f>
        <v xml:space="preserve">8003623233373520 </v>
      </c>
      <c r="V180" t="str">
        <f>IF([3]TAS!V4&lt;&gt;"",[3]TAS!V4,"")</f>
        <v>2450041A</v>
      </c>
      <c r="W180">
        <f>IF([3]TAS!W4&lt;&gt;"",[3]TAS!W4,"")</f>
        <v>8017226</v>
      </c>
    </row>
    <row r="181" spans="1:25" x14ac:dyDescent="0.25">
      <c r="A181" t="str">
        <f>IF([3]TAS!A5&lt;&gt;"",[3]TAS!A5,"")</f>
        <v>Nurse practitioner</v>
      </c>
      <c r="B181" t="str">
        <f>IF([3]TAS!B5&lt;&gt;"",[3]TAS!B5,"")</f>
        <v xml:space="preserve">8003618233385383 </v>
      </c>
      <c r="C181">
        <f>IF([3]TAS!C5&lt;&gt;"",[3]TAS!C5,"")</f>
        <v>2544</v>
      </c>
      <c r="D181" t="str">
        <f>IF([3]TAS!D5&lt;&gt;"",[3]TAS!D5,"")</f>
        <v>Registered Nurses</v>
      </c>
      <c r="E181">
        <f>IF([3]TAS!E5&lt;&gt;"",[3]TAS!E5,"")</f>
        <v>254411</v>
      </c>
      <c r="F181" t="str">
        <f>IF([3]TAS!F5&lt;&gt;"",[3]TAS!F5,"")</f>
        <v>Nurse Practitioner</v>
      </c>
      <c r="G181" t="str">
        <f>TRIM([3]TAS!G5)</f>
        <v/>
      </c>
      <c r="H181" t="str">
        <f>TRIM([3]TAS!H5)</f>
        <v/>
      </c>
      <c r="I181" t="str">
        <f>IF([3]TAS!I5&lt;&gt;"",[3]TAS!I5,"")</f>
        <v>PATTEN</v>
      </c>
      <c r="J181" t="str">
        <f>IF([3]TAS!J5&lt;&gt;"",[3]TAS!J5,"")</f>
        <v>Annie</v>
      </c>
      <c r="K181" t="str">
        <f>IF([3]TAS!K5&lt;&gt;"",[3]TAS!K5,"")</f>
        <v>Intersex or Indeterminate</v>
      </c>
      <c r="L181">
        <f>IF([3]TAS!L5&lt;&gt;"",[3]TAS!L5,"")</f>
        <v>33417</v>
      </c>
      <c r="M181" t="str">
        <f>IF([3]TAS!M5&lt;&gt;"",[3]TAS!M5,"")</f>
        <v>194 Cresson Gdns</v>
      </c>
      <c r="N181" t="str">
        <f>IF([3]TAS!N5&lt;&gt;"",[3]TAS!N5,"")</f>
        <v>Robigana</v>
      </c>
      <c r="O181" t="str">
        <f>IF([3]TAS!O5&lt;&gt;"",[3]TAS!O5,"")</f>
        <v>TAS</v>
      </c>
      <c r="P181">
        <f>IF([3]TAS!P5&lt;&gt;"",[3]TAS!P5,"")</f>
        <v>7275</v>
      </c>
      <c r="Q181" t="str">
        <f>IF([3]TAS!Q5&lt;&gt;"",[3]TAS!Q5,"")</f>
        <v>0370108866</v>
      </c>
      <c r="R181" t="str">
        <f>IF([3]TAS!R5&lt;&gt;"",[3]TAS!R5,"")</f>
        <v>0370104759</v>
      </c>
      <c r="S181" t="str">
        <f>IF([3]TAS!S5&lt;&gt;"",[3]TAS!S5,"")</f>
        <v>annie.patten@robiganaph.example.com.au</v>
      </c>
      <c r="T181" t="str">
        <f>IF([3]TAS!T5&lt;&gt;"",[3]TAS!T5,"")</f>
        <v>HAC00000000180</v>
      </c>
      <c r="U181" t="str">
        <f>IF([3]TAS!U5&lt;&gt;"",[3]TAS!U5,"")</f>
        <v xml:space="preserve">8003628233373289 </v>
      </c>
      <c r="V181" t="str">
        <f>IF([3]TAS!V5&lt;&gt;"",[3]TAS!V5,"")</f>
        <v>2450051Y</v>
      </c>
      <c r="W181" t="str">
        <f>IF([3]TAS!W5&lt;&gt;"",[3]TAS!W5,"")</f>
        <v/>
      </c>
    </row>
    <row r="182" spans="1:25" x14ac:dyDescent="0.25">
      <c r="A182" t="str">
        <f>IF([3]TAS!A6&lt;&gt;"",[3]TAS!A6,"")</f>
        <v>Paediatrician</v>
      </c>
      <c r="B182" t="str">
        <f>IF([3]TAS!B6&lt;&gt;"",[3]TAS!B6,"")</f>
        <v xml:space="preserve">8003619900052561 </v>
      </c>
      <c r="C182">
        <f>IF([3]TAS!C6&lt;&gt;"",[3]TAS!C6,"")</f>
        <v>2533</v>
      </c>
      <c r="D182" t="str">
        <f>IF([3]TAS!D6&lt;&gt;"",[3]TAS!D6,"")</f>
        <v>Specialist Medical Practitioners</v>
      </c>
      <c r="E182">
        <f>IF([3]TAS!E6&lt;&gt;"",[3]TAS!E6,"")</f>
        <v>253321</v>
      </c>
      <c r="F182" t="str">
        <f>IF([3]TAS!F6&lt;&gt;"",[3]TAS!F6,"")</f>
        <v>Paediatrician</v>
      </c>
      <c r="G182" t="str">
        <f>TRIM([3]TAS!G6)</f>
        <v/>
      </c>
      <c r="H182" t="str">
        <f>TRIM([3]TAS!H6)</f>
        <v/>
      </c>
      <c r="I182" t="str">
        <f>IF([3]TAS!I6&lt;&gt;"",[3]TAS!I6,"")</f>
        <v>RAWLINGS</v>
      </c>
      <c r="J182" t="str">
        <f>IF([3]TAS!J6&lt;&gt;"",[3]TAS!J6,"")</f>
        <v>Hong</v>
      </c>
      <c r="K182" t="str">
        <f>IF([3]TAS!K6&lt;&gt;"",[3]TAS!K6,"")</f>
        <v>Female</v>
      </c>
      <c r="L182">
        <f>IF([3]TAS!L6&lt;&gt;"",[3]TAS!L6,"")</f>
        <v>33804</v>
      </c>
      <c r="M182" t="str">
        <f>IF([3]TAS!M6&lt;&gt;"",[3]TAS!M6,"")</f>
        <v>179 Church Gdns</v>
      </c>
      <c r="N182" t="str">
        <f>IF([3]TAS!N6&lt;&gt;"",[3]TAS!N6,"")</f>
        <v>Moonah</v>
      </c>
      <c r="O182" t="str">
        <f>IF([3]TAS!O6&lt;&gt;"",[3]TAS!O6,"")</f>
        <v>TAS</v>
      </c>
      <c r="P182">
        <f>IF([3]TAS!P6&lt;&gt;"",[3]TAS!P6,"")</f>
        <v>7009</v>
      </c>
      <c r="Q182" t="str">
        <f>IF([3]TAS!Q6&lt;&gt;"",[3]TAS!Q6,"")</f>
        <v>0370103401</v>
      </c>
      <c r="R182" t="str">
        <f>IF([3]TAS!R6&lt;&gt;"",[3]TAS!R6,"")</f>
        <v>0370102410</v>
      </c>
      <c r="S182" t="str">
        <f>IF([3]TAS!S6&lt;&gt;"",[3]TAS!S6,"")</f>
        <v>hong.rawlings@example.com.au</v>
      </c>
      <c r="T182" t="str">
        <f>IF([3]TAS!T6&lt;&gt;"",[3]TAS!T6,"")</f>
        <v>HAC00000000181</v>
      </c>
      <c r="U182" t="str">
        <f>IF([3]TAS!U6&lt;&gt;"",[3]TAS!U6,"")</f>
        <v/>
      </c>
      <c r="V182" t="str">
        <f>IF([3]TAS!V6&lt;&gt;"",[3]TAS!V6,"")</f>
        <v>2450061X</v>
      </c>
      <c r="W182" t="str">
        <f>IF([3]TAS!W6&lt;&gt;"",[3]TAS!W6,"")</f>
        <v/>
      </c>
    </row>
    <row r="183" spans="1:25" x14ac:dyDescent="0.25">
      <c r="A183" t="str">
        <f>IF([3]TAS!A7&lt;&gt;"",[3]TAS!A7,"")</f>
        <v>Pathologist</v>
      </c>
      <c r="B183" t="str">
        <f>IF([3]TAS!B7&lt;&gt;"",[3]TAS!B7,"")</f>
        <v xml:space="preserve">8003613233385269 </v>
      </c>
      <c r="C183">
        <f>IF([3]TAS!C7&lt;&gt;"",[3]TAS!C7,"")</f>
        <v>2539</v>
      </c>
      <c r="D183" t="str">
        <f>IF([3]TAS!D7&lt;&gt;"",[3]TAS!D7,"")</f>
        <v>Other Medical Practitioners</v>
      </c>
      <c r="E183">
        <f>IF([3]TAS!E7&lt;&gt;"",[3]TAS!E7,"")</f>
        <v>253915</v>
      </c>
      <c r="F183" t="str">
        <f>IF([3]TAS!F7&lt;&gt;"",[3]TAS!F7,"")</f>
        <v>Pathologist</v>
      </c>
      <c r="G183" t="str">
        <f>TRIM([3]TAS!G7)</f>
        <v/>
      </c>
      <c r="H183" t="str">
        <f>TRIM([3]TAS!H7)</f>
        <v/>
      </c>
      <c r="I183" t="str">
        <f>IF([3]TAS!I7&lt;&gt;"",[3]TAS!I7,"")</f>
        <v>EMMETT</v>
      </c>
      <c r="J183" t="str">
        <f>IF([3]TAS!J7&lt;&gt;"",[3]TAS!J7,"")</f>
        <v>Wilhelmina</v>
      </c>
      <c r="K183" t="str">
        <f>IF([3]TAS!K7&lt;&gt;"",[3]TAS!K7,"")</f>
        <v>Intersex or Indeterminate</v>
      </c>
      <c r="L183">
        <f>IF([3]TAS!L7&lt;&gt;"",[3]TAS!L7,"")</f>
        <v>19105</v>
      </c>
      <c r="M183" t="str">
        <f>IF([3]TAS!M7&lt;&gt;"",[3]TAS!M7,"")</f>
        <v>134 Long Cl</v>
      </c>
      <c r="N183" t="str">
        <f>IF([3]TAS!N7&lt;&gt;"",[3]TAS!N7,"")</f>
        <v>Verona Sands</v>
      </c>
      <c r="O183" t="str">
        <f>IF([3]TAS!O7&lt;&gt;"",[3]TAS!O7,"")</f>
        <v>TAS</v>
      </c>
      <c r="P183">
        <f>IF([3]TAS!P7&lt;&gt;"",[3]TAS!P7,"")</f>
        <v>7112</v>
      </c>
      <c r="Q183" t="str">
        <f>IF([3]TAS!Q7&lt;&gt;"",[3]TAS!Q7,"")</f>
        <v>0370105630</v>
      </c>
      <c r="R183" t="str">
        <f>IF([3]TAS!R7&lt;&gt;"",[3]TAS!R7,"")</f>
        <v>0370102866</v>
      </c>
      <c r="S183" t="str">
        <f>IF([3]TAS!S7&lt;&gt;"",[3]TAS!S7,"")</f>
        <v>wilhelmina.emmett@veronasandspathology.example.com.au</v>
      </c>
      <c r="T183" t="str">
        <f>IF([3]TAS!T7&lt;&gt;"",[3]TAS!T7,"")</f>
        <v>HAC00000000182</v>
      </c>
      <c r="U183" t="str">
        <f>IF([3]TAS!U7&lt;&gt;"",[3]TAS!U7,"")</f>
        <v xml:space="preserve">8003624900039352 </v>
      </c>
      <c r="V183" t="str">
        <f>IF([3]TAS!V7&lt;&gt;"",[3]TAS!V7,"")</f>
        <v>2450071W</v>
      </c>
      <c r="W183" t="str">
        <f>IF([3]TAS!W7&lt;&gt;"",[3]TAS!W7,"")</f>
        <v/>
      </c>
    </row>
    <row r="184" spans="1:25" x14ac:dyDescent="0.25">
      <c r="A184" t="str">
        <f>IF([3]TAS!A8&lt;&gt;"",[3]TAS!A8,"")</f>
        <v>Pharmacist</v>
      </c>
      <c r="B184" t="str">
        <f>IF([3]TAS!B8&lt;&gt;"",[3]TAS!B8,"")</f>
        <v xml:space="preserve">8003611566718908 </v>
      </c>
      <c r="C184">
        <f>IF([3]TAS!C8&lt;&gt;"",[3]TAS!C8,"")</f>
        <v>2515</v>
      </c>
      <c r="D184" t="str">
        <f>IF([3]TAS!D8&lt;&gt;"",[3]TAS!D8,"")</f>
        <v>Pharmacists</v>
      </c>
      <c r="E184">
        <f>IF([3]TAS!E8&lt;&gt;"",[3]TAS!E8,"")</f>
        <v>251513</v>
      </c>
      <c r="F184" t="str">
        <f>IF([3]TAS!F8&lt;&gt;"",[3]TAS!F8,"")</f>
        <v>Pharmacist</v>
      </c>
      <c r="G184" t="str">
        <f>TRIM([3]TAS!G8)</f>
        <v/>
      </c>
      <c r="H184" t="str">
        <f>TRIM([3]TAS!H8)</f>
        <v/>
      </c>
      <c r="I184" t="str">
        <f>IF([3]TAS!I8&lt;&gt;"",[3]TAS!I8,"")</f>
        <v>JOLLEY</v>
      </c>
      <c r="J184" t="str">
        <f>IF([3]TAS!J8&lt;&gt;"",[3]TAS!J8,"")</f>
        <v>Beulah</v>
      </c>
      <c r="K184" t="str">
        <f>IF([3]TAS!K8&lt;&gt;"",[3]TAS!K8,"")</f>
        <v>Female</v>
      </c>
      <c r="L184">
        <f>IF([3]TAS!L8&lt;&gt;"",[3]TAS!L8,"")</f>
        <v>24032</v>
      </c>
      <c r="M184" t="str">
        <f>IF([3]TAS!M8&lt;&gt;"",[3]TAS!M8,"")</f>
        <v>143 Cathedral Hts</v>
      </c>
      <c r="N184" t="str">
        <f>IF([3]TAS!N8&lt;&gt;"",[3]TAS!N8,"")</f>
        <v>Launceston</v>
      </c>
      <c r="O184" t="str">
        <f>IF([3]TAS!O8&lt;&gt;"",[3]TAS!O8,"")</f>
        <v>TAS</v>
      </c>
      <c r="P184">
        <f>IF([3]TAS!P8&lt;&gt;"",[3]TAS!P8,"")</f>
        <v>7250</v>
      </c>
      <c r="Q184" t="str">
        <f>IF([3]TAS!Q8&lt;&gt;"",[3]TAS!Q8,"")</f>
        <v>0370108601</v>
      </c>
      <c r="R184" t="str">
        <f>IF([3]TAS!R8&lt;&gt;"",[3]TAS!R8,"")</f>
        <v>0370107629</v>
      </c>
      <c r="S184" t="str">
        <f>IF([3]TAS!S8&lt;&gt;"",[3]TAS!S8,"")</f>
        <v>beulah.jolley@launcestonpharmacy.example.net</v>
      </c>
      <c r="T184" t="str">
        <f>IF([3]TAS!T8&lt;&gt;"",[3]TAS!T8,"")</f>
        <v>HAC00000000183</v>
      </c>
      <c r="U184" t="str">
        <f>IF([3]TAS!U8&lt;&gt;"",[3]TAS!U8,"")</f>
        <v xml:space="preserve">8003624900039360 </v>
      </c>
      <c r="V184" t="str">
        <f>IF([3]TAS!V8&lt;&gt;"",[3]TAS!V8,"")</f>
        <v>2450081T</v>
      </c>
      <c r="W184" t="str">
        <f>IF([3]TAS!W8&lt;&gt;"",[3]TAS!W8,"")</f>
        <v/>
      </c>
    </row>
    <row r="185" spans="1:25" x14ac:dyDescent="0.25">
      <c r="A185" t="str">
        <f>IF([3]TAS!A9&lt;&gt;"",[3]TAS!A9,"")</f>
        <v>Registered Nurse</v>
      </c>
      <c r="B185" t="str">
        <f>IF([3]TAS!B9&lt;&gt;"",[3]TAS!B9,"")</f>
        <v xml:space="preserve">8003616566719335 </v>
      </c>
      <c r="C185">
        <f>IF([3]TAS!C9&lt;&gt;"",[3]TAS!C9,"")</f>
        <v>2544</v>
      </c>
      <c r="D185" t="str">
        <f>IF([3]TAS!D9&lt;&gt;"",[3]TAS!D9,"")</f>
        <v>Registered Nurses</v>
      </c>
      <c r="E185">
        <f>IF([3]TAS!E9&lt;&gt;"",[3]TAS!E9,"")</f>
        <v>254499</v>
      </c>
      <c r="F185" t="str">
        <f>IF([3]TAS!F9&lt;&gt;"",[3]TAS!F9,"")</f>
        <v>Registered Nurses nec</v>
      </c>
      <c r="G185" t="str">
        <f>TRIM([3]TAS!G9)</f>
        <v/>
      </c>
      <c r="H185" t="str">
        <f>TRIM([3]TAS!H9)</f>
        <v/>
      </c>
      <c r="I185" t="str">
        <f>IF([3]TAS!I9&lt;&gt;"",[3]TAS!I9,"")</f>
        <v>HARVEY</v>
      </c>
      <c r="J185" t="str">
        <f>IF([3]TAS!J9&lt;&gt;"",[3]TAS!J9,"")</f>
        <v>Brooke</v>
      </c>
      <c r="K185" t="str">
        <f>IF([3]TAS!K9&lt;&gt;"",[3]TAS!K9,"")</f>
        <v>Intersex or Indeterminate</v>
      </c>
      <c r="L185">
        <f>IF([3]TAS!L9&lt;&gt;"",[3]TAS!L9,"")</f>
        <v>32086</v>
      </c>
      <c r="M185" t="str">
        <f>IF([3]TAS!M9&lt;&gt;"",[3]TAS!M9,"")</f>
        <v>195 Loftus Cir</v>
      </c>
      <c r="N185" t="str">
        <f>IF([3]TAS!N9&lt;&gt;"",[3]TAS!N9,"")</f>
        <v>Rosetta</v>
      </c>
      <c r="O185" t="str">
        <f>IF([3]TAS!O9&lt;&gt;"",[3]TAS!O9,"")</f>
        <v>TAS</v>
      </c>
      <c r="P185">
        <f>IF([3]TAS!P9&lt;&gt;"",[3]TAS!P9,"")</f>
        <v>7010</v>
      </c>
      <c r="Q185" t="str">
        <f>IF([3]TAS!Q9&lt;&gt;"",[3]TAS!Q9,"")</f>
        <v>0370105935</v>
      </c>
      <c r="R185" t="str">
        <f>IF([3]TAS!R9&lt;&gt;"",[3]TAS!R9,"")</f>
        <v>0370106487</v>
      </c>
      <c r="S185" t="str">
        <f>IF([3]TAS!S9&lt;&gt;"",[3]TAS!S9,"")</f>
        <v>brooke.harvey@rosettaph.example.net</v>
      </c>
      <c r="T185" t="str">
        <f>IF([3]TAS!T9&lt;&gt;"",[3]TAS!T9,"")</f>
        <v>HAC00000000184</v>
      </c>
      <c r="U185" t="str">
        <f>IF([3]TAS!U9&lt;&gt;"",[3]TAS!U9,"")</f>
        <v xml:space="preserve">8003623233373520 </v>
      </c>
      <c r="V185" t="str">
        <f>IF([3]TAS!V9&lt;&gt;"",[3]TAS!V9,"")</f>
        <v>2450091L</v>
      </c>
      <c r="W185" t="str">
        <f>IF([3]TAS!W9&lt;&gt;"",[3]TAS!W9,"")</f>
        <v/>
      </c>
    </row>
    <row r="186" spans="1:25" x14ac:dyDescent="0.25">
      <c r="A186" t="str">
        <f>IF([3]TAS!A10&lt;&gt;"",[3]TAS!A10,"")</f>
        <v>Registered Nurse</v>
      </c>
      <c r="B186" t="str">
        <f>IF([3]TAS!B10&lt;&gt;"",[3]TAS!B10,"")</f>
        <v xml:space="preserve">8003614900051812 </v>
      </c>
      <c r="C186">
        <f>IF([3]TAS!C10&lt;&gt;"",[3]TAS!C10,"")</f>
        <v>2544</v>
      </c>
      <c r="D186" t="str">
        <f>IF([3]TAS!D10&lt;&gt;"",[3]TAS!D10,"")</f>
        <v>Registered Nurses</v>
      </c>
      <c r="E186">
        <f>IF([3]TAS!E10&lt;&gt;"",[3]TAS!E10,"")</f>
        <v>254499</v>
      </c>
      <c r="F186" t="str">
        <f>IF([3]TAS!F10&lt;&gt;"",[3]TAS!F10,"")</f>
        <v>Registered Nurses nec</v>
      </c>
      <c r="G186" t="str">
        <f>TRIM([3]TAS!G10)</f>
        <v/>
      </c>
      <c r="H186" t="str">
        <f>TRIM([3]TAS!H10)</f>
        <v/>
      </c>
      <c r="I186" t="str">
        <f>IF([3]TAS!I10&lt;&gt;"",[3]TAS!I10,"")</f>
        <v>MARCHANT</v>
      </c>
      <c r="J186" t="str">
        <f>IF([3]TAS!J10&lt;&gt;"",[3]TAS!J10,"")</f>
        <v>Ivy</v>
      </c>
      <c r="K186" t="str">
        <f>IF([3]TAS!K10&lt;&gt;"",[3]TAS!K10,"")</f>
        <v>Female</v>
      </c>
      <c r="L186">
        <f>IF([3]TAS!L10&lt;&gt;"",[3]TAS!L10,"")</f>
        <v>22738</v>
      </c>
      <c r="M186" t="str">
        <f>IF([3]TAS!M10&lt;&gt;"",[3]TAS!M10,"")</f>
        <v>169 Cathedral Cct</v>
      </c>
      <c r="N186" t="str">
        <f>IF([3]TAS!N10&lt;&gt;"",[3]TAS!N10,"")</f>
        <v>Robigana</v>
      </c>
      <c r="O186" t="str">
        <f>IF([3]TAS!O10&lt;&gt;"",[3]TAS!O10,"")</f>
        <v>TAS</v>
      </c>
      <c r="P186">
        <f>IF([3]TAS!P10&lt;&gt;"",[3]TAS!P10,"")</f>
        <v>7275</v>
      </c>
      <c r="Q186" t="str">
        <f>IF([3]TAS!Q10&lt;&gt;"",[3]TAS!Q10,"")</f>
        <v>0370102502</v>
      </c>
      <c r="R186" t="str">
        <f>IF([3]TAS!R10&lt;&gt;"",[3]TAS!R10,"")</f>
        <v>0370102448</v>
      </c>
      <c r="S186" t="str">
        <f>IF([3]TAS!S10&lt;&gt;"",[3]TAS!S10,"")</f>
        <v>ivy.marchant@robiganaph.example.com.au</v>
      </c>
      <c r="T186" t="str">
        <f>IF([3]TAS!T10&lt;&gt;"",[3]TAS!T10,"")</f>
        <v>HAC00000000185</v>
      </c>
      <c r="U186" t="str">
        <f>IF([3]TAS!U10&lt;&gt;"",[3]TAS!U10,"")</f>
        <v>8003628233373289</v>
      </c>
      <c r="V186" t="str">
        <f>IF([3]TAS!V10&lt;&gt;"",[3]TAS!V10,"")</f>
        <v>2450101F</v>
      </c>
      <c r="W186" t="str">
        <f>IF([3]TAS!W10&lt;&gt;"",[3]TAS!W10,"")</f>
        <v/>
      </c>
    </row>
    <row r="187" spans="1:25" x14ac:dyDescent="0.25">
      <c r="A187" t="str">
        <f>IF([3]TAS!A11&lt;&gt;"",[3]TAS!A11,"")</f>
        <v>Registered Nurse</v>
      </c>
      <c r="B187" t="str">
        <f>IF([3]TAS!B11&lt;&gt;"",[3]TAS!B11,"")</f>
        <v xml:space="preserve">8003619900052587 </v>
      </c>
      <c r="C187">
        <f>IF([3]TAS!C11&lt;&gt;"",[3]TAS!C11,"")</f>
        <v>2544</v>
      </c>
      <c r="D187" t="str">
        <f>IF([3]TAS!D11&lt;&gt;"",[3]TAS!D11,"")</f>
        <v>Registered Nurses</v>
      </c>
      <c r="E187">
        <f>IF([3]TAS!E11&lt;&gt;"",[3]TAS!E11,"")</f>
        <v>254499</v>
      </c>
      <c r="F187" t="str">
        <f>IF([3]TAS!F11&lt;&gt;"",[3]TAS!F11,"")</f>
        <v>Registered Nurses nec</v>
      </c>
      <c r="G187" t="str">
        <f>TRIM([3]TAS!G11)</f>
        <v/>
      </c>
      <c r="H187" t="str">
        <f>TRIM([3]TAS!H11)</f>
        <v/>
      </c>
      <c r="I187" t="str">
        <f>IF([3]TAS!I11&lt;&gt;"",[3]TAS!I11,"")</f>
        <v>ELLISON</v>
      </c>
      <c r="J187" t="str">
        <f>IF([3]TAS!J11&lt;&gt;"",[3]TAS!J11,"")</f>
        <v>Malinda</v>
      </c>
      <c r="K187" t="str">
        <f>IF([3]TAS!K11&lt;&gt;"",[3]TAS!K11,"")</f>
        <v>Female</v>
      </c>
      <c r="L187">
        <f>IF([3]TAS!L11&lt;&gt;"",[3]TAS!L11,"")</f>
        <v>36868</v>
      </c>
      <c r="M187" t="str">
        <f>IF([3]TAS!M11&lt;&gt;"",[3]TAS!M11,"")</f>
        <v>154 Gold Way</v>
      </c>
      <c r="N187" t="str">
        <f>IF([3]TAS!N11&lt;&gt;"",[3]TAS!N11,"")</f>
        <v>Southport</v>
      </c>
      <c r="O187" t="str">
        <f>IF([3]TAS!O11&lt;&gt;"",[3]TAS!O11,"")</f>
        <v>TAS</v>
      </c>
      <c r="P187">
        <f>IF([3]TAS!P11&lt;&gt;"",[3]TAS!P11,"")</f>
        <v>7109</v>
      </c>
      <c r="Q187" t="str">
        <f>IF([3]TAS!Q11&lt;&gt;"",[3]TAS!Q11,"")</f>
        <v>0370108678</v>
      </c>
      <c r="R187" t="str">
        <f>IF([3]TAS!R11&lt;&gt;"",[3]TAS!R11,"")</f>
        <v>0370109802</v>
      </c>
      <c r="S187" t="str">
        <f>IF([3]TAS!S11&lt;&gt;"",[3]TAS!S11,"")</f>
        <v>malinda.ellison@southportmp.example.com.au</v>
      </c>
      <c r="T187" t="str">
        <f>IF([3]TAS!T11&lt;&gt;"",[3]TAS!T11,"")</f>
        <v>HAC00000000186</v>
      </c>
      <c r="U187" t="str">
        <f>IF([3]TAS!U11&lt;&gt;"",[3]TAS!U11,"")</f>
        <v xml:space="preserve">8003624900039386 </v>
      </c>
      <c r="V187" t="str">
        <f>IF([3]TAS!V11&lt;&gt;"",[3]TAS!V11,"")</f>
        <v>2450111B</v>
      </c>
      <c r="W187" t="str">
        <f>IF([3]TAS!W11&lt;&gt;"",[3]TAS!W11,"")</f>
        <v/>
      </c>
    </row>
    <row r="188" spans="1:25" x14ac:dyDescent="0.25">
      <c r="A188" t="str">
        <f>IF([3]TAS!A12&lt;&gt;"",[3]TAS!A12,"")</f>
        <v>Radiographer</v>
      </c>
      <c r="B188" t="str">
        <f>IF([3]TAS!B12&lt;&gt;"",[3]TAS!B12,"")</f>
        <v xml:space="preserve">8003619900052595 </v>
      </c>
      <c r="C188">
        <f>IF([3]TAS!C12&lt;&gt;"",[3]TAS!C12,"")</f>
        <v>2512</v>
      </c>
      <c r="D188" t="str">
        <f>IF([3]TAS!D12&lt;&gt;"",[3]TAS!D12,"")</f>
        <v>Medical Imaging Professionals</v>
      </c>
      <c r="E188">
        <f>IF([3]TAS!E12&lt;&gt;"",[3]TAS!E12,"")</f>
        <v>251211</v>
      </c>
      <c r="F188" t="str">
        <f>IF([3]TAS!F12&lt;&gt;"",[3]TAS!F12,"")</f>
        <v>Medical Diagnostic Radiographer</v>
      </c>
      <c r="G188" t="str">
        <f>TRIM([3]TAS!G12)</f>
        <v/>
      </c>
      <c r="H188" t="str">
        <f>TRIM([3]TAS!H12)</f>
        <v/>
      </c>
      <c r="I188" t="str">
        <f>IF([3]TAS!I12&lt;&gt;"",[3]TAS!I12,"")</f>
        <v>GOLDSMITH</v>
      </c>
      <c r="J188" t="str">
        <f>IF([3]TAS!J12&lt;&gt;"",[3]TAS!J12,"")</f>
        <v>Melody</v>
      </c>
      <c r="K188" t="str">
        <f>IF([3]TAS!K12&lt;&gt;"",[3]TAS!K12,"")</f>
        <v>Female</v>
      </c>
      <c r="L188">
        <f>IF([3]TAS!L12&lt;&gt;"",[3]TAS!L12,"")</f>
        <v>34918</v>
      </c>
      <c r="M188" t="str">
        <f>IF([3]TAS!M12&lt;&gt;"",[3]TAS!M12,"")</f>
        <v>65 Forrest Jnc</v>
      </c>
      <c r="N188" t="str">
        <f>IF([3]TAS!N12&lt;&gt;"",[3]TAS!N12,"")</f>
        <v>Norwood</v>
      </c>
      <c r="O188" t="str">
        <f>IF([3]TAS!O12&lt;&gt;"",[3]TAS!O12,"")</f>
        <v>TAS</v>
      </c>
      <c r="P188">
        <f>IF([3]TAS!P12&lt;&gt;"",[3]TAS!P12,"")</f>
        <v>7250</v>
      </c>
      <c r="Q188" t="str">
        <f>IF([3]TAS!Q12&lt;&gt;"",[3]TAS!Q12,"")</f>
        <v>0370100077</v>
      </c>
      <c r="R188" t="str">
        <f>IF([3]TAS!R12&lt;&gt;"",[3]TAS!R12,"")</f>
        <v>0370109420</v>
      </c>
      <c r="S188" t="str">
        <f>IF([3]TAS!S12&lt;&gt;"",[3]TAS!S12,"")</f>
        <v>melody.goldsmith@example.com.au</v>
      </c>
      <c r="T188" t="str">
        <f>IF([3]TAS!T12&lt;&gt;"",[3]TAS!T12,"")</f>
        <v>HAC00000000187</v>
      </c>
      <c r="U188" t="str">
        <f>IF([3]TAS!U12&lt;&gt;"",[3]TAS!U12,"")</f>
        <v/>
      </c>
      <c r="V188" t="str">
        <f>IF([3]TAS!V12&lt;&gt;"",[3]TAS!V12,"")</f>
        <v>2450121A</v>
      </c>
      <c r="W188" t="str">
        <f>IF([3]TAS!W12&lt;&gt;"",[3]TAS!W12,"")</f>
        <v/>
      </c>
    </row>
    <row r="189" spans="1:25" x14ac:dyDescent="0.25">
      <c r="A189" t="str">
        <f>IF([3]TAS!A13&lt;&gt;"",[3]TAS!A13,"")</f>
        <v>Radiologist</v>
      </c>
      <c r="B189" t="str">
        <f>IF([3]TAS!B13&lt;&gt;"",[3]TAS!B13,"")</f>
        <v xml:space="preserve">8003618233385409 </v>
      </c>
      <c r="C189">
        <f>IF([3]TAS!C13&lt;&gt;"",[3]TAS!C13,"")</f>
        <v>2539</v>
      </c>
      <c r="D189" t="str">
        <f>IF([3]TAS!D13&lt;&gt;"",[3]TAS!D13,"")</f>
        <v>Other Medical Practitioners</v>
      </c>
      <c r="E189">
        <f>IF([3]TAS!E13&lt;&gt;"",[3]TAS!E13,"")</f>
        <v>253917</v>
      </c>
      <c r="F189" t="str">
        <f>IF([3]TAS!F13&lt;&gt;"",[3]TAS!F13,"")</f>
        <v>Diagnostic and Interventional Radiologist</v>
      </c>
      <c r="G189" t="str">
        <f>TRIM([3]TAS!G13)</f>
        <v/>
      </c>
      <c r="H189" t="str">
        <f>TRIM([3]TAS!H13)</f>
        <v/>
      </c>
      <c r="I189" t="str">
        <f>IF([3]TAS!I13&lt;&gt;"",[3]TAS!I13,"")</f>
        <v>HOUSTON</v>
      </c>
      <c r="J189" t="str">
        <f>IF([3]TAS!J13&lt;&gt;"",[3]TAS!J13,"")</f>
        <v>Katrina</v>
      </c>
      <c r="K189" t="str">
        <f>IF([3]TAS!K13&lt;&gt;"",[3]TAS!K13,"")</f>
        <v>Female</v>
      </c>
      <c r="L189">
        <f>IF([3]TAS!L13&lt;&gt;"",[3]TAS!L13,"")</f>
        <v>31749</v>
      </c>
      <c r="M189" t="str">
        <f>IF([3]TAS!M13&lt;&gt;"",[3]TAS!M13,"")</f>
        <v>54 Glendon St</v>
      </c>
      <c r="N189" t="str">
        <f>IF([3]TAS!N13&lt;&gt;"",[3]TAS!N13,"")</f>
        <v>Blumont</v>
      </c>
      <c r="O189" t="str">
        <f>IF([3]TAS!O13&lt;&gt;"",[3]TAS!O13,"")</f>
        <v>TAS</v>
      </c>
      <c r="P189">
        <f>IF([3]TAS!P13&lt;&gt;"",[3]TAS!P13,"")</f>
        <v>7260</v>
      </c>
      <c r="Q189" t="str">
        <f>IF([3]TAS!Q13&lt;&gt;"",[3]TAS!Q13,"")</f>
        <v>0370106607</v>
      </c>
      <c r="R189" t="str">
        <f>IF([3]TAS!R13&lt;&gt;"",[3]TAS!R13,"")</f>
        <v>0370108666</v>
      </c>
      <c r="S189" t="str">
        <f>IF([3]TAS!S13&lt;&gt;"",[3]TAS!S13,"")</f>
        <v>katrina.houston@blumontradiology.example.net</v>
      </c>
      <c r="T189" t="str">
        <f>IF([3]TAS!T13&lt;&gt;"",[3]TAS!T13,"")</f>
        <v>HAC00000000188</v>
      </c>
      <c r="U189" t="str">
        <f>IF([3]TAS!U13&lt;&gt;"",[3]TAS!U13,"")</f>
        <v xml:space="preserve">8003629900040615 </v>
      </c>
      <c r="V189" t="str">
        <f>IF([3]TAS!V13&lt;&gt;"",[3]TAS!V13,"")</f>
        <v>2450131Y</v>
      </c>
      <c r="W189" t="str">
        <f>IF([3]TAS!W13&lt;&gt;"",[3]TAS!W13,"")</f>
        <v/>
      </c>
    </row>
    <row r="190" spans="1:25" x14ac:dyDescent="0.25">
      <c r="A190" t="str">
        <f>IF([3]TAS!A14&lt;&gt;"",[3]TAS!A14,"")</f>
        <v>Surgeon</v>
      </c>
      <c r="B190" t="str">
        <f>IF([3]TAS!B14&lt;&gt;"",[3]TAS!B14,"")</f>
        <v xml:space="preserve">8003618233385417 </v>
      </c>
      <c r="C190">
        <f>IF([3]TAS!C14&lt;&gt;"",[3]TAS!C14,"")</f>
        <v>2535</v>
      </c>
      <c r="D190" t="str">
        <f>IF([3]TAS!D14&lt;&gt;"",[3]TAS!D14,"")</f>
        <v>Surgeons</v>
      </c>
      <c r="E190">
        <f>IF([3]TAS!E14&lt;&gt;"",[3]TAS!E14,"")</f>
        <v>253511</v>
      </c>
      <c r="F190" t="str">
        <f>IF([3]TAS!F14&lt;&gt;"",[3]TAS!F14,"")</f>
        <v>Surgeon (General)</v>
      </c>
      <c r="G190" t="str">
        <f>TRIM([3]TAS!G14)</f>
        <v/>
      </c>
      <c r="H190" t="str">
        <f>TRIM([3]TAS!H14)</f>
        <v/>
      </c>
      <c r="I190" t="str">
        <f>IF([3]TAS!I14&lt;&gt;"",[3]TAS!I14,"")</f>
        <v>BURROWS</v>
      </c>
      <c r="J190" t="str">
        <f>IF([3]TAS!J14&lt;&gt;"",[3]TAS!J14,"")</f>
        <v>Tegan</v>
      </c>
      <c r="K190" t="str">
        <f>IF([3]TAS!K14&lt;&gt;"",[3]TAS!K14,"")</f>
        <v>Female</v>
      </c>
      <c r="L190">
        <f>IF([3]TAS!L14&lt;&gt;"",[3]TAS!L14,"")</f>
        <v>23843</v>
      </c>
      <c r="M190" t="str">
        <f>IF([3]TAS!M14&lt;&gt;"",[3]TAS!M14,"")</f>
        <v>5 Glider Tce</v>
      </c>
      <c r="N190" t="str">
        <f>IF([3]TAS!N14&lt;&gt;"",[3]TAS!N14,"")</f>
        <v>Rosetta</v>
      </c>
      <c r="O190" t="str">
        <f>IF([3]TAS!O14&lt;&gt;"",[3]TAS!O14,"")</f>
        <v>TAS</v>
      </c>
      <c r="P190">
        <f>IF([3]TAS!P14&lt;&gt;"",[3]TAS!P14,"")</f>
        <v>7010</v>
      </c>
      <c r="Q190" t="str">
        <f>IF([3]TAS!Q14&lt;&gt;"",[3]TAS!Q14,"")</f>
        <v>0370101683</v>
      </c>
      <c r="R190" t="str">
        <f>IF([3]TAS!R14&lt;&gt;"",[3]TAS!R14,"")</f>
        <v>0370104794</v>
      </c>
      <c r="S190" t="str">
        <f>IF([3]TAS!S14&lt;&gt;"",[3]TAS!S14,"")</f>
        <v>tegan.burrows@rosettaph.example.net</v>
      </c>
      <c r="T190" t="str">
        <f>IF([3]TAS!T14&lt;&gt;"",[3]TAS!T14,"")</f>
        <v>HAC00000000189</v>
      </c>
      <c r="U190" t="str">
        <f>IF([3]TAS!U14&lt;&gt;"",[3]TAS!U14,"")</f>
        <v xml:space="preserve">8003623233373520 </v>
      </c>
      <c r="V190" t="str">
        <f>IF([3]TAS!V14&lt;&gt;"",[3]TAS!V14,"")</f>
        <v>2450141X</v>
      </c>
      <c r="W190" t="str">
        <f>IF([3]TAS!W14&lt;&gt;"",[3]TAS!W14,"")</f>
        <v/>
      </c>
    </row>
    <row r="191" spans="1:25" x14ac:dyDescent="0.25">
      <c r="A191" t="str">
        <f>IF([3]TAS!A15&lt;&gt;"",[3]TAS!A15,"")</f>
        <v>Surgeon</v>
      </c>
      <c r="B191" t="str">
        <f>IF([3]TAS!B15&lt;&gt;"",[3]TAS!B15,"")</f>
        <v xml:space="preserve">8003611566718924 </v>
      </c>
      <c r="C191">
        <f>IF([3]TAS!C15&lt;&gt;"",[3]TAS!C15,"")</f>
        <v>2535</v>
      </c>
      <c r="D191" t="str">
        <f>IF([3]TAS!D15&lt;&gt;"",[3]TAS!D15,"")</f>
        <v>Surgeons</v>
      </c>
      <c r="E191">
        <f>IF([3]TAS!E15&lt;&gt;"",[3]TAS!E15,"")</f>
        <v>253511</v>
      </c>
      <c r="F191" t="str">
        <f>IF([3]TAS!F15&lt;&gt;"",[3]TAS!F15,"")</f>
        <v>Surgeon (General)</v>
      </c>
      <c r="G191" t="str">
        <f>TRIM([3]TAS!G15)</f>
        <v/>
      </c>
      <c r="H191" t="str">
        <f>TRIM([3]TAS!H15)</f>
        <v/>
      </c>
      <c r="I191" t="str">
        <f>IF([3]TAS!I15&lt;&gt;"",[3]TAS!I15,"")</f>
        <v>MCGUIRE</v>
      </c>
      <c r="J191" t="str">
        <f>IF([3]TAS!J15&lt;&gt;"",[3]TAS!J15,"")</f>
        <v>Jesse</v>
      </c>
      <c r="K191" t="str">
        <f>IF([3]TAS!K15&lt;&gt;"",[3]TAS!K15,"")</f>
        <v>Intersex or Indeterminate</v>
      </c>
      <c r="L191">
        <f>IF([3]TAS!L15&lt;&gt;"",[3]TAS!L15,"")</f>
        <v>19994</v>
      </c>
      <c r="M191" t="str">
        <f>IF([3]TAS!M15&lt;&gt;"",[3]TAS!M15,"")</f>
        <v>189 Adelaide Rvr</v>
      </c>
      <c r="N191" t="str">
        <f>IF([3]TAS!N15&lt;&gt;"",[3]TAS!N15,"")</f>
        <v>Robigana</v>
      </c>
      <c r="O191" t="str">
        <f>IF([3]TAS!O15&lt;&gt;"",[3]TAS!O15,"")</f>
        <v>TAS</v>
      </c>
      <c r="P191">
        <f>IF([3]TAS!P15&lt;&gt;"",[3]TAS!P15,"")</f>
        <v>7275</v>
      </c>
      <c r="Q191" t="str">
        <f>IF([3]TAS!Q15&lt;&gt;"",[3]TAS!Q15,"")</f>
        <v>0370103486</v>
      </c>
      <c r="R191" t="str">
        <f>IF([3]TAS!R15&lt;&gt;"",[3]TAS!R15,"")</f>
        <v>0370106364</v>
      </c>
      <c r="S191" t="str">
        <f>IF([3]TAS!S15&lt;&gt;"",[3]TAS!S15,"")</f>
        <v>jesse.mcguire@robiganaph.example.com.au</v>
      </c>
      <c r="T191" t="str">
        <f>IF([3]TAS!T15&lt;&gt;"",[3]TAS!T15,"")</f>
        <v>HAC00000000190</v>
      </c>
      <c r="U191" t="str">
        <f>IF([3]TAS!U15&lt;&gt;"",[3]TAS!U15,"")</f>
        <v xml:space="preserve">8003628233373289 </v>
      </c>
      <c r="V191" t="str">
        <f>IF([3]TAS!V15&lt;&gt;"",[3]TAS!V15,"")</f>
        <v>2450151W</v>
      </c>
      <c r="W191" t="str">
        <f>IF([3]TAS!W15&lt;&gt;"",[3]TAS!W15,"")</f>
        <v/>
      </c>
    </row>
    <row r="192" spans="1:25" x14ac:dyDescent="0.25">
      <c r="A192" t="str">
        <f>IF([3]TAS!A16&lt;&gt;"",[3]TAS!A16,"")</f>
        <v>Diagnostic radiographer</v>
      </c>
      <c r="B192" t="str">
        <f>IF([3]TAS!B16&lt;&gt;"",[3]TAS!B16,"")</f>
        <v xml:space="preserve">8003618233385425 </v>
      </c>
      <c r="C192">
        <f>IF([3]TAS!C16&lt;&gt;"",[3]TAS!C16,"")</f>
        <v>2512</v>
      </c>
      <c r="D192" t="str">
        <f>IF([3]TAS!D16&lt;&gt;"",[3]TAS!D16,"")</f>
        <v>Medical Imaging Professionals</v>
      </c>
      <c r="E192">
        <f>IF([3]TAS!E16&lt;&gt;"",[3]TAS!E16,"")</f>
        <v>251211</v>
      </c>
      <c r="F192" t="str">
        <f>IF([3]TAS!F16&lt;&gt;"",[3]TAS!F16,"")</f>
        <v>Medical Diagnostic Radiographer</v>
      </c>
      <c r="G192" t="str">
        <f>TRIM([3]TAS!G16)</f>
        <v/>
      </c>
      <c r="H192" t="str">
        <f>TRIM([3]TAS!H16)</f>
        <v/>
      </c>
      <c r="I192" t="str">
        <f>IF([3]TAS!I16&lt;&gt;"",[3]TAS!I16,"")</f>
        <v>BATES</v>
      </c>
      <c r="J192" t="str">
        <f>IF([3]TAS!J16&lt;&gt;"",[3]TAS!J16,"")</f>
        <v>Rory</v>
      </c>
      <c r="K192" t="str">
        <f>IF([3]TAS!K16&lt;&gt;"",[3]TAS!K16,"")</f>
        <v>Not Stated/Inadequately Described</v>
      </c>
      <c r="L192">
        <f>IF([3]TAS!L16&lt;&gt;"",[3]TAS!L16,"")</f>
        <v>21947</v>
      </c>
      <c r="M192" t="str">
        <f>IF([3]TAS!M16&lt;&gt;"",[3]TAS!M16,"")</f>
        <v>195 River Lane</v>
      </c>
      <c r="N192" t="str">
        <f>IF([3]TAS!N16&lt;&gt;"",[3]TAS!N16,"")</f>
        <v>Camdale</v>
      </c>
      <c r="O192" t="str">
        <f>IF([3]TAS!O16&lt;&gt;"",[3]TAS!O16,"")</f>
        <v>TAS</v>
      </c>
      <c r="P192">
        <f>IF([3]TAS!P16&lt;&gt;"",[3]TAS!P16,"")</f>
        <v>7320</v>
      </c>
      <c r="Q192" t="str">
        <f>IF([3]TAS!Q16&lt;&gt;"",[3]TAS!Q16,"")</f>
        <v>0370109010</v>
      </c>
      <c r="R192" t="str">
        <f>IF([3]TAS!R16&lt;&gt;"",[3]TAS!R16,"")</f>
        <v>0370107305</v>
      </c>
      <c r="S192" t="str">
        <f>IF([3]TAS!S16&lt;&gt;"",[3]TAS!S16,"")</f>
        <v>rory.bates@example.net</v>
      </c>
      <c r="T192" t="str">
        <f>IF([3]TAS!T16&lt;&gt;"",[3]TAS!T16,"")</f>
        <v>HAC00000000191</v>
      </c>
      <c r="U192" t="str">
        <f>IF([3]TAS!U16&lt;&gt;"",[3]TAS!U16,"")</f>
        <v/>
      </c>
      <c r="V192" t="str">
        <f>IF([3]TAS!V16&lt;&gt;"",[3]TAS!V16,"")</f>
        <v>2450161T</v>
      </c>
      <c r="W192" t="str">
        <f>IF([3]TAS!W16&lt;&gt;"",[3]TAS!W16,"")</f>
        <v/>
      </c>
    </row>
    <row r="193" spans="1:23" x14ac:dyDescent="0.25">
      <c r="A193" t="str">
        <f>IF([3]TAS!A17&lt;&gt;"",[3]TAS!A17,"")</f>
        <v>Immunologist and allergist</v>
      </c>
      <c r="B193" t="str">
        <f>IF([3]TAS!B17&lt;&gt;"",[3]TAS!B17,"")</f>
        <v xml:space="preserve">8003618233385433 </v>
      </c>
      <c r="C193">
        <f>IF([3]TAS!C17&lt;&gt;"",[3]TAS!C17,"")</f>
        <v>2533</v>
      </c>
      <c r="D193" t="str">
        <f>IF([3]TAS!D17&lt;&gt;"",[3]TAS!D17,"")</f>
        <v>Specialist Medical Practitioners</v>
      </c>
      <c r="E193">
        <f>IF([3]TAS!E17&lt;&gt;"",[3]TAS!E17,"")</f>
        <v>253399</v>
      </c>
      <c r="F193" t="str">
        <f>IF([3]TAS!F17&lt;&gt;"",[3]TAS!F17,"")</f>
        <v>Specialist Physicians nec</v>
      </c>
      <c r="G193" t="str">
        <f>TRIM([3]TAS!G17)</f>
        <v>253399-3</v>
      </c>
      <c r="H193" t="str">
        <f>TRIM([3]TAS!H17)</f>
        <v>Clinical Immunologist</v>
      </c>
      <c r="I193" t="str">
        <f>IF([3]TAS!I17&lt;&gt;"",[3]TAS!I17,"")</f>
        <v>TURNBULL</v>
      </c>
      <c r="J193" t="str">
        <f>IF([3]TAS!J17&lt;&gt;"",[3]TAS!J17,"")</f>
        <v>Suk</v>
      </c>
      <c r="K193" t="str">
        <f>IF([3]TAS!K17&lt;&gt;"",[3]TAS!K17,"")</f>
        <v>Female</v>
      </c>
      <c r="L193">
        <f>IF([3]TAS!L17&lt;&gt;"",[3]TAS!L17,"")</f>
        <v>37513</v>
      </c>
      <c r="M193" t="str">
        <f>IF([3]TAS!M17&lt;&gt;"",[3]TAS!M17,"")</f>
        <v>60 Gateway Cnr</v>
      </c>
      <c r="N193" t="str">
        <f>IF([3]TAS!N17&lt;&gt;"",[3]TAS!N17,"")</f>
        <v>Weetah</v>
      </c>
      <c r="O193" t="str">
        <f>IF([3]TAS!O17&lt;&gt;"",[3]TAS!O17,"")</f>
        <v>TAS</v>
      </c>
      <c r="P193">
        <f>IF([3]TAS!P17&lt;&gt;"",[3]TAS!P17,"")</f>
        <v>7304</v>
      </c>
      <c r="Q193" t="str">
        <f>IF([3]TAS!Q17&lt;&gt;"",[3]TAS!Q17,"")</f>
        <v>0370107054</v>
      </c>
      <c r="R193" t="str">
        <f>IF([3]TAS!R17&lt;&gt;"",[3]TAS!R17,"")</f>
        <v>0370107288</v>
      </c>
      <c r="S193" t="str">
        <f>IF([3]TAS!S17&lt;&gt;"",[3]TAS!S17,"")</f>
        <v>suk.turnbull@example.com</v>
      </c>
      <c r="T193" t="str">
        <f>IF([3]TAS!T17&lt;&gt;"",[3]TAS!T17,"")</f>
        <v>HAC00000000192</v>
      </c>
      <c r="U193" t="str">
        <f>IF([3]TAS!U17&lt;&gt;"",[3]TAS!U17,"")</f>
        <v/>
      </c>
      <c r="V193" t="str">
        <f>IF([3]TAS!V17&lt;&gt;"",[3]TAS!V17,"")</f>
        <v>2450171L</v>
      </c>
      <c r="W193" t="str">
        <f>IF([3]TAS!W17&lt;&gt;"",[3]TAS!W17,"")</f>
        <v/>
      </c>
    </row>
    <row r="194" spans="1:23" x14ac:dyDescent="0.25">
      <c r="A194" t="str">
        <f>IF([3]TAS!A18&lt;&gt;"",[3]TAS!A18,"")</f>
        <v>Cardiologist</v>
      </c>
      <c r="B194" t="str">
        <f>IF([3]TAS!B18&lt;&gt;"",[3]TAS!B18,"")</f>
        <v xml:space="preserve">8003611566718940 </v>
      </c>
      <c r="C194">
        <f>IF([3]TAS!C18&lt;&gt;"",[3]TAS!C18,"")</f>
        <v>2533</v>
      </c>
      <c r="D194" t="str">
        <f>IF([3]TAS!D18&lt;&gt;"",[3]TAS!D18,"")</f>
        <v>Specialist Medical Practitioners</v>
      </c>
      <c r="E194">
        <f>IF([3]TAS!E18&lt;&gt;"",[3]TAS!E18,"")</f>
        <v>253312</v>
      </c>
      <c r="F194" t="str">
        <f>IF([3]TAS!F18&lt;&gt;"",[3]TAS!F18,"")</f>
        <v>Cardiologist</v>
      </c>
      <c r="G194" t="str">
        <f>TRIM([3]TAS!G18)</f>
        <v/>
      </c>
      <c r="H194" t="str">
        <f>TRIM([3]TAS!H18)</f>
        <v/>
      </c>
      <c r="I194" t="str">
        <f>IF([3]TAS!I18&lt;&gt;"",[3]TAS!I18,"")</f>
        <v>FELMINGHAM</v>
      </c>
      <c r="J194" t="str">
        <f>IF([3]TAS!J18&lt;&gt;"",[3]TAS!J18,"")</f>
        <v>Emma</v>
      </c>
      <c r="K194" t="str">
        <f>IF([3]TAS!K18&lt;&gt;"",[3]TAS!K18,"")</f>
        <v>Female</v>
      </c>
      <c r="L194">
        <f>IF([3]TAS!L18&lt;&gt;"",[3]TAS!L18,"")</f>
        <v>33098</v>
      </c>
      <c r="M194" t="str">
        <f>IF([3]TAS!M18&lt;&gt;"",[3]TAS!M18,"")</f>
        <v>38 Farmer Ct</v>
      </c>
      <c r="N194" t="str">
        <f>IF([3]TAS!N18&lt;&gt;"",[3]TAS!N18,"")</f>
        <v>Saltwater River</v>
      </c>
      <c r="O194" t="str">
        <f>IF([3]TAS!O18&lt;&gt;"",[3]TAS!O18,"")</f>
        <v>TAS</v>
      </c>
      <c r="P194">
        <f>IF([3]TAS!P18&lt;&gt;"",[3]TAS!P18,"")</f>
        <v>7186</v>
      </c>
      <c r="Q194" t="str">
        <f>IF([3]TAS!Q18&lt;&gt;"",[3]TAS!Q18,"")</f>
        <v>0370100277</v>
      </c>
      <c r="R194" t="str">
        <f>IF([3]TAS!R18&lt;&gt;"",[3]TAS!R18,"")</f>
        <v>0370108222</v>
      </c>
      <c r="S194" t="str">
        <f>IF([3]TAS!S18&lt;&gt;"",[3]TAS!S18,"")</f>
        <v>emma.felmingham@example.com.au</v>
      </c>
      <c r="T194" t="str">
        <f>IF([3]TAS!T18&lt;&gt;"",[3]TAS!T18,"")</f>
        <v>HAC00000000193</v>
      </c>
      <c r="U194" t="str">
        <f>IF([3]TAS!U18&lt;&gt;"",[3]TAS!U18,"")</f>
        <v/>
      </c>
      <c r="V194" t="str">
        <f>IF([3]TAS!V18&lt;&gt;"",[3]TAS!V18,"")</f>
        <v>2450181K</v>
      </c>
      <c r="W194" t="str">
        <f>IF([3]TAS!W18&lt;&gt;"",[3]TAS!W18,"")</f>
        <v/>
      </c>
    </row>
    <row r="195" spans="1:23" x14ac:dyDescent="0.25">
      <c r="A195" t="str">
        <f>IF([3]TAS!A19&lt;&gt;"",[3]TAS!A19,"")</f>
        <v>Nuclear medicine scientist</v>
      </c>
      <c r="B195" t="str">
        <f>IF([3]TAS!B19&lt;&gt;"",[3]TAS!B19,"")</f>
        <v xml:space="preserve">8003618233385441 </v>
      </c>
      <c r="C195">
        <f>IF([3]TAS!C19&lt;&gt;"",[3]TAS!C19,"")</f>
        <v>2539</v>
      </c>
      <c r="D195" t="str">
        <f>IF([3]TAS!D19&lt;&gt;"",[3]TAS!D19,"")</f>
        <v>Other Medical Practitioners</v>
      </c>
      <c r="E195">
        <f>IF([3]TAS!E19&lt;&gt;"",[3]TAS!E19,"")</f>
        <v>253917</v>
      </c>
      <c r="F195" t="str">
        <f>IF([3]TAS!F19&lt;&gt;"",[3]TAS!F19,"")</f>
        <v>Diagnostic and Interventional Radiologist</v>
      </c>
      <c r="G195" t="str">
        <f>TRIM([3]TAS!G19)</f>
        <v>253917-3</v>
      </c>
      <c r="H195" t="str">
        <f>TRIM([3]TAS!H19)</f>
        <v>Nuclear Medicine Specialist</v>
      </c>
      <c r="I195" t="str">
        <f>IF([3]TAS!I19&lt;&gt;"",[3]TAS!I19,"")</f>
        <v>BEALE</v>
      </c>
      <c r="J195" t="str">
        <f>IF([3]TAS!J19&lt;&gt;"",[3]TAS!J19,"")</f>
        <v>Collette</v>
      </c>
      <c r="K195" t="str">
        <f>IF([3]TAS!K19&lt;&gt;"",[3]TAS!K19,"")</f>
        <v>Intersex or Indeterminate</v>
      </c>
      <c r="L195">
        <f>IF([3]TAS!L19&lt;&gt;"",[3]TAS!L19,"")</f>
        <v>35378</v>
      </c>
      <c r="M195" t="str">
        <f>IF([3]TAS!M19&lt;&gt;"",[3]TAS!M19,"")</f>
        <v>180 New Cnr</v>
      </c>
      <c r="N195" t="str">
        <f>IF([3]TAS!N19&lt;&gt;"",[3]TAS!N19,"")</f>
        <v>Derwent Park</v>
      </c>
      <c r="O195" t="str">
        <f>IF([3]TAS!O19&lt;&gt;"",[3]TAS!O19,"")</f>
        <v>TAS</v>
      </c>
      <c r="P195">
        <f>IF([3]TAS!P19&lt;&gt;"",[3]TAS!P19,"")</f>
        <v>7009</v>
      </c>
      <c r="Q195" t="str">
        <f>IF([3]TAS!Q19&lt;&gt;"",[3]TAS!Q19,"")</f>
        <v>0370100858</v>
      </c>
      <c r="R195" t="str">
        <f>IF([3]TAS!R19&lt;&gt;"",[3]TAS!R19,"")</f>
        <v>0370103775</v>
      </c>
      <c r="S195" t="str">
        <f>IF([3]TAS!S19&lt;&gt;"",[3]TAS!S19,"")</f>
        <v>collette.beale@example.net</v>
      </c>
      <c r="T195" t="str">
        <f>IF([3]TAS!T19&lt;&gt;"",[3]TAS!T19,"")</f>
        <v>HAC00000000194</v>
      </c>
      <c r="U195" t="str">
        <f>IF([3]TAS!U19&lt;&gt;"",[3]TAS!U19,"")</f>
        <v/>
      </c>
      <c r="V195" t="str">
        <f>IF([3]TAS!V19&lt;&gt;"",[3]TAS!V19,"")</f>
        <v>2450191J</v>
      </c>
      <c r="W195" t="str">
        <f>IF([3]TAS!W19&lt;&gt;"",[3]TAS!W19,"")</f>
        <v/>
      </c>
    </row>
    <row r="196" spans="1:23" x14ac:dyDescent="0.25">
      <c r="A196" t="str">
        <f>IF([3]TAS!A20&lt;&gt;"",[3]TAS!A20,"")</f>
        <v>Paramedic</v>
      </c>
      <c r="B196" t="str">
        <f>IF([3]TAS!B20&lt;&gt;"",[3]TAS!B20,"")</f>
        <v xml:space="preserve">8003613233385301 </v>
      </c>
      <c r="C196">
        <f>IF([3]TAS!C20&lt;&gt;"",[3]TAS!C20,"")</f>
        <v>4111</v>
      </c>
      <c r="D196" t="str">
        <f>IF([3]TAS!D20&lt;&gt;"",[3]TAS!D20,"")</f>
        <v>Ambulance Officers and Paramedics</v>
      </c>
      <c r="E196">
        <f>IF([3]TAS!E20&lt;&gt;"",[3]TAS!E20,"")</f>
        <v>411111</v>
      </c>
      <c r="F196" t="str">
        <f>IF([3]TAS!F20&lt;&gt;"",[3]TAS!F20,"")</f>
        <v>Intensive Care Ambulance Paramedic</v>
      </c>
      <c r="G196" t="str">
        <f>TRIM([3]TAS!G20)</f>
        <v/>
      </c>
      <c r="H196" t="str">
        <f>TRIM([3]TAS!H20)</f>
        <v/>
      </c>
      <c r="I196" t="str">
        <f>IF([3]TAS!I20&lt;&gt;"",[3]TAS!I20,"")</f>
        <v>FLETCHER</v>
      </c>
      <c r="J196" t="str">
        <f>IF([3]TAS!J20&lt;&gt;"",[3]TAS!J20,"")</f>
        <v>Dani</v>
      </c>
      <c r="K196" t="str">
        <f>IF([3]TAS!K20&lt;&gt;"",[3]TAS!K20,"")</f>
        <v>Intersex or Indeterminate</v>
      </c>
      <c r="L196">
        <f>IF([3]TAS!L20&lt;&gt;"",[3]TAS!L20,"")</f>
        <v>36694</v>
      </c>
      <c r="M196" t="str">
        <f>IF([3]TAS!M20&lt;&gt;"",[3]TAS!M20,"")</f>
        <v>113 Queen Tce</v>
      </c>
      <c r="N196" t="str">
        <f>IF([3]TAS!N20&lt;&gt;"",[3]TAS!N20,"")</f>
        <v>Garden Island Creek</v>
      </c>
      <c r="O196" t="str">
        <f>IF([3]TAS!O20&lt;&gt;"",[3]TAS!O20,"")</f>
        <v>TAS</v>
      </c>
      <c r="P196">
        <f>IF([3]TAS!P20&lt;&gt;"",[3]TAS!P20,"")</f>
        <v>7112</v>
      </c>
      <c r="Q196" t="str">
        <f>IF([3]TAS!Q20&lt;&gt;"",[3]TAS!Q20,"")</f>
        <v>0370105425</v>
      </c>
      <c r="R196" t="str">
        <f>IF([3]TAS!R20&lt;&gt;"",[3]TAS!R20,"")</f>
        <v>0370103101</v>
      </c>
      <c r="S196" t="str">
        <f>IF([3]TAS!S20&lt;&gt;"",[3]TAS!S20,"")</f>
        <v>dani.fletcher@example.com</v>
      </c>
      <c r="T196" t="str">
        <f>IF([3]TAS!T20&lt;&gt;"",[3]TAS!T20,"")</f>
        <v>HAC00000000195</v>
      </c>
      <c r="U196" t="str">
        <f>IF([3]TAS!U20&lt;&gt;"",[3]TAS!U20,"")</f>
        <v/>
      </c>
      <c r="V196" t="str">
        <f>IF([3]TAS!V20&lt;&gt;"",[3]TAS!V20,"")</f>
        <v>2450201A</v>
      </c>
      <c r="W196" t="str">
        <f>IF([3]TAS!W20&lt;&gt;"",[3]TAS!W20,"")</f>
        <v/>
      </c>
    </row>
    <row r="197" spans="1:23" s="23" customFormat="1" x14ac:dyDescent="0.25">
      <c r="A197" s="23" t="str">
        <f>IF([3]TAS!A21&lt;&gt;"",[3]TAS!A21,"")</f>
        <v>Radiation therapist</v>
      </c>
      <c r="B197" s="23" t="str">
        <f>IF([3]TAS!B21&lt;&gt;"",[3]TAS!B21,"")</f>
        <v xml:space="preserve">8003613233385319 </v>
      </c>
      <c r="C197" s="23">
        <f>IF([3]TAS!C21&lt;&gt;"",[3]TAS!C21,"")</f>
        <v>2512</v>
      </c>
      <c r="D197" s="23" t="str">
        <f>IF([3]TAS!D21&lt;&gt;"",[3]TAS!D21,"")</f>
        <v>Medical Imaging Professionals</v>
      </c>
      <c r="E197" s="23">
        <f>IF([3]TAS!E21&lt;&gt;"",[3]TAS!E21,"")</f>
        <v>251212</v>
      </c>
      <c r="F197" s="23" t="str">
        <f>IF([3]TAS!F21&lt;&gt;"",[3]TAS!F21,"")</f>
        <v>Medical Radiation Therapist</v>
      </c>
      <c r="G197" s="23" t="str">
        <f>TRIM([3]TAS!G21)</f>
        <v/>
      </c>
      <c r="H197" s="23" t="str">
        <f>TRIM([3]TAS!H21)</f>
        <v/>
      </c>
      <c r="I197" s="23" t="str">
        <f>IF([3]TAS!I21&lt;&gt;"",[3]TAS!I21,"")</f>
        <v>COULTER</v>
      </c>
      <c r="J197" s="23" t="str">
        <f>IF([3]TAS!J21&lt;&gt;"",[3]TAS!J21,"")</f>
        <v>Lani</v>
      </c>
      <c r="K197" s="23" t="str">
        <f>IF([3]TAS!K21&lt;&gt;"",[3]TAS!K21,"")</f>
        <v>Female</v>
      </c>
      <c r="L197" s="23">
        <f>IF([3]TAS!L21&lt;&gt;"",[3]TAS!L21,"")</f>
        <v>19186</v>
      </c>
      <c r="M197" s="23" t="str">
        <f>IF([3]TAS!M21&lt;&gt;"",[3]TAS!M21,"")</f>
        <v>175 Arthur Gdns</v>
      </c>
      <c r="N197" s="23" t="str">
        <f>IF([3]TAS!N21&lt;&gt;"",[3]TAS!N21,"")</f>
        <v>Lewisham</v>
      </c>
      <c r="O197" s="23" t="str">
        <f>IF([3]TAS!O21&lt;&gt;"",[3]TAS!O21,"")</f>
        <v>TAS</v>
      </c>
      <c r="P197" s="23">
        <f>IF([3]TAS!P21&lt;&gt;"",[3]TAS!P21,"")</f>
        <v>7173</v>
      </c>
      <c r="Q197" s="23" t="str">
        <f>IF([3]TAS!Q21&lt;&gt;"",[3]TAS!Q21,"")</f>
        <v>0370109196</v>
      </c>
      <c r="R197" s="23" t="str">
        <f>IF([3]TAS!R21&lt;&gt;"",[3]TAS!R21,"")</f>
        <v>0370101085</v>
      </c>
      <c r="S197" s="23" t="str">
        <f>IF([3]TAS!S21&lt;&gt;"",[3]TAS!S21,"")</f>
        <v>lani.coulter@example.com.au</v>
      </c>
      <c r="T197" s="23" t="str">
        <f>IF([3]TAS!T21&lt;&gt;"",[3]TAS!T21,"")</f>
        <v>HAC00000000196</v>
      </c>
      <c r="U197" s="23" t="str">
        <f>IF([3]TAS!U21&lt;&gt;"",[3]TAS!U21,"")</f>
        <v/>
      </c>
      <c r="V197" s="23" t="str">
        <f>IF([3]TAS!V21&lt;&gt;"",[3]TAS!V21,"")</f>
        <v>2450211Y</v>
      </c>
      <c r="W197" s="23" t="str">
        <f>IF([3]TAS!W21&lt;&gt;"",[3]TAS!W21,"")</f>
        <v/>
      </c>
    </row>
    <row r="198" spans="1:23" x14ac:dyDescent="0.25">
      <c r="A198" t="str">
        <f>IF([3]ACT!A2&lt;&gt;"",[3]ACT!A2,"")</f>
        <v>General Practitioner</v>
      </c>
      <c r="B198" t="str">
        <f>IF([3]ACT!B2&lt;&gt;"",[3]ACT!B2,"")</f>
        <v xml:space="preserve">8003619900052611 </v>
      </c>
      <c r="C198">
        <f>IF([3]ACT!C2&lt;&gt;"",[3]ACT!C2,"")</f>
        <v>2531</v>
      </c>
      <c r="D198" t="str">
        <f>IF([3]ACT!D2&lt;&gt;"",[3]ACT!D2,"")</f>
        <v>Medical Practitioner</v>
      </c>
      <c r="E198">
        <f>IF([3]ACT!E2&lt;&gt;"",[3]ACT!E2,"")</f>
        <v>253111</v>
      </c>
      <c r="F198" t="str">
        <f>IF([3]ACT!F2&lt;&gt;"",[3]ACT!F2,"")</f>
        <v>General Practitioner</v>
      </c>
      <c r="G198" t="str">
        <f>TRIM([3]ACT!G2)</f>
        <v/>
      </c>
      <c r="H198" t="str">
        <f>TRIM([3]ACT!H2)</f>
        <v/>
      </c>
      <c r="I198" t="str">
        <f>IF([3]ACT!I2&lt;&gt;"",[3]ACT!I2,"")</f>
        <v>BISHOP</v>
      </c>
      <c r="J198" t="str">
        <f>IF([3]ACT!J2&lt;&gt;"",[3]ACT!J2,"")</f>
        <v>Horace</v>
      </c>
      <c r="K198" t="str">
        <f>IF([3]ACT!K2&lt;&gt;"",[3]ACT!K2,"")</f>
        <v>Not Stated/Inadequately Described</v>
      </c>
      <c r="L198">
        <f>IF([3]ACT!L2&lt;&gt;"",[3]ACT!L2,"")</f>
        <v>30651</v>
      </c>
      <c r="M198" t="str">
        <f>IF([3]ACT!M2&lt;&gt;"",[3]ACT!M2,"")</f>
        <v>68 Zorro Gr</v>
      </c>
      <c r="N198" t="str">
        <f>IF([3]ACT!N2&lt;&gt;"",[3]ACT!N2,"")</f>
        <v>Ngunnawal</v>
      </c>
      <c r="O198" t="str">
        <f>IF([3]ACT!O2&lt;&gt;"",[3]ACT!O2,"")</f>
        <v>ACT</v>
      </c>
      <c r="P198">
        <f>IF([3]ACT!P2&lt;&gt;"",[3]ACT!P2,"")</f>
        <v>2913</v>
      </c>
      <c r="Q198" t="str">
        <f>IF([3]ACT!Q2&lt;&gt;"",[3]ACT!Q2,"")</f>
        <v>0270106288</v>
      </c>
      <c r="R198" t="str">
        <f>IF([3]ACT!R2&lt;&gt;"",[3]ACT!R2,"")</f>
        <v>0270103990</v>
      </c>
      <c r="S198" t="str">
        <f>IF([3]ACT!S2&lt;&gt;"",[3]ACT!S2,"")</f>
        <v>horace.bishop@ngunnawalmp.example.net</v>
      </c>
      <c r="T198" t="str">
        <f>IF([3]ACT!T2&lt;&gt;"",[3]ACT!T2,"")</f>
        <v>HAC00000000197</v>
      </c>
      <c r="U198" t="str">
        <f>IF([3]ACT!U2&lt;&gt;"",[3]ACT!U2,"")</f>
        <v xml:space="preserve">8003629900040649 </v>
      </c>
      <c r="V198" t="str">
        <f>IF([3]ACT!V2&lt;&gt;"",[3]ACT!V2,"")</f>
        <v>2450221X</v>
      </c>
      <c r="W198" t="str">
        <f>IF([3]ACT!W2&lt;&gt;"",[3]ACT!W2,"")</f>
        <v/>
      </c>
    </row>
    <row r="199" spans="1:23" x14ac:dyDescent="0.25">
      <c r="A199" t="str">
        <f>IF([3]ACT!A3&lt;&gt;"",[3]ACT!A3,"")</f>
        <v>Midwife</v>
      </c>
      <c r="B199" t="str">
        <f>IF([3]ACT!B3&lt;&gt;"",[3]ACT!B3,"")</f>
        <v xml:space="preserve">8003618233385466 </v>
      </c>
      <c r="C199">
        <f>IF([3]ACT!C3&lt;&gt;"",[3]ACT!C3,"")</f>
        <v>2541</v>
      </c>
      <c r="D199" t="str">
        <f>IF([3]ACT!D3&lt;&gt;"",[3]ACT!D3,"")</f>
        <v>Midwives</v>
      </c>
      <c r="E199">
        <f>IF([3]ACT!E3&lt;&gt;"",[3]ACT!E3,"")</f>
        <v>254111</v>
      </c>
      <c r="F199" t="str">
        <f>IF([3]ACT!F3&lt;&gt;"",[3]ACT!F3,"")</f>
        <v>Midwife</v>
      </c>
      <c r="G199" t="str">
        <f>TRIM([3]ACT!G3)</f>
        <v/>
      </c>
      <c r="H199" t="str">
        <f>TRIM([3]ACT!H3)</f>
        <v/>
      </c>
      <c r="I199" t="str">
        <f>IF([3]ACT!I3&lt;&gt;"",[3]ACT!I3,"")</f>
        <v>POLLOCK</v>
      </c>
      <c r="J199" t="str">
        <f>IF([3]ACT!J3&lt;&gt;"",[3]ACT!J3,"")</f>
        <v>Dinah</v>
      </c>
      <c r="K199" t="str">
        <f>IF([3]ACT!K3&lt;&gt;"",[3]ACT!K3,"")</f>
        <v>Female</v>
      </c>
      <c r="L199">
        <f>IF([3]ACT!L3&lt;&gt;"",[3]ACT!L3,"")</f>
        <v>27200</v>
      </c>
      <c r="M199" t="str">
        <f>IF([3]ACT!M3&lt;&gt;"",[3]ACT!M3,"")</f>
        <v>63 Innovation St</v>
      </c>
      <c r="N199" t="str">
        <f>IF([3]ACT!N3&lt;&gt;"",[3]ACT!N3,"")</f>
        <v>Nicholls</v>
      </c>
      <c r="O199" t="str">
        <f>IF([3]ACT!O3&lt;&gt;"",[3]ACT!O3,"")</f>
        <v>ACT</v>
      </c>
      <c r="P199">
        <f>IF([3]ACT!P3&lt;&gt;"",[3]ACT!P3,"")</f>
        <v>2913</v>
      </c>
      <c r="Q199" t="str">
        <f>IF([3]ACT!Q3&lt;&gt;"",[3]ACT!Q3,"")</f>
        <v>0270106105</v>
      </c>
      <c r="R199" t="str">
        <f>IF([3]ACT!R3&lt;&gt;"",[3]ACT!R3,"")</f>
        <v>0270108530</v>
      </c>
      <c r="S199" t="str">
        <f>IF([3]ACT!S3&lt;&gt;"",[3]ACT!S3,"")</f>
        <v>dinah.pollock@example.net</v>
      </c>
      <c r="T199" t="str">
        <f>IF([3]ACT!T3&lt;&gt;"",[3]ACT!T3,"")</f>
        <v>HAC00000000198</v>
      </c>
      <c r="U199" t="str">
        <f>IF([3]ACT!U3&lt;&gt;"",[3]ACT!U3,"")</f>
        <v/>
      </c>
      <c r="V199" t="str">
        <f>IF([3]ACT!V3&lt;&gt;"",[3]ACT!V3,"")</f>
        <v>2450231W</v>
      </c>
      <c r="W199" t="str">
        <f>IF([3]ACT!W3&lt;&gt;"",[3]ACT!W3,"")</f>
        <v/>
      </c>
    </row>
    <row r="200" spans="1:23" x14ac:dyDescent="0.25">
      <c r="A200" t="str">
        <f>IF([3]ACT!A4&lt;&gt;"",[3]ACT!A4,"")</f>
        <v>Nurse practitioner</v>
      </c>
      <c r="B200" t="str">
        <f>IF([3]ACT!B4&lt;&gt;"",[3]ACT!B4,"")</f>
        <v xml:space="preserve">8003611566718965 </v>
      </c>
      <c r="C200">
        <f>IF([3]ACT!C4&lt;&gt;"",[3]ACT!C4,"")</f>
        <v>2544</v>
      </c>
      <c r="D200" t="str">
        <f>IF([3]ACT!D4&lt;&gt;"",[3]ACT!D4,"")</f>
        <v>Registered Nurses</v>
      </c>
      <c r="E200">
        <f>IF([3]ACT!E4&lt;&gt;"",[3]ACT!E4,"")</f>
        <v>254411</v>
      </c>
      <c r="F200" t="str">
        <f>IF([3]ACT!F4&lt;&gt;"",[3]ACT!F4,"")</f>
        <v>Nurse Practitioner</v>
      </c>
      <c r="G200" t="str">
        <f>TRIM([3]ACT!G4)</f>
        <v/>
      </c>
      <c r="H200" t="str">
        <f>TRIM([3]ACT!H4)</f>
        <v/>
      </c>
      <c r="I200" t="str">
        <f>IF([3]ACT!I4&lt;&gt;"",[3]ACT!I4,"")</f>
        <v>COHEN</v>
      </c>
      <c r="J200" t="str">
        <f>IF([3]ACT!J4&lt;&gt;"",[3]ACT!J4,"")</f>
        <v>Jamel</v>
      </c>
      <c r="K200" t="str">
        <f>IF([3]ACT!K4&lt;&gt;"",[3]ACT!K4,"")</f>
        <v>Male</v>
      </c>
      <c r="L200">
        <f>IF([3]ACT!L4&lt;&gt;"",[3]ACT!L4,"")</f>
        <v>22708</v>
      </c>
      <c r="M200" t="str">
        <f>IF([3]ACT!M4&lt;&gt;"",[3]ACT!M4,"")</f>
        <v>127 Cathedral Gdns</v>
      </c>
      <c r="N200" t="str">
        <f>IF([3]ACT!N4&lt;&gt;"",[3]ACT!N4,"")</f>
        <v>Oxley</v>
      </c>
      <c r="O200" t="str">
        <f>IF([3]ACT!O4&lt;&gt;"",[3]ACT!O4,"")</f>
        <v>ACT</v>
      </c>
      <c r="P200">
        <f>IF([3]ACT!P4&lt;&gt;"",[3]ACT!P4,"")</f>
        <v>2903</v>
      </c>
      <c r="Q200" t="str">
        <f>IF([3]ACT!Q4&lt;&gt;"",[3]ACT!Q4,"")</f>
        <v>0270100053</v>
      </c>
      <c r="R200" t="str">
        <f>IF([3]ACT!R4&lt;&gt;"",[3]ACT!R4,"")</f>
        <v>0270103103</v>
      </c>
      <c r="S200" t="str">
        <f>IF([3]ACT!S4&lt;&gt;"",[3]ACT!S4,"")</f>
        <v>jamel.cohen@oxleyph.example.com.au</v>
      </c>
      <c r="T200" t="str">
        <f>IF([3]ACT!T4&lt;&gt;"",[3]ACT!T4,"")</f>
        <v>HAC00000000199</v>
      </c>
      <c r="U200" t="str">
        <f>IF([3]ACT!U4&lt;&gt;"",[3]ACT!U4,"")</f>
        <v>8003629900040631</v>
      </c>
      <c r="V200" t="str">
        <f>IF([3]ACT!V4&lt;&gt;"",[3]ACT!V4,"")</f>
        <v>2450241T</v>
      </c>
      <c r="W200" t="str">
        <f>IF([3]ACT!W4&lt;&gt;"",[3]ACT!W4,"")</f>
        <v/>
      </c>
    </row>
    <row r="201" spans="1:23" x14ac:dyDescent="0.25">
      <c r="A201" t="str">
        <f>IF([3]ACT!A5&lt;&gt;"",[3]ACT!A5,"")</f>
        <v>Nurse practitioner</v>
      </c>
      <c r="B201" t="str">
        <f>IF([3]ACT!B5&lt;&gt;"",[3]ACT!B5,"")</f>
        <v xml:space="preserve">8003618233385482 </v>
      </c>
      <c r="C201">
        <f>IF([3]ACT!C5&lt;&gt;"",[3]ACT!C5,"")</f>
        <v>2544</v>
      </c>
      <c r="D201" t="str">
        <f>IF([3]ACT!D5&lt;&gt;"",[3]ACT!D5,"")</f>
        <v>Registered Nurses</v>
      </c>
      <c r="E201">
        <f>IF([3]ACT!E5&lt;&gt;"",[3]ACT!E5,"")</f>
        <v>254411</v>
      </c>
      <c r="F201" t="str">
        <f>IF([3]ACT!F5&lt;&gt;"",[3]ACT!F5,"")</f>
        <v>Nurse Practitioner</v>
      </c>
      <c r="G201" t="str">
        <f>TRIM([3]ACT!G5)</f>
        <v/>
      </c>
      <c r="H201" t="str">
        <f>TRIM([3]ACT!H5)</f>
        <v/>
      </c>
      <c r="I201" t="str">
        <f>IF([3]ACT!I5&lt;&gt;"",[3]ACT!I5,"")</f>
        <v>GRANT</v>
      </c>
      <c r="J201" t="str">
        <f>IF([3]ACT!J5&lt;&gt;"",[3]ACT!J5,"")</f>
        <v>Lindsay</v>
      </c>
      <c r="K201" t="str">
        <f>IF([3]ACT!K5&lt;&gt;"",[3]ACT!K5,"")</f>
        <v>Male</v>
      </c>
      <c r="L201">
        <f>IF([3]ACT!L5&lt;&gt;"",[3]ACT!L5,"")</f>
        <v>35249</v>
      </c>
      <c r="M201" t="str">
        <f>IF([3]ACT!M5&lt;&gt;"",[3]ACT!M5,"")</f>
        <v>178 Princess Cl</v>
      </c>
      <c r="N201" t="str">
        <f>IF([3]ACT!N5&lt;&gt;"",[3]ACT!N5,"")</f>
        <v>Monash</v>
      </c>
      <c r="O201" t="str">
        <f>IF([3]ACT!O5&lt;&gt;"",[3]ACT!O5,"")</f>
        <v>ACT</v>
      </c>
      <c r="P201">
        <f>IF([3]ACT!P5&lt;&gt;"",[3]ACT!P5,"")</f>
        <v>2904</v>
      </c>
      <c r="Q201" t="str">
        <f>IF([3]ACT!Q5&lt;&gt;"",[3]ACT!Q5,"")</f>
        <v>0270109196</v>
      </c>
      <c r="R201" t="str">
        <f>IF([3]ACT!R5&lt;&gt;"",[3]ACT!R5,"")</f>
        <v>0270102226</v>
      </c>
      <c r="S201" t="str">
        <f>IF([3]ACT!S5&lt;&gt;"",[3]ACT!S5,"")</f>
        <v>lindsay.grant@monashph.example.net</v>
      </c>
      <c r="T201" t="str">
        <f>IF([3]ACT!T5&lt;&gt;"",[3]ACT!T5,"")</f>
        <v>HAC00000000200</v>
      </c>
      <c r="U201" t="str">
        <f>IF([3]ACT!U5&lt;&gt;"",[3]ACT!U5,"")</f>
        <v>8003624900039394</v>
      </c>
      <c r="V201" t="str">
        <f>IF([3]ACT!V5&lt;&gt;"",[3]ACT!V5,"")</f>
        <v>2450251L</v>
      </c>
      <c r="W201" t="str">
        <f>IF([3]ACT!W5&lt;&gt;"",[3]ACT!W5,"")</f>
        <v/>
      </c>
    </row>
    <row r="202" spans="1:23" x14ac:dyDescent="0.25">
      <c r="A202" t="str">
        <f>IF([3]ACT!A6&lt;&gt;"",[3]ACT!A6,"")</f>
        <v>Paediatrician</v>
      </c>
      <c r="B202" t="str">
        <f>IF([3]ACT!B6&lt;&gt;"",[3]ACT!B6,"")</f>
        <v xml:space="preserve">8003619900052629 </v>
      </c>
      <c r="C202">
        <f>IF([3]ACT!C6&lt;&gt;"",[3]ACT!C6,"")</f>
        <v>2533</v>
      </c>
      <c r="D202" t="str">
        <f>IF([3]ACT!D6&lt;&gt;"",[3]ACT!D6,"")</f>
        <v>Specialist Medical Practitioners</v>
      </c>
      <c r="E202">
        <f>IF([3]ACT!E6&lt;&gt;"",[3]ACT!E6,"")</f>
        <v>253321</v>
      </c>
      <c r="F202" t="str">
        <f>IF([3]ACT!F6&lt;&gt;"",[3]ACT!F6,"")</f>
        <v>Paediatrician</v>
      </c>
      <c r="G202" t="str">
        <f>TRIM([3]ACT!G6)</f>
        <v/>
      </c>
      <c r="H202" t="str">
        <f>TRIM([3]ACT!H6)</f>
        <v/>
      </c>
      <c r="I202" t="str">
        <f>IF([3]ACT!I6&lt;&gt;"",[3]ACT!I6,"")</f>
        <v>ROWLANDS</v>
      </c>
      <c r="J202" t="str">
        <f>IF([3]ACT!J6&lt;&gt;"",[3]ACT!J6,"")</f>
        <v>Alvera</v>
      </c>
      <c r="K202" t="str">
        <f>IF([3]ACT!K6&lt;&gt;"",[3]ACT!K6,"")</f>
        <v>Intersex or Indeterminate</v>
      </c>
      <c r="L202">
        <f>IF([3]ACT!L6&lt;&gt;"",[3]ACT!L6,"")</f>
        <v>36242</v>
      </c>
      <c r="M202" t="str">
        <f>IF([3]ACT!M6&lt;&gt;"",[3]ACT!M6,"")</f>
        <v>139 Gottfried Cr</v>
      </c>
      <c r="N202" t="str">
        <f>IF([3]ACT!N6&lt;&gt;"",[3]ACT!N6,"")</f>
        <v>Gordon</v>
      </c>
      <c r="O202" t="str">
        <f>IF([3]ACT!O6&lt;&gt;"",[3]ACT!O6,"")</f>
        <v>ACT</v>
      </c>
      <c r="P202">
        <f>IF([3]ACT!P6&lt;&gt;"",[3]ACT!P6,"")</f>
        <v>2906</v>
      </c>
      <c r="Q202" t="str">
        <f>IF([3]ACT!Q6&lt;&gt;"",[3]ACT!Q6,"")</f>
        <v>0270103959</v>
      </c>
      <c r="R202" t="str">
        <f>IF([3]ACT!R6&lt;&gt;"",[3]ACT!R6,"")</f>
        <v>0270104720</v>
      </c>
      <c r="S202" t="str">
        <f>IF([3]ACT!S6&lt;&gt;"",[3]ACT!S6,"")</f>
        <v>alvera.rowlands@example.net</v>
      </c>
      <c r="T202" t="str">
        <f>IF([3]ACT!T6&lt;&gt;"",[3]ACT!T6,"")</f>
        <v>HAC00000000201</v>
      </c>
      <c r="U202" t="str">
        <f>IF([3]ACT!U6&lt;&gt;"",[3]ACT!U6,"")</f>
        <v/>
      </c>
      <c r="V202" t="str">
        <f>IF([3]ACT!V6&lt;&gt;"",[3]ACT!V6,"")</f>
        <v>2450261K</v>
      </c>
      <c r="W202" t="str">
        <f>IF([3]ACT!W6&lt;&gt;"",[3]ACT!W6,"")</f>
        <v/>
      </c>
    </row>
    <row r="203" spans="1:23" x14ac:dyDescent="0.25">
      <c r="A203" t="str">
        <f>IF([3]ACT!A7&lt;&gt;"",[3]ACT!A7,"")</f>
        <v>Pathologist</v>
      </c>
      <c r="B203" t="str">
        <f>IF([3]ACT!B7&lt;&gt;"",[3]ACT!B7,"")</f>
        <v xml:space="preserve">8003616566719350 </v>
      </c>
      <c r="C203">
        <f>IF([3]ACT!C7&lt;&gt;"",[3]ACT!C7,"")</f>
        <v>2539</v>
      </c>
      <c r="D203" t="str">
        <f>IF([3]ACT!D7&lt;&gt;"",[3]ACT!D7,"")</f>
        <v>Other Medical Practitioners</v>
      </c>
      <c r="E203">
        <f>IF([3]ACT!E7&lt;&gt;"",[3]ACT!E7,"")</f>
        <v>253915</v>
      </c>
      <c r="F203" t="str">
        <f>IF([3]ACT!F7&lt;&gt;"",[3]ACT!F7,"")</f>
        <v>Pathologist</v>
      </c>
      <c r="G203" t="str">
        <f>TRIM([3]ACT!G7)</f>
        <v/>
      </c>
      <c r="H203" t="str">
        <f>TRIM([3]ACT!H7)</f>
        <v/>
      </c>
      <c r="I203" t="str">
        <f>IF([3]ACT!I7&lt;&gt;"",[3]ACT!I7,"")</f>
        <v>STEVENS</v>
      </c>
      <c r="J203" t="str">
        <f>IF([3]ACT!J7&lt;&gt;"",[3]ACT!J7,"")</f>
        <v>Chelsea</v>
      </c>
      <c r="K203" t="str">
        <f>IF([3]ACT!K7&lt;&gt;"",[3]ACT!K7,"")</f>
        <v>Intersex or Indeterminate</v>
      </c>
      <c r="L203">
        <f>IF([3]ACT!L7&lt;&gt;"",[3]ACT!L7,"")</f>
        <v>23656</v>
      </c>
      <c r="M203" t="str">
        <f>IF([3]ACT!M7&lt;&gt;"",[3]ACT!M7,"")</f>
        <v>156 Jenkins Rvr</v>
      </c>
      <c r="N203" t="str">
        <f>IF([3]ACT!N7&lt;&gt;"",[3]ACT!N7,"")</f>
        <v>Calwell</v>
      </c>
      <c r="O203" t="str">
        <f>IF([3]ACT!O7&lt;&gt;"",[3]ACT!O7,"")</f>
        <v>ACT</v>
      </c>
      <c r="P203">
        <f>IF([3]ACT!P7&lt;&gt;"",[3]ACT!P7,"")</f>
        <v>2905</v>
      </c>
      <c r="Q203" t="str">
        <f>IF([3]ACT!Q7&lt;&gt;"",[3]ACT!Q7,"")</f>
        <v>0270103414</v>
      </c>
      <c r="R203" t="str">
        <f>IF([3]ACT!R7&lt;&gt;"",[3]ACT!R7,"")</f>
        <v>0270100560</v>
      </c>
      <c r="S203" t="str">
        <f>IF([3]ACT!S7&lt;&gt;"",[3]ACT!S7,"")</f>
        <v>chelsea.stevens@calwellpathology.example.net</v>
      </c>
      <c r="T203" t="str">
        <f>IF([3]ACT!T7&lt;&gt;"",[3]ACT!T7,"")</f>
        <v>HAC00000000202</v>
      </c>
      <c r="U203" t="str">
        <f>IF([3]ACT!U7&lt;&gt;"",[3]ACT!U7,"")</f>
        <v xml:space="preserve">8003624900039402 </v>
      </c>
      <c r="V203" t="str">
        <f>IF([3]ACT!V7&lt;&gt;"",[3]ACT!V7,"")</f>
        <v>2450271J</v>
      </c>
      <c r="W203" t="str">
        <f>IF([3]ACT!W7&lt;&gt;"",[3]ACT!W7,"")</f>
        <v/>
      </c>
    </row>
    <row r="204" spans="1:23" x14ac:dyDescent="0.25">
      <c r="A204" t="str">
        <f>IF([3]ACT!A8&lt;&gt;"",[3]ACT!A8,"")</f>
        <v>Pharmacist</v>
      </c>
      <c r="B204" t="str">
        <f>IF([3]ACT!B8&lt;&gt;"",[3]ACT!B8,"")</f>
        <v xml:space="preserve">8003611566718973 </v>
      </c>
      <c r="C204">
        <f>IF([3]ACT!C8&lt;&gt;"",[3]ACT!C8,"")</f>
        <v>2515</v>
      </c>
      <c r="D204" t="str">
        <f>IF([3]ACT!D8&lt;&gt;"",[3]ACT!D8,"")</f>
        <v>Pharmacists</v>
      </c>
      <c r="E204">
        <f>IF([3]ACT!E8&lt;&gt;"",[3]ACT!E8,"")</f>
        <v>251513</v>
      </c>
      <c r="F204" t="str">
        <f>IF([3]ACT!F8&lt;&gt;"",[3]ACT!F8,"")</f>
        <v>Pharmacist</v>
      </c>
      <c r="G204" t="str">
        <f>TRIM([3]ACT!G8)</f>
        <v/>
      </c>
      <c r="H204" t="str">
        <f>TRIM([3]ACT!H8)</f>
        <v/>
      </c>
      <c r="I204" t="str">
        <f>IF([3]ACT!I8&lt;&gt;"",[3]ACT!I8,"")</f>
        <v>LEES</v>
      </c>
      <c r="J204" t="str">
        <f>IF([3]ACT!J8&lt;&gt;"",[3]ACT!J8,"")</f>
        <v>Noreen</v>
      </c>
      <c r="K204" t="str">
        <f>IF([3]ACT!K8&lt;&gt;"",[3]ACT!K8,"")</f>
        <v>Intersex or Indeterminate</v>
      </c>
      <c r="L204">
        <f>IF([3]ACT!L8&lt;&gt;"",[3]ACT!L8,"")</f>
        <v>35157</v>
      </c>
      <c r="M204" t="str">
        <f>IF([3]ACT!M8&lt;&gt;"",[3]ACT!M8,"")</f>
        <v>52 Maple St</v>
      </c>
      <c r="N204" t="str">
        <f>IF([3]ACT!N8&lt;&gt;"",[3]ACT!N8,"")</f>
        <v>Ginninderra Village</v>
      </c>
      <c r="O204" t="str">
        <f>IF([3]ACT!O8&lt;&gt;"",[3]ACT!O8,"")</f>
        <v>ACT</v>
      </c>
      <c r="P204">
        <f>IF([3]ACT!P8&lt;&gt;"",[3]ACT!P8,"")</f>
        <v>2913</v>
      </c>
      <c r="Q204" t="str">
        <f>IF([3]ACT!Q8&lt;&gt;"",[3]ACT!Q8,"")</f>
        <v>0270105171</v>
      </c>
      <c r="R204" t="str">
        <f>IF([3]ACT!R8&lt;&gt;"",[3]ACT!R8,"")</f>
        <v>0270108728</v>
      </c>
      <c r="S204" t="str">
        <f>IF([3]ACT!S8&lt;&gt;"",[3]ACT!S8,"")</f>
        <v>noreen.lees@ginninderrapharmacy.example.com.au</v>
      </c>
      <c r="T204" t="str">
        <f>IF([3]ACT!T8&lt;&gt;"",[3]ACT!T8,"")</f>
        <v>HAC00000000203</v>
      </c>
      <c r="U204" t="str">
        <f>IF([3]ACT!U8&lt;&gt;"",[3]ACT!U8,"")</f>
        <v>8003623233373546</v>
      </c>
      <c r="V204" t="str">
        <f>IF([3]ACT!V8&lt;&gt;"",[3]ACT!V8,"")</f>
        <v>2450281H</v>
      </c>
      <c r="W204" t="str">
        <f>IF([3]ACT!W8&lt;&gt;"",[3]ACT!W8,"")</f>
        <v/>
      </c>
    </row>
    <row r="205" spans="1:23" x14ac:dyDescent="0.25">
      <c r="A205" t="str">
        <f>IF([3]ACT!A9&lt;&gt;"",[3]ACT!A9,"")</f>
        <v>Registered Nurse</v>
      </c>
      <c r="B205" t="str">
        <f>IF([3]ACT!B9&lt;&gt;"",[3]ACT!B9,"")</f>
        <v xml:space="preserve">8003619900052652 </v>
      </c>
      <c r="C205">
        <f>IF([3]ACT!C9&lt;&gt;"",[3]ACT!C9,"")</f>
        <v>2544</v>
      </c>
      <c r="D205" t="str">
        <f>IF([3]ACT!D9&lt;&gt;"",[3]ACT!D9,"")</f>
        <v>Registered Nurses</v>
      </c>
      <c r="E205">
        <f>IF([3]ACT!E9&lt;&gt;"",[3]ACT!E9,"")</f>
        <v>254499</v>
      </c>
      <c r="F205" t="str">
        <f>IF([3]ACT!F9&lt;&gt;"",[3]ACT!F9,"")</f>
        <v>Registered Nurses nec</v>
      </c>
      <c r="G205" t="str">
        <f>TRIM([3]ACT!G9)</f>
        <v/>
      </c>
      <c r="H205" t="str">
        <f>TRIM([3]ACT!H9)</f>
        <v/>
      </c>
      <c r="I205" t="str">
        <f>IF([3]ACT!I9&lt;&gt;"",[3]ACT!I9,"")</f>
        <v>GIDLEY</v>
      </c>
      <c r="J205" t="str">
        <f>IF([3]ACT!J9&lt;&gt;"",[3]ACT!J9,"")</f>
        <v>Stan</v>
      </c>
      <c r="K205" t="str">
        <f>IF([3]ACT!K9&lt;&gt;"",[3]ACT!K9,"")</f>
        <v>Not Stated/Inadequately Described</v>
      </c>
      <c r="L205">
        <f>IF([3]ACT!L9&lt;&gt;"",[3]ACT!L9,"")</f>
        <v>36105</v>
      </c>
      <c r="M205" t="str">
        <f>IF([3]ACT!M9&lt;&gt;"",[3]ACT!M9,"")</f>
        <v>29 Belby Qy</v>
      </c>
      <c r="N205" t="str">
        <f>IF([3]ACT!N9&lt;&gt;"",[3]ACT!N9,"")</f>
        <v>Oxley</v>
      </c>
      <c r="O205" t="str">
        <f>IF([3]ACT!O9&lt;&gt;"",[3]ACT!O9,"")</f>
        <v>ACT</v>
      </c>
      <c r="P205">
        <f>IF([3]ACT!P9&lt;&gt;"",[3]ACT!P9,"")</f>
        <v>2903</v>
      </c>
      <c r="Q205" t="str">
        <f>IF([3]ACT!Q9&lt;&gt;"",[3]ACT!Q9,"")</f>
        <v>0270104879</v>
      </c>
      <c r="R205" t="str">
        <f>IF([3]ACT!R9&lt;&gt;"",[3]ACT!R9,"")</f>
        <v>0270108351</v>
      </c>
      <c r="S205" t="str">
        <f>IF([3]ACT!S9&lt;&gt;"",[3]ACT!S9,"")</f>
        <v>stan.gidley@oxleyph.example.com.au</v>
      </c>
      <c r="T205" t="str">
        <f>IF([3]ACT!T9&lt;&gt;"",[3]ACT!T9,"")</f>
        <v>HAC00000000204</v>
      </c>
      <c r="U205" t="str">
        <f>IF([3]ACT!U9&lt;&gt;"",[3]ACT!U9,"")</f>
        <v>8003629900040631</v>
      </c>
      <c r="V205" t="str">
        <f>IF([3]ACT!V9&lt;&gt;"",[3]ACT!V9,"")</f>
        <v>2450291F</v>
      </c>
      <c r="W205" t="str">
        <f>IF([3]ACT!W9&lt;&gt;"",[3]ACT!W9,"")</f>
        <v/>
      </c>
    </row>
    <row r="206" spans="1:23" x14ac:dyDescent="0.25">
      <c r="A206" t="str">
        <f>IF([3]ACT!A10&lt;&gt;"",[3]ACT!A10,"")</f>
        <v>Registered Nurse</v>
      </c>
      <c r="B206" t="str">
        <f>IF([3]ACT!B10&lt;&gt;"",[3]ACT!B10,"")</f>
        <v xml:space="preserve">8003619900052660 </v>
      </c>
      <c r="C206">
        <f>IF([3]ACT!C10&lt;&gt;"",[3]ACT!C10,"")</f>
        <v>2544</v>
      </c>
      <c r="D206" t="str">
        <f>IF([3]ACT!D10&lt;&gt;"",[3]ACT!D10,"")</f>
        <v>Registered Nurses</v>
      </c>
      <c r="E206">
        <f>IF([3]ACT!E10&lt;&gt;"",[3]ACT!E10,"")</f>
        <v>254499</v>
      </c>
      <c r="F206" t="str">
        <f>IF([3]ACT!F10&lt;&gt;"",[3]ACT!F10,"")</f>
        <v>Registered Nurses nec</v>
      </c>
      <c r="G206" t="str">
        <f>TRIM([3]ACT!G10)</f>
        <v/>
      </c>
      <c r="H206" t="str">
        <f>TRIM([3]ACT!H10)</f>
        <v/>
      </c>
      <c r="I206" t="str">
        <f>IF([3]ACT!I10&lt;&gt;"",[3]ACT!I10,"")</f>
        <v>DONALDSON</v>
      </c>
      <c r="J206" t="str">
        <f>IF([3]ACT!J10&lt;&gt;"",[3]ACT!J10,"")</f>
        <v>Stephanie</v>
      </c>
      <c r="K206" t="str">
        <f>IF([3]ACT!K10&lt;&gt;"",[3]ACT!K10,"")</f>
        <v>Female</v>
      </c>
      <c r="L206">
        <f>IF([3]ACT!L10&lt;&gt;"",[3]ACT!L10,"")</f>
        <v>37056</v>
      </c>
      <c r="M206" t="str">
        <f>IF([3]ACT!M10&lt;&gt;"",[3]ACT!M10,"")</f>
        <v>56 Jenkins Rd</v>
      </c>
      <c r="N206" t="str">
        <f>IF([3]ACT!N10&lt;&gt;"",[3]ACT!N10,"")</f>
        <v>Monash</v>
      </c>
      <c r="O206" t="str">
        <f>IF([3]ACT!O10&lt;&gt;"",[3]ACT!O10,"")</f>
        <v>ACT</v>
      </c>
      <c r="P206">
        <f>IF([3]ACT!P10&lt;&gt;"",[3]ACT!P10,"")</f>
        <v>2904</v>
      </c>
      <c r="Q206" t="str">
        <f>IF([3]ACT!Q10&lt;&gt;"",[3]ACT!Q10,"")</f>
        <v>0270107007</v>
      </c>
      <c r="R206" t="str">
        <f>IF([3]ACT!R10&lt;&gt;"",[3]ACT!R10,"")</f>
        <v>0270100776</v>
      </c>
      <c r="S206" t="str">
        <f>IF([3]ACT!S10&lt;&gt;"",[3]ACT!S10,"")</f>
        <v>stephanie.donaldson@monashph.example.net</v>
      </c>
      <c r="T206" t="str">
        <f>IF([3]ACT!T10&lt;&gt;"",[3]ACT!T10,"")</f>
        <v>HAC00000000205</v>
      </c>
      <c r="U206" t="str">
        <f>IF([3]ACT!U10&lt;&gt;"",[3]ACT!U10,"")</f>
        <v xml:space="preserve">8003624900039394 </v>
      </c>
      <c r="V206" t="str">
        <f>IF([3]ACT!V10&lt;&gt;"",[3]ACT!V10,"")</f>
        <v>2450301X</v>
      </c>
      <c r="W206" t="str">
        <f>IF([3]ACT!W10&lt;&gt;"",[3]ACT!W10,"")</f>
        <v/>
      </c>
    </row>
    <row r="207" spans="1:23" x14ac:dyDescent="0.25">
      <c r="A207" t="str">
        <f>IF([3]ACT!A11&lt;&gt;"",[3]ACT!A11,"")</f>
        <v>Registered Nurse</v>
      </c>
      <c r="B207" t="str">
        <f>IF([3]ACT!B11&lt;&gt;"",[3]ACT!B11,"")</f>
        <v xml:space="preserve">8003613233385350 </v>
      </c>
      <c r="C207">
        <f>IF([3]ACT!C11&lt;&gt;"",[3]ACT!C11,"")</f>
        <v>2544</v>
      </c>
      <c r="D207" t="str">
        <f>IF([3]ACT!D11&lt;&gt;"",[3]ACT!D11,"")</f>
        <v>Registered Nurses</v>
      </c>
      <c r="E207">
        <f>IF([3]ACT!E11&lt;&gt;"",[3]ACT!E11,"")</f>
        <v>254499</v>
      </c>
      <c r="F207" t="str">
        <f>IF([3]ACT!F11&lt;&gt;"",[3]ACT!F11,"")</f>
        <v>Registered Nurses nec</v>
      </c>
      <c r="G207" t="str">
        <f>TRIM([3]ACT!G11)</f>
        <v/>
      </c>
      <c r="H207" t="str">
        <f>TRIM([3]ACT!H11)</f>
        <v/>
      </c>
      <c r="I207" t="str">
        <f>IF([3]ACT!I11&lt;&gt;"",[3]ACT!I11,"")</f>
        <v>NAIRN</v>
      </c>
      <c r="J207" t="str">
        <f>IF([3]ACT!J11&lt;&gt;"",[3]ACT!J11,"")</f>
        <v>Ricky</v>
      </c>
      <c r="K207" t="str">
        <f>IF([3]ACT!K11&lt;&gt;"",[3]ACT!K11,"")</f>
        <v>Not Stated/Inadequately Described</v>
      </c>
      <c r="L207">
        <f>IF([3]ACT!L11&lt;&gt;"",[3]ACT!L11,"")</f>
        <v>28629</v>
      </c>
      <c r="M207" t="str">
        <f>IF([3]ACT!M11&lt;&gt;"",[3]ACT!M11,"")</f>
        <v>133 Newport Ct</v>
      </c>
      <c r="N207" t="str">
        <f>IF([3]ACT!N11&lt;&gt;"",[3]ACT!N11,"")</f>
        <v>Ngunnawal</v>
      </c>
      <c r="O207" t="str">
        <f>IF([3]ACT!O11&lt;&gt;"",[3]ACT!O11,"")</f>
        <v>ACT</v>
      </c>
      <c r="P207">
        <f>IF([3]ACT!P11&lt;&gt;"",[3]ACT!P11,"")</f>
        <v>2913</v>
      </c>
      <c r="Q207" t="str">
        <f>IF([3]ACT!Q11&lt;&gt;"",[3]ACT!Q11,"")</f>
        <v>0270105708</v>
      </c>
      <c r="R207" t="str">
        <f>IF([3]ACT!R11&lt;&gt;"",[3]ACT!R11,"")</f>
        <v>0270108440</v>
      </c>
      <c r="S207" t="str">
        <f>IF([3]ACT!S11&lt;&gt;"",[3]ACT!S11,"")</f>
        <v>ricky.nairn@ngunnawalmp.example.net</v>
      </c>
      <c r="T207" t="str">
        <f>IF([3]ACT!T11&lt;&gt;"",[3]ACT!T11,"")</f>
        <v>HAC00000000206</v>
      </c>
      <c r="U207" t="str">
        <f>IF([3]ACT!U11&lt;&gt;"",[3]ACT!U11,"")</f>
        <v xml:space="preserve">8003629900040649 </v>
      </c>
      <c r="V207" t="str">
        <f>IF([3]ACT!V11&lt;&gt;"",[3]ACT!V11,"")</f>
        <v>2450311W</v>
      </c>
      <c r="W207" t="str">
        <f>IF([3]ACT!W11&lt;&gt;"",[3]ACT!W11,"")</f>
        <v/>
      </c>
    </row>
    <row r="208" spans="1:23" x14ac:dyDescent="0.25">
      <c r="A208" t="str">
        <f>IF([3]ACT!A12&lt;&gt;"",[3]ACT!A12,"")</f>
        <v>Radiographer</v>
      </c>
      <c r="B208" t="str">
        <f>IF([3]ACT!B12&lt;&gt;"",[3]ACT!B12,"")</f>
        <v xml:space="preserve">8003611566719005 </v>
      </c>
      <c r="C208">
        <f>IF([3]ACT!C12&lt;&gt;"",[3]ACT!C12,"")</f>
        <v>2512</v>
      </c>
      <c r="D208" t="str">
        <f>IF([3]ACT!D12&lt;&gt;"",[3]ACT!D12,"")</f>
        <v>Medical Imaging Professionals</v>
      </c>
      <c r="E208">
        <f>IF([3]ACT!E12&lt;&gt;"",[3]ACT!E12,"")</f>
        <v>251211</v>
      </c>
      <c r="F208" t="str">
        <f>IF([3]ACT!F12&lt;&gt;"",[3]ACT!F12,"")</f>
        <v>Medical Diagnostic Radiographer</v>
      </c>
      <c r="G208" t="str">
        <f>TRIM([3]ACT!G12)</f>
        <v/>
      </c>
      <c r="H208" t="str">
        <f>TRIM([3]ACT!H12)</f>
        <v/>
      </c>
      <c r="I208" t="str">
        <f>IF([3]ACT!I12&lt;&gt;"",[3]ACT!I12,"")</f>
        <v>ALDERSON</v>
      </c>
      <c r="J208" t="str">
        <f>IF([3]ACT!J12&lt;&gt;"",[3]ACT!J12,"")</f>
        <v>Helene</v>
      </c>
      <c r="K208" t="str">
        <f>IF([3]ACT!K12&lt;&gt;"",[3]ACT!K12,"")</f>
        <v>Female</v>
      </c>
      <c r="L208">
        <f>IF([3]ACT!L12&lt;&gt;"",[3]ACT!L12,"")</f>
        <v>28741</v>
      </c>
      <c r="M208" t="str">
        <f>IF([3]ACT!M12&lt;&gt;"",[3]ACT!M12,"")</f>
        <v>104 Woodstock Tce</v>
      </c>
      <c r="N208" t="str">
        <f>IF([3]ACT!N12&lt;&gt;"",[3]ACT!N12,"")</f>
        <v>Palmerston</v>
      </c>
      <c r="O208" t="str">
        <f>IF([3]ACT!O12&lt;&gt;"",[3]ACT!O12,"")</f>
        <v>ACT</v>
      </c>
      <c r="P208">
        <f>IF([3]ACT!P12&lt;&gt;"",[3]ACT!P12,"")</f>
        <v>2913</v>
      </c>
      <c r="Q208" t="str">
        <f>IF([3]ACT!Q12&lt;&gt;"",[3]ACT!Q12,"")</f>
        <v>0270103572</v>
      </c>
      <c r="R208" t="str">
        <f>IF([3]ACT!R12&lt;&gt;"",[3]ACT!R12,"")</f>
        <v>0270100322</v>
      </c>
      <c r="S208" t="str">
        <f>IF([3]ACT!S12&lt;&gt;"",[3]ACT!S12,"")</f>
        <v>helene.alderson@example.net</v>
      </c>
      <c r="T208" t="str">
        <f>IF([3]ACT!T12&lt;&gt;"",[3]ACT!T12,"")</f>
        <v>HAC00000000207</v>
      </c>
      <c r="U208" t="str">
        <f>IF([3]ACT!U12&lt;&gt;"",[3]ACT!U12,"")</f>
        <v/>
      </c>
      <c r="V208" t="str">
        <f>IF([3]ACT!V12&lt;&gt;"",[3]ACT!V12,"")</f>
        <v>2450321T</v>
      </c>
      <c r="W208" t="str">
        <f>IF([3]ACT!W12&lt;&gt;"",[3]ACT!W12,"")</f>
        <v/>
      </c>
    </row>
    <row r="209" spans="1:23" x14ac:dyDescent="0.25">
      <c r="A209" t="str">
        <f>IF([3]ACT!A13&lt;&gt;"",[3]ACT!A13,"")</f>
        <v>Radiologist</v>
      </c>
      <c r="B209" t="str">
        <f>IF([3]ACT!B13&lt;&gt;"",[3]ACT!B13,"")</f>
        <v xml:space="preserve">8003619900052686 </v>
      </c>
      <c r="C209">
        <f>IF([3]ACT!C13&lt;&gt;"",[3]ACT!C13,"")</f>
        <v>2539</v>
      </c>
      <c r="D209" t="str">
        <f>IF([3]ACT!D13&lt;&gt;"",[3]ACT!D13,"")</f>
        <v>Other Medical Practitioners</v>
      </c>
      <c r="E209">
        <f>IF([3]ACT!E13&lt;&gt;"",[3]ACT!E13,"")</f>
        <v>253917</v>
      </c>
      <c r="F209" t="str">
        <f>IF([3]ACT!F13&lt;&gt;"",[3]ACT!F13,"")</f>
        <v>Diagnostic and Interventional Radiologist</v>
      </c>
      <c r="G209" t="str">
        <f>TRIM([3]ACT!G13)</f>
        <v/>
      </c>
      <c r="H209" t="str">
        <f>TRIM([3]ACT!H13)</f>
        <v/>
      </c>
      <c r="I209" t="str">
        <f>IF([3]ACT!I13&lt;&gt;"",[3]ACT!I13,"")</f>
        <v>HILL</v>
      </c>
      <c r="J209" t="str">
        <f>IF([3]ACT!J13&lt;&gt;"",[3]ACT!J13,"")</f>
        <v>Maryln</v>
      </c>
      <c r="K209" t="str">
        <f>IF([3]ACT!K13&lt;&gt;"",[3]ACT!K13,"")</f>
        <v>Intersex or Indeterminate</v>
      </c>
      <c r="L209">
        <f>IF([3]ACT!L13&lt;&gt;"",[3]ACT!L13,"")</f>
        <v>31859</v>
      </c>
      <c r="M209" t="str">
        <f>IF([3]ACT!M13&lt;&gt;"",[3]ACT!M13,"")</f>
        <v>178 New Pde</v>
      </c>
      <c r="N209" t="str">
        <f>IF([3]ACT!N13&lt;&gt;"",[3]ACT!N13,"")</f>
        <v>Nicholls</v>
      </c>
      <c r="O209" t="str">
        <f>IF([3]ACT!O13&lt;&gt;"",[3]ACT!O13,"")</f>
        <v>ACT</v>
      </c>
      <c r="P209">
        <f>IF([3]ACT!P13&lt;&gt;"",[3]ACT!P13,"")</f>
        <v>2913</v>
      </c>
      <c r="Q209" t="str">
        <f>IF([3]ACT!Q13&lt;&gt;"",[3]ACT!Q13,"")</f>
        <v>0270109297</v>
      </c>
      <c r="R209" t="str">
        <f>IF([3]ACT!R13&lt;&gt;"",[3]ACT!R13,"")</f>
        <v>0270105103</v>
      </c>
      <c r="S209" t="str">
        <f>IF([3]ACT!S13&lt;&gt;"",[3]ACT!S13,"")</f>
        <v>maryln.hill@nichollsradiology.example.com.au</v>
      </c>
      <c r="T209" t="str">
        <f>IF([3]ACT!T13&lt;&gt;"",[3]ACT!T13,"")</f>
        <v>HAC00000000208</v>
      </c>
      <c r="U209" t="str">
        <f>IF([3]ACT!U13&lt;&gt;"",[3]ACT!U13,"")</f>
        <v>8003628233373305</v>
      </c>
      <c r="V209" t="str">
        <f>IF([3]ACT!V13&lt;&gt;"",[3]ACT!V13,"")</f>
        <v>2450331L</v>
      </c>
      <c r="W209" t="str">
        <f>IF([3]ACT!W13&lt;&gt;"",[3]ACT!W13,"")</f>
        <v/>
      </c>
    </row>
    <row r="210" spans="1:23" x14ac:dyDescent="0.25">
      <c r="A210" t="str">
        <f>IF([3]ACT!A14&lt;&gt;"",[3]ACT!A14,"")</f>
        <v>Surgeon</v>
      </c>
      <c r="B210" t="str">
        <f>IF([3]ACT!B14&lt;&gt;"",[3]ACT!B14,"")</f>
        <v xml:space="preserve">8003611566719013 </v>
      </c>
      <c r="C210">
        <f>IF([3]ACT!C14&lt;&gt;"",[3]ACT!C14,"")</f>
        <v>2535</v>
      </c>
      <c r="D210" t="str">
        <f>IF([3]ACT!D14&lt;&gt;"",[3]ACT!D14,"")</f>
        <v>Surgeons</v>
      </c>
      <c r="E210">
        <f>IF([3]ACT!E14&lt;&gt;"",[3]ACT!E14,"")</f>
        <v>253511</v>
      </c>
      <c r="F210" t="str">
        <f>IF([3]ACT!F14&lt;&gt;"",[3]ACT!F14,"")</f>
        <v>Surgeon (General)</v>
      </c>
      <c r="G210" t="str">
        <f>TRIM([3]ACT!G14)</f>
        <v/>
      </c>
      <c r="H210" t="str">
        <f>TRIM([3]ACT!H14)</f>
        <v/>
      </c>
      <c r="I210" t="str">
        <f>IF([3]ACT!I14&lt;&gt;"",[3]ACT!I14,"")</f>
        <v>CROSS</v>
      </c>
      <c r="J210" t="str">
        <f>IF([3]ACT!J14&lt;&gt;"",[3]ACT!J14,"")</f>
        <v>Lizzie</v>
      </c>
      <c r="K210" t="str">
        <f>IF([3]ACT!K14&lt;&gt;"",[3]ACT!K14,"")</f>
        <v>Intersex or Indeterminate</v>
      </c>
      <c r="L210">
        <f>IF([3]ACT!L14&lt;&gt;"",[3]ACT!L14,"")</f>
        <v>21824</v>
      </c>
      <c r="M210" t="str">
        <f>IF([3]ACT!M14&lt;&gt;"",[3]ACT!M14,"")</f>
        <v>185 Silver Rdge</v>
      </c>
      <c r="N210" t="str">
        <f>IF([3]ACT!N14&lt;&gt;"",[3]ACT!N14,"")</f>
        <v>Oxley</v>
      </c>
      <c r="O210" t="str">
        <f>IF([3]ACT!O14&lt;&gt;"",[3]ACT!O14,"")</f>
        <v>ACT</v>
      </c>
      <c r="P210">
        <f>IF([3]ACT!P14&lt;&gt;"",[3]ACT!P14,"")</f>
        <v>2903</v>
      </c>
      <c r="Q210" t="str">
        <f>IF([3]ACT!Q14&lt;&gt;"",[3]ACT!Q14,"")</f>
        <v>0270105959</v>
      </c>
      <c r="R210" t="str">
        <f>IF([3]ACT!R14&lt;&gt;"",[3]ACT!R14,"")</f>
        <v>0270107235</v>
      </c>
      <c r="S210" t="str">
        <f>IF([3]ACT!S14&lt;&gt;"",[3]ACT!S14,"")</f>
        <v>lizzie.cross@oxleyph.example.com.au</v>
      </c>
      <c r="T210" t="str">
        <f>IF([3]ACT!T14&lt;&gt;"",[3]ACT!T14,"")</f>
        <v>HAC00000000209</v>
      </c>
      <c r="U210" t="str">
        <f>IF([3]ACT!U14&lt;&gt;"",[3]ACT!U14,"")</f>
        <v>8003629900040631</v>
      </c>
      <c r="V210" t="str">
        <f>IF([3]ACT!V14&lt;&gt;"",[3]ACT!V14,"")</f>
        <v>2450341K</v>
      </c>
      <c r="W210" t="str">
        <f>IF([3]ACT!W14&lt;&gt;"",[3]ACT!W14,"")</f>
        <v/>
      </c>
    </row>
    <row r="211" spans="1:23" x14ac:dyDescent="0.25">
      <c r="A211" t="str">
        <f>IF([3]ACT!A15&lt;&gt;"",[3]ACT!A15,"")</f>
        <v>Surgeon</v>
      </c>
      <c r="B211" t="str">
        <f>IF([3]ACT!B15&lt;&gt;"",[3]ACT!B15,"")</f>
        <v xml:space="preserve">8003613233385384 </v>
      </c>
      <c r="C211">
        <f>IF([3]ACT!C15&lt;&gt;"",[3]ACT!C15,"")</f>
        <v>2535</v>
      </c>
      <c r="D211" t="str">
        <f>IF([3]ACT!D15&lt;&gt;"",[3]ACT!D15,"")</f>
        <v>Surgeons</v>
      </c>
      <c r="E211">
        <f>IF([3]ACT!E15&lt;&gt;"",[3]ACT!E15,"")</f>
        <v>253511</v>
      </c>
      <c r="F211" t="str">
        <f>IF([3]ACT!F15&lt;&gt;"",[3]ACT!F15,"")</f>
        <v>Surgeon (General)</v>
      </c>
      <c r="G211" t="str">
        <f>TRIM([3]ACT!G15)</f>
        <v/>
      </c>
      <c r="H211" t="str">
        <f>TRIM([3]ACT!H15)</f>
        <v/>
      </c>
      <c r="I211" t="str">
        <f>IF([3]ACT!I15&lt;&gt;"",[3]ACT!I15,"")</f>
        <v>PICKFORD</v>
      </c>
      <c r="J211" t="str">
        <f>IF([3]ACT!J15&lt;&gt;"",[3]ACT!J15,"")</f>
        <v>Aimee</v>
      </c>
      <c r="K211" t="str">
        <f>IF([3]ACT!K15&lt;&gt;"",[3]ACT!K15,"")</f>
        <v>Intersex or Indeterminate</v>
      </c>
      <c r="L211">
        <f>IF([3]ACT!L15&lt;&gt;"",[3]ACT!L15,"")</f>
        <v>35468</v>
      </c>
      <c r="M211" t="str">
        <f>IF([3]ACT!M15&lt;&gt;"",[3]ACT!M15,"")</f>
        <v>140 Abattoir Dr</v>
      </c>
      <c r="N211" t="str">
        <f>IF([3]ACT!N15&lt;&gt;"",[3]ACT!N15,"")</f>
        <v>Monash</v>
      </c>
      <c r="O211" t="str">
        <f>IF([3]ACT!O15&lt;&gt;"",[3]ACT!O15,"")</f>
        <v>ACT</v>
      </c>
      <c r="P211">
        <f>IF([3]ACT!P15&lt;&gt;"",[3]ACT!P15,"")</f>
        <v>2904</v>
      </c>
      <c r="Q211" t="str">
        <f>IF([3]ACT!Q15&lt;&gt;"",[3]ACT!Q15,"")</f>
        <v>0270107686</v>
      </c>
      <c r="R211" t="str">
        <f>IF([3]ACT!R15&lt;&gt;"",[3]ACT!R15,"")</f>
        <v>0270103305</v>
      </c>
      <c r="S211" t="str">
        <f>IF([3]ACT!S15&lt;&gt;"",[3]ACT!S15,"")</f>
        <v>aimee.pickford@monashph.example.net</v>
      </c>
      <c r="T211" t="str">
        <f>IF([3]ACT!T15&lt;&gt;"",[3]ACT!T15,"")</f>
        <v>HAC00000000210</v>
      </c>
      <c r="U211" t="str">
        <f>IF([3]ACT!U15&lt;&gt;"",[3]ACT!U15,"")</f>
        <v xml:space="preserve">8003624900039394 </v>
      </c>
      <c r="V211" t="str">
        <f>IF([3]ACT!V15&lt;&gt;"",[3]ACT!V15,"")</f>
        <v>2450351J</v>
      </c>
      <c r="W211" t="str">
        <f>IF([3]ACT!W15&lt;&gt;"",[3]ACT!W15,"")</f>
        <v/>
      </c>
    </row>
    <row r="212" spans="1:23" x14ac:dyDescent="0.25">
      <c r="A212" t="str">
        <f>IF([3]ACT!A16&lt;&gt;"",[3]ACT!A16,"")</f>
        <v>Psychologist</v>
      </c>
      <c r="B212" t="str">
        <f>IF([3]ACT!B16&lt;&gt;"",[3]ACT!B16,"")</f>
        <v xml:space="preserve">8003616566719368 </v>
      </c>
      <c r="C212">
        <f>IF([3]ACT!C16&lt;&gt;"",[3]ACT!C16,"")</f>
        <v>2723</v>
      </c>
      <c r="D212" t="str">
        <f>IF([3]ACT!D16&lt;&gt;"",[3]ACT!D16,"")</f>
        <v>Psychologists</v>
      </c>
      <c r="E212">
        <f>IF([3]ACT!E16&lt;&gt;"",[3]ACT!E16,"")</f>
        <v>272311</v>
      </c>
      <c r="F212" t="str">
        <f>IF([3]ACT!F16&lt;&gt;"",[3]ACT!F16,"")</f>
        <v>Clinical Psychologist</v>
      </c>
      <c r="G212" t="str">
        <f>TRIM([3]ACT!G16)</f>
        <v/>
      </c>
      <c r="H212" t="str">
        <f>TRIM([3]ACT!H16)</f>
        <v/>
      </c>
      <c r="I212" t="str">
        <f>IF([3]ACT!I16&lt;&gt;"",[3]ACT!I16,"")</f>
        <v>MCCARTHY</v>
      </c>
      <c r="J212" t="str">
        <f>IF([3]ACT!J16&lt;&gt;"",[3]ACT!J16,"")</f>
        <v>Heide</v>
      </c>
      <c r="K212" t="str">
        <f>IF([3]ACT!K16&lt;&gt;"",[3]ACT!K16,"")</f>
        <v>Intersex or Indeterminate</v>
      </c>
      <c r="L212">
        <f>IF([3]ACT!L16&lt;&gt;"",[3]ACT!L16,"")</f>
        <v>34145</v>
      </c>
      <c r="M212" t="str">
        <f>IF([3]ACT!M16&lt;&gt;"",[3]ACT!M16,"")</f>
        <v>196 Abattoir Gdns</v>
      </c>
      <c r="N212" t="str">
        <f>IF([3]ACT!N16&lt;&gt;"",[3]ACT!N16,"")</f>
        <v>Calwell</v>
      </c>
      <c r="O212" t="str">
        <f>IF([3]ACT!O16&lt;&gt;"",[3]ACT!O16,"")</f>
        <v>ACT</v>
      </c>
      <c r="P212">
        <f>IF([3]ACT!P16&lt;&gt;"",[3]ACT!P16,"")</f>
        <v>2905</v>
      </c>
      <c r="Q212" t="str">
        <f>IF([3]ACT!Q16&lt;&gt;"",[3]ACT!Q16,"")</f>
        <v>0270101545</v>
      </c>
      <c r="R212" t="str">
        <f>IF([3]ACT!R16&lt;&gt;"",[3]ACT!R16,"")</f>
        <v>0270107059</v>
      </c>
      <c r="S212" t="str">
        <f>IF([3]ACT!S16&lt;&gt;"",[3]ACT!S16,"")</f>
        <v>heide.mccarthy@example.com</v>
      </c>
      <c r="T212" t="str">
        <f>IF([3]ACT!T16&lt;&gt;"",[3]ACT!T16,"")</f>
        <v>HAC00000000211</v>
      </c>
      <c r="U212" t="str">
        <f>IF([3]ACT!U16&lt;&gt;"",[3]ACT!U16,"")</f>
        <v/>
      </c>
      <c r="V212" t="str">
        <f>IF([3]ACT!V16&lt;&gt;"",[3]ACT!V16,"")</f>
        <v>2450361H</v>
      </c>
      <c r="W212" t="str">
        <f>IF([3]ACT!W16&lt;&gt;"",[3]ACT!W16,"")</f>
        <v/>
      </c>
    </row>
    <row r="213" spans="1:23" x14ac:dyDescent="0.25">
      <c r="A213" t="str">
        <f>IF([3]ACT!A17&lt;&gt;"",[3]ACT!A17,"")</f>
        <v>Psychiatrist</v>
      </c>
      <c r="B213" t="str">
        <f>IF([3]ACT!B17&lt;&gt;"",[3]ACT!B17,"")</f>
        <v xml:space="preserve">8003616566719384 </v>
      </c>
      <c r="C213">
        <f>IF([3]ACT!C17&lt;&gt;"",[3]ACT!C17,"")</f>
        <v>2534</v>
      </c>
      <c r="D213" t="str">
        <f>IF([3]ACT!D17&lt;&gt;"",[3]ACT!D17,"")</f>
        <v>Psychiatrists</v>
      </c>
      <c r="E213">
        <f>IF([3]ACT!E17&lt;&gt;"",[3]ACT!E17,"")</f>
        <v>253411</v>
      </c>
      <c r="F213" t="str">
        <f>IF([3]ACT!F17&lt;&gt;"",[3]ACT!F17,"")</f>
        <v>Psychiatrist</v>
      </c>
      <c r="G213" t="str">
        <f>TRIM([3]ACT!G17)</f>
        <v/>
      </c>
      <c r="H213" t="str">
        <f>TRIM([3]ACT!H17)</f>
        <v/>
      </c>
      <c r="I213" t="str">
        <f>IF([3]ACT!I17&lt;&gt;"",[3]ACT!I17,"")</f>
        <v>BECKER</v>
      </c>
      <c r="J213" t="str">
        <f>IF([3]ACT!J17&lt;&gt;"",[3]ACT!J17,"")</f>
        <v>Valentina</v>
      </c>
      <c r="K213" t="str">
        <f>IF([3]ACT!K17&lt;&gt;"",[3]ACT!K17,"")</f>
        <v>Female</v>
      </c>
      <c r="L213">
        <f>IF([3]ACT!L17&lt;&gt;"",[3]ACT!L17,"")</f>
        <v>21529</v>
      </c>
      <c r="M213" t="str">
        <f>IF([3]ACT!M17&lt;&gt;"",[3]ACT!M17,"")</f>
        <v>75 Flinders Rd</v>
      </c>
      <c r="N213" t="str">
        <f>IF([3]ACT!N17&lt;&gt;"",[3]ACT!N17,"")</f>
        <v>Gowrie</v>
      </c>
      <c r="O213" t="str">
        <f>IF([3]ACT!O17&lt;&gt;"",[3]ACT!O17,"")</f>
        <v>ACT</v>
      </c>
      <c r="P213">
        <f>IF([3]ACT!P17&lt;&gt;"",[3]ACT!P17,"")</f>
        <v>2904</v>
      </c>
      <c r="Q213" t="str">
        <f>IF([3]ACT!Q17&lt;&gt;"",[3]ACT!Q17,"")</f>
        <v>0270103909</v>
      </c>
      <c r="R213" t="str">
        <f>IF([3]ACT!R17&lt;&gt;"",[3]ACT!R17,"")</f>
        <v>0270104335</v>
      </c>
      <c r="S213" t="str">
        <f>IF([3]ACT!S17&lt;&gt;"",[3]ACT!S17,"")</f>
        <v>valentina.becker@example.com.au</v>
      </c>
      <c r="T213" t="str">
        <f>IF([3]ACT!T17&lt;&gt;"",[3]ACT!T17,"")</f>
        <v>HAC00000000212</v>
      </c>
      <c r="U213" t="str">
        <f>IF([3]ACT!U17&lt;&gt;"",[3]ACT!U17,"")</f>
        <v/>
      </c>
      <c r="V213" t="str">
        <f>IF([3]ACT!V17&lt;&gt;"",[3]ACT!V17,"")</f>
        <v>2450371F</v>
      </c>
      <c r="W213" t="str">
        <f>IF([3]ACT!W17&lt;&gt;"",[3]ACT!W17,"")</f>
        <v/>
      </c>
    </row>
    <row r="214" spans="1:23" x14ac:dyDescent="0.25">
      <c r="A214" t="str">
        <f>IF([3]ACT!A18&lt;&gt;"",[3]ACT!A18,"")</f>
        <v>Optometrist</v>
      </c>
      <c r="B214" t="str">
        <f>IF([3]ACT!B18&lt;&gt;"",[3]ACT!B18,"")</f>
        <v xml:space="preserve">8003619900052702 </v>
      </c>
      <c r="C214">
        <f>IF([3]ACT!C18&lt;&gt;"",[3]ACT!C18,"")</f>
        <v>2514</v>
      </c>
      <c r="D214" t="str">
        <f>IF([3]ACT!D18&lt;&gt;"",[3]ACT!D18,"")</f>
        <v>Optometrists and Orthoptists</v>
      </c>
      <c r="E214">
        <f>IF([3]ACT!E18&lt;&gt;"",[3]ACT!E18,"")</f>
        <v>251411</v>
      </c>
      <c r="F214" t="str">
        <f>IF([3]ACT!F18&lt;&gt;"",[3]ACT!F18,"")</f>
        <v>Optometrist</v>
      </c>
      <c r="G214" t="str">
        <f>TRIM([3]ACT!G18)</f>
        <v/>
      </c>
      <c r="H214" t="str">
        <f>TRIM([3]ACT!H18)</f>
        <v/>
      </c>
      <c r="I214" t="str">
        <f>IF([3]ACT!I18&lt;&gt;"",[3]ACT!I18,"")</f>
        <v>TURNBULL</v>
      </c>
      <c r="J214" t="str">
        <f>IF([3]ACT!J18&lt;&gt;"",[3]ACT!J18,"")</f>
        <v>Daniel</v>
      </c>
      <c r="K214" t="str">
        <f>IF([3]ACT!K18&lt;&gt;"",[3]ACT!K18,"")</f>
        <v>Not Stated/Inadequately Described</v>
      </c>
      <c r="L214">
        <f>IF([3]ACT!L18&lt;&gt;"",[3]ACT!L18,"")</f>
        <v>24156</v>
      </c>
      <c r="M214" t="str">
        <f>IF([3]ACT!M18&lt;&gt;"",[3]ACT!M18,"")</f>
        <v>8 Desleigh Cnr</v>
      </c>
      <c r="N214" t="str">
        <f>IF([3]ACT!N18&lt;&gt;"",[3]ACT!N18,"")</f>
        <v>Gordon</v>
      </c>
      <c r="O214" t="str">
        <f>IF([3]ACT!O18&lt;&gt;"",[3]ACT!O18,"")</f>
        <v>ACT</v>
      </c>
      <c r="P214">
        <f>IF([3]ACT!P18&lt;&gt;"",[3]ACT!P18,"")</f>
        <v>2906</v>
      </c>
      <c r="Q214" t="str">
        <f>IF([3]ACT!Q18&lt;&gt;"",[3]ACT!Q18,"")</f>
        <v>0270108940</v>
      </c>
      <c r="R214" t="str">
        <f>IF([3]ACT!R18&lt;&gt;"",[3]ACT!R18,"")</f>
        <v>0270105809</v>
      </c>
      <c r="S214" t="str">
        <f>IF([3]ACT!S18&lt;&gt;"",[3]ACT!S18,"")</f>
        <v>daniel.turnbull@example.net</v>
      </c>
      <c r="T214" t="str">
        <f>IF([3]ACT!T18&lt;&gt;"",[3]ACT!T18,"")</f>
        <v>HAC00000000213</v>
      </c>
      <c r="U214" t="str">
        <f>IF([3]ACT!U18&lt;&gt;"",[3]ACT!U18,"")</f>
        <v/>
      </c>
      <c r="V214" t="str">
        <f>IF([3]ACT!V18&lt;&gt;"",[3]ACT!V18,"")</f>
        <v>2450381B</v>
      </c>
      <c r="W214">
        <f>IF([3]ACT!W18&lt;&gt;"",[3]ACT!W18,"")</f>
        <v>8017268</v>
      </c>
    </row>
    <row r="215" spans="1:23" x14ac:dyDescent="0.25">
      <c r="A215" t="str">
        <f>IF([3]ACT!A19&lt;&gt;"",[3]ACT!A19,"")</f>
        <v>Ophthalmologist</v>
      </c>
      <c r="B215" t="str">
        <f>IF([3]ACT!B19&lt;&gt;"",[3]ACT!B19,"")</f>
        <v xml:space="preserve">8003613233385392 </v>
      </c>
      <c r="C215">
        <f>IF([3]ACT!C19&lt;&gt;"",[3]ACT!C19,"")</f>
        <v>2539</v>
      </c>
      <c r="D215" t="str">
        <f>IF([3]ACT!D19&lt;&gt;"",[3]ACT!D19,"")</f>
        <v>Other Medical Practitioners</v>
      </c>
      <c r="E215">
        <f>IF([3]ACT!E19&lt;&gt;"",[3]ACT!E19,"")</f>
        <v>253914</v>
      </c>
      <c r="F215" t="str">
        <f>IF([3]ACT!F19&lt;&gt;"",[3]ACT!F19,"")</f>
        <v>Ophthalmologist</v>
      </c>
      <c r="G215" t="str">
        <f>TRIM([3]ACT!G19)</f>
        <v/>
      </c>
      <c r="H215" t="str">
        <f>TRIM([3]ACT!H19)</f>
        <v/>
      </c>
      <c r="I215" t="str">
        <f>IF([3]ACT!I19&lt;&gt;"",[3]ACT!I19,"")</f>
        <v>BROOKSBY</v>
      </c>
      <c r="J215" t="str">
        <f>IF([3]ACT!J19&lt;&gt;"",[3]ACT!J19,"")</f>
        <v>Susanna</v>
      </c>
      <c r="K215" t="str">
        <f>IF([3]ACT!K19&lt;&gt;"",[3]ACT!K19,"")</f>
        <v>Intersex or Indeterminate</v>
      </c>
      <c r="L215">
        <f>IF([3]ACT!L19&lt;&gt;"",[3]ACT!L19,"")</f>
        <v>28150</v>
      </c>
      <c r="M215" t="str">
        <f>IF([3]ACT!M19&lt;&gt;"",[3]ACT!M19,"")</f>
        <v>60 Yoga St</v>
      </c>
      <c r="N215" t="str">
        <f>IF([3]ACT!N19&lt;&gt;"",[3]ACT!N19,"")</f>
        <v>Calwell</v>
      </c>
      <c r="O215" t="str">
        <f>IF([3]ACT!O19&lt;&gt;"",[3]ACT!O19,"")</f>
        <v>ACT</v>
      </c>
      <c r="P215">
        <f>IF([3]ACT!P19&lt;&gt;"",[3]ACT!P19,"")</f>
        <v>2905</v>
      </c>
      <c r="Q215" t="str">
        <f>IF([3]ACT!Q19&lt;&gt;"",[3]ACT!Q19,"")</f>
        <v>0270103229</v>
      </c>
      <c r="R215" t="str">
        <f>IF([3]ACT!R19&lt;&gt;"",[3]ACT!R19,"")</f>
        <v>0270106298</v>
      </c>
      <c r="S215" t="str">
        <f>IF([3]ACT!S19&lt;&gt;"",[3]ACT!S19,"")</f>
        <v>susanna.brooksby@example.com</v>
      </c>
      <c r="T215" t="str">
        <f>IF([3]ACT!T19&lt;&gt;"",[3]ACT!T19,"")</f>
        <v>HAC00000000214</v>
      </c>
      <c r="U215" t="str">
        <f>IF([3]ACT!U19&lt;&gt;"",[3]ACT!U19,"")</f>
        <v/>
      </c>
      <c r="V215" t="str">
        <f>IF([3]ACT!V19&lt;&gt;"",[3]ACT!V19,"")</f>
        <v>2450391A</v>
      </c>
      <c r="W215" t="str">
        <f>IF([3]ACT!W19&lt;&gt;"",[3]ACT!W19,"")</f>
        <v/>
      </c>
    </row>
    <row r="216" spans="1:23" x14ac:dyDescent="0.25">
      <c r="A216" t="str">
        <f>IF([3]ACT!A20&lt;&gt;"",[3]ACT!A20,"")</f>
        <v>Podiatrist</v>
      </c>
      <c r="B216" t="str">
        <f>IF([3]ACT!B20&lt;&gt;"",[3]ACT!B20,"")</f>
        <v xml:space="preserve">8003611566719047 </v>
      </c>
      <c r="C216">
        <f>IF([3]ACT!C20&lt;&gt;"",[3]ACT!C20,"")</f>
        <v>2526</v>
      </c>
      <c r="D216" t="str">
        <f>IF([3]ACT!D20&lt;&gt;"",[3]ACT!D20,"")</f>
        <v>Podiatrists</v>
      </c>
      <c r="E216">
        <f>IF([3]ACT!E20&lt;&gt;"",[3]ACT!E20,"")</f>
        <v>252611</v>
      </c>
      <c r="F216" t="str">
        <f>IF([3]ACT!F20&lt;&gt;"",[3]ACT!F20,"")</f>
        <v>Podiatrist</v>
      </c>
      <c r="G216" t="str">
        <f>TRIM([3]ACT!G20)</f>
        <v/>
      </c>
      <c r="H216" t="str">
        <f>TRIM([3]ACT!H20)</f>
        <v/>
      </c>
      <c r="I216" t="str">
        <f>IF([3]ACT!I20&lt;&gt;"",[3]ACT!I20,"")</f>
        <v>MURPHY</v>
      </c>
      <c r="J216" t="str">
        <f>IF([3]ACT!J20&lt;&gt;"",[3]ACT!J20,"")</f>
        <v>Virginia</v>
      </c>
      <c r="K216" t="str">
        <f>IF([3]ACT!K20&lt;&gt;"",[3]ACT!K20,"")</f>
        <v>Female</v>
      </c>
      <c r="L216">
        <f>IF([3]ACT!L20&lt;&gt;"",[3]ACT!L20,"")</f>
        <v>19865</v>
      </c>
      <c r="M216" t="str">
        <f>IF([3]ACT!M20&lt;&gt;"",[3]ACT!M20,"")</f>
        <v>155 Desleigh Qy</v>
      </c>
      <c r="N216" t="str">
        <f>IF([3]ACT!N20&lt;&gt;"",[3]ACT!N20,"")</f>
        <v>Oxley</v>
      </c>
      <c r="O216" t="str">
        <f>IF([3]ACT!O20&lt;&gt;"",[3]ACT!O20,"")</f>
        <v>ACT</v>
      </c>
      <c r="P216">
        <f>IF([3]ACT!P20&lt;&gt;"",[3]ACT!P20,"")</f>
        <v>2903</v>
      </c>
      <c r="Q216" t="str">
        <f>IF([3]ACT!Q20&lt;&gt;"",[3]ACT!Q20,"")</f>
        <v>0270104538</v>
      </c>
      <c r="R216" t="str">
        <f>IF([3]ACT!R20&lt;&gt;"",[3]ACT!R20,"")</f>
        <v>0270100573</v>
      </c>
      <c r="S216" t="str">
        <f>IF([3]ACT!S20&lt;&gt;"",[3]ACT!S20,"")</f>
        <v>virginia.murphy@example.com.au</v>
      </c>
      <c r="T216" t="str">
        <f>IF([3]ACT!T20&lt;&gt;"",[3]ACT!T20,"")</f>
        <v>HAC00000000215</v>
      </c>
      <c r="U216" t="str">
        <f>IF([3]ACT!U20&lt;&gt;"",[3]ACT!U20,"")</f>
        <v/>
      </c>
      <c r="V216" t="str">
        <f>IF([3]ACT!V20&lt;&gt;"",[3]ACT!V20,"")</f>
        <v>2450401T</v>
      </c>
      <c r="W216">
        <f>IF([3]ACT!W20&lt;&gt;"",[3]ACT!W20,"")</f>
        <v>8017242</v>
      </c>
    </row>
    <row r="217" spans="1:23" x14ac:dyDescent="0.25">
      <c r="A217" t="str">
        <f>IF([3]ACT!A21&lt;&gt;"",[3]ACT!A21,"")</f>
        <v>Speech Pathologist</v>
      </c>
      <c r="B217" t="str">
        <f>IF([3]ACT!B21&lt;&gt;"",[3]ACT!B21,"")</f>
        <v xml:space="preserve">8003616566719392 </v>
      </c>
      <c r="C217">
        <f>IF([3]ACT!C21&lt;&gt;"",[3]ACT!C21,"")</f>
        <v>2527</v>
      </c>
      <c r="D217" t="str">
        <f>IF([3]ACT!D21&lt;&gt;"",[3]ACT!D21,"")</f>
        <v>Audiologists and Speech Pathologists</v>
      </c>
      <c r="E217">
        <f>IF([3]ACT!E21&lt;&gt;"",[3]ACT!E21,"")</f>
        <v>252712</v>
      </c>
      <c r="F217" t="str">
        <f>IF([3]ACT!F21&lt;&gt;"",[3]ACT!F21,"")</f>
        <v>Speech Pathologist</v>
      </c>
      <c r="G217" t="str">
        <f>TRIM([3]ACT!G21)</f>
        <v/>
      </c>
      <c r="H217" t="str">
        <f>TRIM([3]ACT!H21)</f>
        <v/>
      </c>
      <c r="I217" t="str">
        <f>IF([3]ACT!I21&lt;&gt;"",[3]ACT!I21,"")</f>
        <v>BRIGGS</v>
      </c>
      <c r="J217" t="str">
        <f>IF([3]ACT!J21&lt;&gt;"",[3]ACT!J21,"")</f>
        <v>Cheyenne</v>
      </c>
      <c r="K217" t="str">
        <f>IF([3]ACT!K21&lt;&gt;"",[3]ACT!K21,"")</f>
        <v>Intersex or Indeterminate</v>
      </c>
      <c r="L217">
        <f>IF([3]ACT!L21&lt;&gt;"",[3]ACT!L21,"")</f>
        <v>37180</v>
      </c>
      <c r="M217" t="str">
        <f>IF([3]ACT!M21&lt;&gt;"",[3]ACT!M21,"")</f>
        <v>143 Greenwood Cct</v>
      </c>
      <c r="N217" t="str">
        <f>IF([3]ACT!N21&lt;&gt;"",[3]ACT!N21,"")</f>
        <v>Oxley</v>
      </c>
      <c r="O217" t="str">
        <f>IF([3]ACT!O21&lt;&gt;"",[3]ACT!O21,"")</f>
        <v>ACT</v>
      </c>
      <c r="P217">
        <f>IF([3]ACT!P21&lt;&gt;"",[3]ACT!P21,"")</f>
        <v>2903</v>
      </c>
      <c r="Q217" t="str">
        <f>IF([3]ACT!Q21&lt;&gt;"",[3]ACT!Q21,"")</f>
        <v>0270100289</v>
      </c>
      <c r="R217" t="str">
        <f>IF([3]ACT!R21&lt;&gt;"",[3]ACT!R21,"")</f>
        <v>0270109701</v>
      </c>
      <c r="S217" t="str">
        <f>IF([3]ACT!S21&lt;&gt;"",[3]ACT!S21,"")</f>
        <v>cheyenne.briggs@example.net</v>
      </c>
      <c r="T217" t="str">
        <f>IF([3]ACT!T21&lt;&gt;"",[3]ACT!T21,"")</f>
        <v>HAC00000000216</v>
      </c>
      <c r="U217" t="str">
        <f>IF([3]ACT!U21&lt;&gt;"",[3]ACT!U21,"")</f>
        <v/>
      </c>
      <c r="V217" t="str">
        <f>IF([3]ACT!V21&lt;&gt;"",[3]ACT!V21,"")</f>
        <v>2450411L</v>
      </c>
      <c r="W217" t="str">
        <f>IF([3]ACT!W21&lt;&gt;"",[3]ACT!W21,"")</f>
        <v/>
      </c>
    </row>
    <row r="218" spans="1:23" x14ac:dyDescent="0.25">
      <c r="A218" t="str">
        <f>IF([3]ACT!A22&lt;&gt;"",[3]ACT!A22,"")</f>
        <v>Medical Imaging technologist</v>
      </c>
      <c r="B218" t="str">
        <f>IF([3]ACT!B22&lt;&gt;"",[3]ACT!B22,"")</f>
        <v xml:space="preserve">8003614900051861 </v>
      </c>
      <c r="C218">
        <f>IF([3]ACT!C22&lt;&gt;"",[3]ACT!C22,"")</f>
        <v>2512</v>
      </c>
      <c r="D218" t="str">
        <f>IF([3]ACT!D22&lt;&gt;"",[3]ACT!D22,"")</f>
        <v>Medical Imaging Professionals</v>
      </c>
      <c r="E218">
        <f>IF([3]ACT!E22&lt;&gt;"",[3]ACT!E22,"")</f>
        <v>251213</v>
      </c>
      <c r="F218" t="str">
        <f>IF([3]ACT!F22&lt;&gt;"",[3]ACT!F22,"")</f>
        <v>Nuclear Medicine Technologist</v>
      </c>
      <c r="G218" t="str">
        <f>TRIM([3]ACT!G22)</f>
        <v/>
      </c>
      <c r="H218" t="str">
        <f>TRIM([3]ACT!H22)</f>
        <v/>
      </c>
      <c r="I218" t="str">
        <f>IF([3]ACT!I22&lt;&gt;"",[3]ACT!I22,"")</f>
        <v>SEYMOUR</v>
      </c>
      <c r="J218" t="str">
        <f>IF([3]ACT!J22&lt;&gt;"",[3]ACT!J22,"")</f>
        <v>Sol</v>
      </c>
      <c r="K218" t="str">
        <f>IF([3]ACT!K22&lt;&gt;"",[3]ACT!K22,"")</f>
        <v>Male</v>
      </c>
      <c r="L218">
        <f>IF([3]ACT!L22&lt;&gt;"",[3]ACT!L22,"")</f>
        <v>24605</v>
      </c>
      <c r="M218" t="str">
        <f>IF([3]ACT!M22&lt;&gt;"",[3]ACT!M22,"")</f>
        <v>145 Homer Tce</v>
      </c>
      <c r="N218" t="str">
        <f>IF([3]ACT!N22&lt;&gt;"",[3]ACT!N22,"")</f>
        <v>Conder</v>
      </c>
      <c r="O218" t="str">
        <f>IF([3]ACT!O22&lt;&gt;"",[3]ACT!O22,"")</f>
        <v>ACT</v>
      </c>
      <c r="P218">
        <f>IF([3]ACT!P22&lt;&gt;"",[3]ACT!P22,"")</f>
        <v>2906</v>
      </c>
      <c r="Q218" t="str">
        <f>IF([3]ACT!Q22&lt;&gt;"",[3]ACT!Q22,"")</f>
        <v>0270105500</v>
      </c>
      <c r="R218" t="str">
        <f>IF([3]ACT!R22&lt;&gt;"",[3]ACT!R22,"")</f>
        <v>0270108668</v>
      </c>
      <c r="S218" t="str">
        <f>IF([3]ACT!S22&lt;&gt;"",[3]ACT!S22,"")</f>
        <v>sol.seymour@example.com</v>
      </c>
      <c r="T218" t="str">
        <f>IF([3]ACT!T22&lt;&gt;"",[3]ACT!T22,"")</f>
        <v>HAC00000000217</v>
      </c>
      <c r="U218" t="str">
        <f>IF([3]ACT!U22&lt;&gt;"",[3]ACT!U22,"")</f>
        <v/>
      </c>
      <c r="V218" t="str">
        <f>IF([3]ACT!V22&lt;&gt;"",[3]ACT!V22,"")</f>
        <v>2450421K</v>
      </c>
      <c r="W218" t="str">
        <f>IF([3]ACT!W22&lt;&gt;"",[3]ACT!W22,"")</f>
        <v/>
      </c>
    </row>
    <row r="219" spans="1:23" x14ac:dyDescent="0.25">
      <c r="A219" t="str">
        <f>IF([3]ACT!A23&lt;&gt;"",[3]ACT!A23,"")</f>
        <v>Osteopath</v>
      </c>
      <c r="B219" t="str">
        <f>IF([3]ACT!B23&lt;&gt;"",[3]ACT!B23,"")</f>
        <v xml:space="preserve">8003618233385516 </v>
      </c>
      <c r="C219">
        <f>IF([3]ACT!C23&lt;&gt;"",[3]ACT!C23,"")</f>
        <v>2521</v>
      </c>
      <c r="D219" t="str">
        <f>IF([3]ACT!D23&lt;&gt;"",[3]ACT!D23,"")</f>
        <v>Chiropractors and Osteopaths</v>
      </c>
      <c r="E219">
        <f>IF([3]ACT!E23&lt;&gt;"",[3]ACT!E23,"")</f>
        <v>252112</v>
      </c>
      <c r="F219" t="str">
        <f>IF([3]ACT!F23&lt;&gt;"",[3]ACT!F23,"")</f>
        <v>Osteopath</v>
      </c>
      <c r="G219" t="str">
        <f>TRIM([3]ACT!G23)</f>
        <v/>
      </c>
      <c r="H219" t="str">
        <f>TRIM([3]ACT!H23)</f>
        <v/>
      </c>
      <c r="I219" t="str">
        <f>IF([3]ACT!I23&lt;&gt;"",[3]ACT!I23,"")</f>
        <v>ALLEN</v>
      </c>
      <c r="J219" t="str">
        <f>IF([3]ACT!J23&lt;&gt;"",[3]ACT!J23,"")</f>
        <v>Yelena</v>
      </c>
      <c r="K219" t="str">
        <f>IF([3]ACT!K23&lt;&gt;"",[3]ACT!K23,"")</f>
        <v>Female</v>
      </c>
      <c r="L219">
        <f>IF([3]ACT!L23&lt;&gt;"",[3]ACT!L23,"")</f>
        <v>33912</v>
      </c>
      <c r="M219" t="str">
        <f>IF([3]ACT!M23&lt;&gt;"",[3]ACT!M23,"")</f>
        <v>53 Elgin Ct</v>
      </c>
      <c r="N219" t="str">
        <f>IF([3]ACT!N23&lt;&gt;"",[3]ACT!N23,"")</f>
        <v>Chisholm</v>
      </c>
      <c r="O219" t="str">
        <f>IF([3]ACT!O23&lt;&gt;"",[3]ACT!O23,"")</f>
        <v>ACT</v>
      </c>
      <c r="P219">
        <f>IF([3]ACT!P23&lt;&gt;"",[3]ACT!P23,"")</f>
        <v>2905</v>
      </c>
      <c r="Q219" t="str">
        <f>IF([3]ACT!Q23&lt;&gt;"",[3]ACT!Q23,"")</f>
        <v>0270106128</v>
      </c>
      <c r="R219" t="str">
        <f>IF([3]ACT!R23&lt;&gt;"",[3]ACT!R23,"")</f>
        <v>0270103866</v>
      </c>
      <c r="S219" t="str">
        <f>IF([3]ACT!S23&lt;&gt;"",[3]ACT!S23,"")</f>
        <v>yelena.allen@example.com.au</v>
      </c>
      <c r="T219" t="str">
        <f>IF([3]ACT!T23&lt;&gt;"",[3]ACT!T23,"")</f>
        <v>HAC00000000218</v>
      </c>
      <c r="U219" t="str">
        <f>IF([3]ACT!U23&lt;&gt;"",[3]ACT!U23,"")</f>
        <v/>
      </c>
      <c r="V219" t="str">
        <f>IF([3]ACT!V23&lt;&gt;"",[3]ACT!V23,"")</f>
        <v>2450431J</v>
      </c>
      <c r="W219" t="str">
        <f>IF([3]ACT!W23&lt;&gt;"",[3]ACT!W23,"")</f>
        <v/>
      </c>
    </row>
    <row r="220" spans="1:23" x14ac:dyDescent="0.25">
      <c r="A220" t="str">
        <f>IF([3]ACT!A24&lt;&gt;"",[3]ACT!A24,"")</f>
        <v>Respiratory and sleep medicine physician</v>
      </c>
      <c r="B220" t="str">
        <f>IF([3]ACT!B24&lt;&gt;"",[3]ACT!B24,"")</f>
        <v xml:space="preserve">8003616566719418 </v>
      </c>
      <c r="C220">
        <f>IF([3]ACT!C24&lt;&gt;"",[3]ACT!C24,"")</f>
        <v>2533</v>
      </c>
      <c r="D220" t="str">
        <f>IF([3]ACT!D24&lt;&gt;"",[3]ACT!D24,"")</f>
        <v>Specialist Medical Practitioners</v>
      </c>
      <c r="E220">
        <f>IF([3]ACT!E24&lt;&gt;"",[3]ACT!E24,"")</f>
        <v>253399</v>
      </c>
      <c r="F220" t="str">
        <f>IF([3]ACT!F24&lt;&gt;"",[3]ACT!F24,"")</f>
        <v>Specialist Physicians nec</v>
      </c>
      <c r="G220" t="str">
        <f>TRIM([3]ACT!G24)</f>
        <v>253399-11</v>
      </c>
      <c r="H220" t="str">
        <f>TRIM([3]ACT!H24)</f>
        <v>Sleep Medicine Specialist</v>
      </c>
      <c r="I220" t="str">
        <f>IF([3]ACT!I24&lt;&gt;"",[3]ACT!I24,"")</f>
        <v>MCMAHON</v>
      </c>
      <c r="J220" t="str">
        <f>IF([3]ACT!J24&lt;&gt;"",[3]ACT!J24,"")</f>
        <v>Yasuko</v>
      </c>
      <c r="K220" t="str">
        <f>IF([3]ACT!K24&lt;&gt;"",[3]ACT!K24,"")</f>
        <v>Female</v>
      </c>
      <c r="L220">
        <f>IF([3]ACT!L24&lt;&gt;"",[3]ACT!L24,"")</f>
        <v>25165</v>
      </c>
      <c r="M220" t="str">
        <f>IF([3]ACT!M24&lt;&gt;"",[3]ACT!M24,"")</f>
        <v>105 Glendon Est</v>
      </c>
      <c r="N220" t="str">
        <f>IF([3]ACT!N24&lt;&gt;"",[3]ACT!N24,"")</f>
        <v>Conder</v>
      </c>
      <c r="O220" t="str">
        <f>IF([3]ACT!O24&lt;&gt;"",[3]ACT!O24,"")</f>
        <v>ACT</v>
      </c>
      <c r="P220">
        <f>IF([3]ACT!P24&lt;&gt;"",[3]ACT!P24,"")</f>
        <v>2906</v>
      </c>
      <c r="Q220" t="str">
        <f>IF([3]ACT!Q24&lt;&gt;"",[3]ACT!Q24,"")</f>
        <v>0270102320</v>
      </c>
      <c r="R220" t="str">
        <f>IF([3]ACT!R24&lt;&gt;"",[3]ACT!R24,"")</f>
        <v>0270106702</v>
      </c>
      <c r="S220" t="str">
        <f>IF([3]ACT!S24&lt;&gt;"",[3]ACT!S24,"")</f>
        <v>yasuko.mcmahon@example.net</v>
      </c>
      <c r="T220" t="str">
        <f>IF([3]ACT!T24&lt;&gt;"",[3]ACT!T24,"")</f>
        <v>HAC00000000219</v>
      </c>
      <c r="U220" t="str">
        <f>IF([3]ACT!U24&lt;&gt;"",[3]ACT!U24,"")</f>
        <v/>
      </c>
      <c r="V220" t="str">
        <f>IF([3]ACT!V24&lt;&gt;"",[3]ACT!V24,"")</f>
        <v>2450441H</v>
      </c>
      <c r="W220" t="str">
        <f>IF([3]ACT!W24&lt;&gt;"",[3]ACT!W24,"")</f>
        <v/>
      </c>
    </row>
    <row r="221" spans="1:23" x14ac:dyDescent="0.25">
      <c r="A221" t="str">
        <f>IF([3]ACT!A25&lt;&gt;"",[3]ACT!A25,"")</f>
        <v>Sport and exercise physician</v>
      </c>
      <c r="B221" t="str">
        <f>IF([3]ACT!B25&lt;&gt;"",[3]ACT!B25,"")</f>
        <v xml:space="preserve">8003619900052728 </v>
      </c>
      <c r="C221">
        <f>IF([3]ACT!C25&lt;&gt;"",[3]ACT!C25,"")</f>
        <v>2522</v>
      </c>
      <c r="D221" t="str">
        <f>IF([3]ACT!D25&lt;&gt;"",[3]ACT!D25,"")</f>
        <v>Complementary Health Therapists</v>
      </c>
      <c r="E221">
        <f>IF([3]ACT!E25&lt;&gt;"",[3]ACT!E25,"")</f>
        <v>252299</v>
      </c>
      <c r="F221" t="str">
        <f>IF([3]ACT!F25&lt;&gt;"",[3]ACT!F25,"")</f>
        <v>Complementary Health Therapist</v>
      </c>
      <c r="G221" t="str">
        <f>TRIM([3]ACT!G25)</f>
        <v>252299-11</v>
      </c>
      <c r="H221" t="str">
        <f>TRIM([3]ACT!H25)</f>
        <v>Exercise Physiologist</v>
      </c>
      <c r="I221" t="str">
        <f>IF([3]ACT!I25&lt;&gt;"",[3]ACT!I25,"")</f>
        <v>PARKINSON</v>
      </c>
      <c r="J221" t="str">
        <f>IF([3]ACT!J25&lt;&gt;"",[3]ACT!J25,"")</f>
        <v>Ethel</v>
      </c>
      <c r="K221" t="str">
        <f>IF([3]ACT!K25&lt;&gt;"",[3]ACT!K25,"")</f>
        <v>Female</v>
      </c>
      <c r="L221">
        <f>IF([3]ACT!L25&lt;&gt;"",[3]ACT!L25,"")</f>
        <v>19473</v>
      </c>
      <c r="M221" t="str">
        <f>IF([3]ACT!M25&lt;&gt;"",[3]ACT!M25,"")</f>
        <v>170 Arthur Gdns</v>
      </c>
      <c r="N221" t="str">
        <f>IF([3]ACT!N25&lt;&gt;"",[3]ACT!N25,"")</f>
        <v>Richardson</v>
      </c>
      <c r="O221" t="str">
        <f>IF([3]ACT!O25&lt;&gt;"",[3]ACT!O25,"")</f>
        <v>ACT</v>
      </c>
      <c r="P221">
        <f>IF([3]ACT!P25&lt;&gt;"",[3]ACT!P25,"")</f>
        <v>2905</v>
      </c>
      <c r="Q221" t="str">
        <f>IF([3]ACT!Q25&lt;&gt;"",[3]ACT!Q25,"")</f>
        <v>0270103828</v>
      </c>
      <c r="R221" t="str">
        <f>IF([3]ACT!R25&lt;&gt;"",[3]ACT!R25,"")</f>
        <v>0270101612</v>
      </c>
      <c r="S221" t="str">
        <f>IF([3]ACT!S25&lt;&gt;"",[3]ACT!S25,"")</f>
        <v>ethel.parkinson@example.com</v>
      </c>
      <c r="T221" t="str">
        <f>IF([3]ACT!T25&lt;&gt;"",[3]ACT!T25,"")</f>
        <v>HAC00000000220</v>
      </c>
      <c r="U221" t="str">
        <f>IF([3]ACT!U25&lt;&gt;"",[3]ACT!U25,"")</f>
        <v/>
      </c>
      <c r="V221" t="str">
        <f>IF([3]ACT!V25&lt;&gt;"",[3]ACT!V25,"")</f>
        <v>2450451F</v>
      </c>
      <c r="W221" t="str">
        <f>IF([3]ACT!W25&lt;&gt;"",[3]ACT!W25,"")</f>
        <v/>
      </c>
    </row>
    <row r="222" spans="1:23" s="23" customFormat="1" x14ac:dyDescent="0.25">
      <c r="A222" s="23" t="str">
        <f>IF([3]ACT!A26&lt;&gt;"",[3]ACT!A26,"")</f>
        <v>Radiation therapist</v>
      </c>
      <c r="B222" s="23" t="str">
        <f>IF([3]ACT!B26&lt;&gt;"",[3]ACT!B26,"")</f>
        <v xml:space="preserve">8003619900052736 </v>
      </c>
      <c r="C222" s="23">
        <f>IF([3]ACT!C26&lt;&gt;"",[3]ACT!C26,"")</f>
        <v>2512</v>
      </c>
      <c r="D222" s="23" t="str">
        <f>IF([3]ACT!D26&lt;&gt;"",[3]ACT!D26,"")</f>
        <v>Medical Imaging Professionals</v>
      </c>
      <c r="E222" s="23">
        <f>IF([3]ACT!E26&lt;&gt;"",[3]ACT!E26,"")</f>
        <v>251212</v>
      </c>
      <c r="F222" s="23" t="str">
        <f>IF([3]ACT!F26&lt;&gt;"",[3]ACT!F26,"")</f>
        <v>Medical Radiation Therapist</v>
      </c>
      <c r="G222" s="23" t="str">
        <f>TRIM([3]ACT!G26)</f>
        <v/>
      </c>
      <c r="H222" s="23" t="str">
        <f>TRIM([3]ACT!H26)</f>
        <v/>
      </c>
      <c r="I222" s="23" t="str">
        <f>IF([3]ACT!I26&lt;&gt;"",[3]ACT!I26,"")</f>
        <v>GILKINSON</v>
      </c>
      <c r="J222" s="23" t="str">
        <f>IF([3]ACT!J26&lt;&gt;"",[3]ACT!J26,"")</f>
        <v>Tyron</v>
      </c>
      <c r="K222" s="23" t="str">
        <f>IF([3]ACT!K26&lt;&gt;"",[3]ACT!K26,"")</f>
        <v>Not Stated/Inadequately Described</v>
      </c>
      <c r="L222" s="23">
        <f>IF([3]ACT!L26&lt;&gt;"",[3]ACT!L26,"")</f>
        <v>22338</v>
      </c>
      <c r="M222" s="23" t="str">
        <f>IF([3]ACT!M26&lt;&gt;"",[3]ACT!M26,"")</f>
        <v>191 Law Tce</v>
      </c>
      <c r="N222" s="23" t="str">
        <f>IF([3]ACT!N26&lt;&gt;"",[3]ACT!N26,"")</f>
        <v>Bonython</v>
      </c>
      <c r="O222" s="23" t="str">
        <f>IF([3]ACT!O26&lt;&gt;"",[3]ACT!O26,"")</f>
        <v>ACT</v>
      </c>
      <c r="P222" s="23">
        <f>IF([3]ACT!P26&lt;&gt;"",[3]ACT!P26,"")</f>
        <v>2905</v>
      </c>
      <c r="Q222" s="23" t="str">
        <f>IF([3]ACT!Q26&lt;&gt;"",[3]ACT!Q26,"")</f>
        <v>0270105390</v>
      </c>
      <c r="R222" s="23" t="str">
        <f>IF([3]ACT!R26&lt;&gt;"",[3]ACT!R26,"")</f>
        <v>0270106379</v>
      </c>
      <c r="S222" s="23" t="str">
        <f>IF([3]ACT!S26&lt;&gt;"",[3]ACT!S26,"")</f>
        <v>tyron.gilkinson@example.com.au</v>
      </c>
      <c r="T222" s="23" t="str">
        <f>IF([3]ACT!T26&lt;&gt;"",[3]ACT!T26,"")</f>
        <v>HAC00000000221</v>
      </c>
      <c r="U222" s="23" t="str">
        <f>IF([3]ACT!U26&lt;&gt;"",[3]ACT!U26,"")</f>
        <v/>
      </c>
      <c r="V222" s="23" t="str">
        <f>IF([3]ACT!V26&lt;&gt;"",[3]ACT!V26,"")</f>
        <v>2450461B</v>
      </c>
      <c r="W222" s="23" t="str">
        <f>IF([3]ACT!W26&lt;&gt;"",[3]ACT!W26,"")</f>
        <v/>
      </c>
    </row>
    <row r="251" spans="1:23" x14ac:dyDescent="0.25">
      <c r="A251" t="str">
        <f>IF([3]WA!A148&lt;&gt;"",[3]WA!A148,"")</f>
        <v/>
      </c>
      <c r="B251" t="str">
        <f>IF([3]WA!B148&lt;&gt;"",[3]WA!B148,"")</f>
        <v/>
      </c>
      <c r="C251" t="str">
        <f>IF([3]WA!C148&lt;&gt;"",[3]WA!C148,"")</f>
        <v/>
      </c>
      <c r="D251" t="str">
        <f>IF([3]WA!D148&lt;&gt;"",[3]WA!D148,"")</f>
        <v/>
      </c>
      <c r="E251" t="str">
        <f>IF([3]WA!E148&lt;&gt;"",[3]WA!E148,"")</f>
        <v/>
      </c>
      <c r="F251" t="str">
        <f>IF([3]WA!F148&lt;&gt;"",[3]WA!F148,"")</f>
        <v/>
      </c>
      <c r="G251" t="str">
        <f>IF([3]WA!G148&lt;&gt;"",[3]WA!G148,"")</f>
        <v/>
      </c>
      <c r="H251" t="str">
        <f>IF([3]WA!H148&lt;&gt;"",[3]WA!H148,"")</f>
        <v/>
      </c>
      <c r="I251" t="str">
        <f>IF([3]WA!I148&lt;&gt;"",[3]WA!I148,"")</f>
        <v/>
      </c>
      <c r="J251" t="str">
        <f>IF([3]WA!J148&lt;&gt;"",[3]WA!J148,"")</f>
        <v/>
      </c>
      <c r="K251" t="str">
        <f>IF([3]WA!K148&lt;&gt;"",[3]WA!K148,"")</f>
        <v/>
      </c>
      <c r="L251" t="str">
        <f>IF([3]WA!L148&lt;&gt;"",[3]WA!L148,"")</f>
        <v/>
      </c>
      <c r="M251" t="str">
        <f>IF([3]WA!M148&lt;&gt;"",[3]WA!M148,"")</f>
        <v/>
      </c>
      <c r="N251" t="str">
        <f>IF([3]WA!N148&lt;&gt;"",[3]WA!N148,"")</f>
        <v/>
      </c>
      <c r="O251" t="str">
        <f>IF([3]WA!O148&lt;&gt;"",[3]WA!O148,"")</f>
        <v/>
      </c>
      <c r="P251" t="str">
        <f>IF([3]WA!P148&lt;&gt;"",[3]WA!P148,"")</f>
        <v/>
      </c>
      <c r="Q251" t="str">
        <f>IF([3]WA!Q148&lt;&gt;"",[3]WA!Q148,"")</f>
        <v/>
      </c>
      <c r="R251" t="str">
        <f>IF([3]WA!R148&lt;&gt;"",[3]WA!R148,"")</f>
        <v/>
      </c>
      <c r="S251" t="str">
        <f>IF([3]WA!S148&lt;&gt;"",[3]WA!S148,"")</f>
        <v/>
      </c>
      <c r="T251" t="str">
        <f>IF([3]WA!T148&lt;&gt;"",[3]WA!T148,"")</f>
        <v/>
      </c>
      <c r="U251" t="str">
        <f>IF([3]WA!U148&lt;&gt;"",[3]WA!U148,"")</f>
        <v/>
      </c>
      <c r="V251" t="str">
        <f>IF([3]WA!V148&lt;&gt;"",[3]WA!V148,"")</f>
        <v/>
      </c>
      <c r="W251" t="str">
        <f>IF([3]WA!W148&lt;&gt;"",[3]WA!W148,"")</f>
        <v/>
      </c>
    </row>
    <row r="252" spans="1:23" x14ac:dyDescent="0.25">
      <c r="A252" t="str">
        <f>IF([3]WA!A149&lt;&gt;"",[3]WA!A149,"")</f>
        <v/>
      </c>
      <c r="B252" t="str">
        <f>IF([3]WA!B149&lt;&gt;"",[3]WA!B149,"")</f>
        <v/>
      </c>
      <c r="C252" t="str">
        <f>IF([3]WA!C149&lt;&gt;"",[3]WA!C149,"")</f>
        <v/>
      </c>
      <c r="D252" t="str">
        <f>IF([3]WA!D149&lt;&gt;"",[3]WA!D149,"")</f>
        <v/>
      </c>
      <c r="E252" t="str">
        <f>IF([3]WA!E149&lt;&gt;"",[3]WA!E149,"")</f>
        <v/>
      </c>
      <c r="F252" t="str">
        <f>IF([3]WA!F149&lt;&gt;"",[3]WA!F149,"")</f>
        <v/>
      </c>
      <c r="G252" t="str">
        <f>IF([3]WA!G149&lt;&gt;"",[3]WA!G149,"")</f>
        <v/>
      </c>
      <c r="H252" t="str">
        <f>IF([3]WA!H149&lt;&gt;"",[3]WA!H149,"")</f>
        <v/>
      </c>
      <c r="I252" t="str">
        <f>IF([3]WA!I149&lt;&gt;"",[3]WA!I149,"")</f>
        <v/>
      </c>
      <c r="J252" t="str">
        <f>IF([3]WA!J149&lt;&gt;"",[3]WA!J149,"")</f>
        <v/>
      </c>
      <c r="K252" t="str">
        <f>IF([3]WA!K149&lt;&gt;"",[3]WA!K149,"")</f>
        <v/>
      </c>
      <c r="L252" t="str">
        <f>IF([3]WA!L149&lt;&gt;"",[3]WA!L149,"")</f>
        <v/>
      </c>
      <c r="M252" t="str">
        <f>IF([3]WA!M149&lt;&gt;"",[3]WA!M149,"")</f>
        <v/>
      </c>
      <c r="N252" t="str">
        <f>IF([3]WA!N149&lt;&gt;"",[3]WA!N149,"")</f>
        <v/>
      </c>
      <c r="O252" t="str">
        <f>IF([3]WA!O149&lt;&gt;"",[3]WA!O149,"")</f>
        <v/>
      </c>
      <c r="P252" t="str">
        <f>IF([3]WA!P149&lt;&gt;"",[3]WA!P149,"")</f>
        <v/>
      </c>
      <c r="Q252" t="str">
        <f>IF([3]WA!Q149&lt;&gt;"",[3]WA!Q149,"")</f>
        <v/>
      </c>
      <c r="R252" t="str">
        <f>IF([3]WA!R149&lt;&gt;"",[3]WA!R149,"")</f>
        <v/>
      </c>
      <c r="S252" t="str">
        <f>IF([3]WA!S149&lt;&gt;"",[3]WA!S149,"")</f>
        <v/>
      </c>
      <c r="T252" t="str">
        <f>IF([3]WA!T149&lt;&gt;"",[3]WA!T149,"")</f>
        <v/>
      </c>
      <c r="U252" t="str">
        <f>IF([3]WA!U149&lt;&gt;"",[3]WA!U149,"")</f>
        <v/>
      </c>
      <c r="V252" t="str">
        <f>IF([3]WA!V149&lt;&gt;"",[3]WA!V149,"")</f>
        <v/>
      </c>
      <c r="W252" t="str">
        <f>IF([3]WA!W149&lt;&gt;"",[3]WA!W149,"")</f>
        <v/>
      </c>
    </row>
    <row r="253" spans="1:23" x14ac:dyDescent="0.25">
      <c r="A253" t="str">
        <f>IF([3]WA!A150&lt;&gt;"",[3]WA!A150,"")</f>
        <v/>
      </c>
      <c r="B253" t="str">
        <f>IF([3]WA!B150&lt;&gt;"",[3]WA!B150,"")</f>
        <v/>
      </c>
      <c r="C253" t="str">
        <f>IF([3]WA!C150&lt;&gt;"",[3]WA!C150,"")</f>
        <v/>
      </c>
      <c r="D253" t="str">
        <f>IF([3]WA!D150&lt;&gt;"",[3]WA!D150,"")</f>
        <v/>
      </c>
      <c r="E253" t="str">
        <f>IF([3]WA!E150&lt;&gt;"",[3]WA!E150,"")</f>
        <v/>
      </c>
      <c r="F253" t="str">
        <f>IF([3]WA!F150&lt;&gt;"",[3]WA!F150,"")</f>
        <v/>
      </c>
      <c r="G253" t="str">
        <f>IF([3]WA!G150&lt;&gt;"",[3]WA!G150,"")</f>
        <v/>
      </c>
      <c r="H253" t="str">
        <f>IF([3]WA!H150&lt;&gt;"",[3]WA!H150,"")</f>
        <v/>
      </c>
      <c r="I253" t="str">
        <f>IF([3]WA!I150&lt;&gt;"",[3]WA!I150,"")</f>
        <v/>
      </c>
      <c r="J253" t="str">
        <f>IF([3]WA!J150&lt;&gt;"",[3]WA!J150,"")</f>
        <v/>
      </c>
      <c r="K253" t="str">
        <f>IF([3]WA!K150&lt;&gt;"",[3]WA!K150,"")</f>
        <v/>
      </c>
      <c r="L253" t="str">
        <f>IF([3]WA!L150&lt;&gt;"",[3]WA!L150,"")</f>
        <v/>
      </c>
      <c r="M253" t="str">
        <f>IF([3]WA!M150&lt;&gt;"",[3]WA!M150,"")</f>
        <v/>
      </c>
      <c r="N253" t="str">
        <f>IF([3]WA!N150&lt;&gt;"",[3]WA!N150,"")</f>
        <v/>
      </c>
      <c r="O253" t="str">
        <f>IF([3]WA!O150&lt;&gt;"",[3]WA!O150,"")</f>
        <v/>
      </c>
      <c r="P253" t="str">
        <f>IF([3]WA!P150&lt;&gt;"",[3]WA!P150,"")</f>
        <v/>
      </c>
      <c r="Q253" t="str">
        <f>IF([3]WA!Q150&lt;&gt;"",[3]WA!Q150,"")</f>
        <v/>
      </c>
      <c r="R253" t="str">
        <f>IF([3]WA!R150&lt;&gt;"",[3]WA!R150,"")</f>
        <v/>
      </c>
      <c r="S253" t="str">
        <f>IF([3]WA!S150&lt;&gt;"",[3]WA!S150,"")</f>
        <v/>
      </c>
      <c r="T253" t="str">
        <f>IF([3]WA!T150&lt;&gt;"",[3]WA!T150,"")</f>
        <v/>
      </c>
      <c r="U253" t="str">
        <f>IF([3]WA!U150&lt;&gt;"",[3]WA!U150,"")</f>
        <v/>
      </c>
      <c r="V253" t="str">
        <f>IF([3]WA!V150&lt;&gt;"",[3]WA!V150,"")</f>
        <v/>
      </c>
      <c r="W253" t="str">
        <f>IF([3]WA!W150&lt;&gt;"",[3]WA!W150,"")</f>
        <v/>
      </c>
    </row>
    <row r="254" spans="1:23" x14ac:dyDescent="0.25">
      <c r="A254" t="str">
        <f>IF([3]WA!A151&lt;&gt;"",[3]WA!A151,"")</f>
        <v/>
      </c>
      <c r="B254" t="str">
        <f>IF([3]WA!B151&lt;&gt;"",[3]WA!B151,"")</f>
        <v/>
      </c>
      <c r="C254" t="str">
        <f>IF([3]WA!C151&lt;&gt;"",[3]WA!C151,"")</f>
        <v/>
      </c>
      <c r="D254" t="str">
        <f>IF([3]WA!D151&lt;&gt;"",[3]WA!D151,"")</f>
        <v/>
      </c>
      <c r="E254" t="str">
        <f>IF([3]WA!E151&lt;&gt;"",[3]WA!E151,"")</f>
        <v/>
      </c>
      <c r="F254" t="str">
        <f>IF([3]WA!F151&lt;&gt;"",[3]WA!F151,"")</f>
        <v/>
      </c>
      <c r="G254" t="str">
        <f>IF([3]WA!G151&lt;&gt;"",[3]WA!G151,"")</f>
        <v/>
      </c>
      <c r="H254" t="str">
        <f>IF([3]WA!H151&lt;&gt;"",[3]WA!H151,"")</f>
        <v/>
      </c>
      <c r="I254" t="str">
        <f>IF([3]WA!I151&lt;&gt;"",[3]WA!I151,"")</f>
        <v/>
      </c>
      <c r="J254" t="str">
        <f>IF([3]WA!J151&lt;&gt;"",[3]WA!J151,"")</f>
        <v/>
      </c>
      <c r="K254" t="str">
        <f>IF([3]WA!K151&lt;&gt;"",[3]WA!K151,"")</f>
        <v/>
      </c>
      <c r="L254" t="str">
        <f>IF([3]WA!L151&lt;&gt;"",[3]WA!L151,"")</f>
        <v/>
      </c>
      <c r="M254" t="str">
        <f>IF([3]WA!M151&lt;&gt;"",[3]WA!M151,"")</f>
        <v/>
      </c>
      <c r="N254" t="str">
        <f>IF([3]WA!N151&lt;&gt;"",[3]WA!N151,"")</f>
        <v/>
      </c>
      <c r="O254" t="str">
        <f>IF([3]WA!O151&lt;&gt;"",[3]WA!O151,"")</f>
        <v/>
      </c>
      <c r="P254" t="str">
        <f>IF([3]WA!P151&lt;&gt;"",[3]WA!P151,"")</f>
        <v/>
      </c>
      <c r="Q254" t="str">
        <f>IF([3]WA!Q151&lt;&gt;"",[3]WA!Q151,"")</f>
        <v/>
      </c>
      <c r="R254" t="str">
        <f>IF([3]WA!R151&lt;&gt;"",[3]WA!R151,"")</f>
        <v/>
      </c>
      <c r="S254" t="str">
        <f>IF([3]WA!S151&lt;&gt;"",[3]WA!S151,"")</f>
        <v/>
      </c>
      <c r="T254" t="str">
        <f>IF([3]WA!T151&lt;&gt;"",[3]WA!T151,"")</f>
        <v/>
      </c>
      <c r="U254" t="str">
        <f>IF([3]WA!U151&lt;&gt;"",[3]WA!U151,"")</f>
        <v/>
      </c>
      <c r="V254" t="str">
        <f>IF([3]WA!V151&lt;&gt;"",[3]WA!V151,"")</f>
        <v/>
      </c>
      <c r="W254" t="str">
        <f>IF([3]WA!W151&lt;&gt;"",[3]WA!W151,"")</f>
        <v/>
      </c>
    </row>
    <row r="255" spans="1:23" x14ac:dyDescent="0.25">
      <c r="A255" t="str">
        <f>IF([3]WA!A152&lt;&gt;"",[3]WA!A152,"")</f>
        <v/>
      </c>
      <c r="B255" t="str">
        <f>IF([3]WA!B152&lt;&gt;"",[3]WA!B152,"")</f>
        <v/>
      </c>
      <c r="C255" t="str">
        <f>IF([3]WA!C152&lt;&gt;"",[3]WA!C152,"")</f>
        <v/>
      </c>
      <c r="D255" t="str">
        <f>IF([3]WA!D152&lt;&gt;"",[3]WA!D152,"")</f>
        <v/>
      </c>
      <c r="E255" t="str">
        <f>IF([3]WA!E152&lt;&gt;"",[3]WA!E152,"")</f>
        <v/>
      </c>
      <c r="F255" t="str">
        <f>IF([3]WA!F152&lt;&gt;"",[3]WA!F152,"")</f>
        <v/>
      </c>
      <c r="G255" t="str">
        <f>IF([3]WA!G152&lt;&gt;"",[3]WA!G152,"")</f>
        <v/>
      </c>
      <c r="H255" t="str">
        <f>IF([3]WA!H152&lt;&gt;"",[3]WA!H152,"")</f>
        <v/>
      </c>
      <c r="I255" t="str">
        <f>IF([3]WA!I152&lt;&gt;"",[3]WA!I152,"")</f>
        <v/>
      </c>
      <c r="J255" t="str">
        <f>IF([3]WA!J152&lt;&gt;"",[3]WA!J152,"")</f>
        <v/>
      </c>
      <c r="K255" t="str">
        <f>IF([3]WA!K152&lt;&gt;"",[3]WA!K152,"")</f>
        <v/>
      </c>
      <c r="L255" t="str">
        <f>IF([3]WA!L152&lt;&gt;"",[3]WA!L152,"")</f>
        <v/>
      </c>
      <c r="M255" t="str">
        <f>IF([3]WA!M152&lt;&gt;"",[3]WA!M152,"")</f>
        <v/>
      </c>
      <c r="N255" t="str">
        <f>IF([3]WA!N152&lt;&gt;"",[3]WA!N152,"")</f>
        <v/>
      </c>
      <c r="O255" t="str">
        <f>IF([3]WA!O152&lt;&gt;"",[3]WA!O152,"")</f>
        <v/>
      </c>
      <c r="P255" t="str">
        <f>IF([3]WA!P152&lt;&gt;"",[3]WA!P152,"")</f>
        <v/>
      </c>
      <c r="Q255" t="str">
        <f>IF([3]WA!Q152&lt;&gt;"",[3]WA!Q152,"")</f>
        <v/>
      </c>
      <c r="R255" t="str">
        <f>IF([3]WA!R152&lt;&gt;"",[3]WA!R152,"")</f>
        <v/>
      </c>
      <c r="S255" t="str">
        <f>IF([3]WA!S152&lt;&gt;"",[3]WA!S152,"")</f>
        <v/>
      </c>
      <c r="T255" t="str">
        <f>IF([3]WA!T152&lt;&gt;"",[3]WA!T152,"")</f>
        <v/>
      </c>
      <c r="U255" t="str">
        <f>IF([3]WA!U152&lt;&gt;"",[3]WA!U152,"")</f>
        <v/>
      </c>
      <c r="V255" t="str">
        <f>IF([3]WA!V152&lt;&gt;"",[3]WA!V152,"")</f>
        <v/>
      </c>
      <c r="W255" t="str">
        <f>IF([3]WA!W152&lt;&gt;"",[3]WA!W152,"")</f>
        <v/>
      </c>
    </row>
    <row r="256" spans="1:23" x14ac:dyDescent="0.25">
      <c r="A256" t="str">
        <f>IF([3]WA!A153&lt;&gt;"",[3]WA!A153,"")</f>
        <v/>
      </c>
      <c r="B256" t="str">
        <f>IF([3]WA!B153&lt;&gt;"",[3]WA!B153,"")</f>
        <v/>
      </c>
      <c r="C256" t="str">
        <f>IF([3]WA!C153&lt;&gt;"",[3]WA!C153,"")</f>
        <v/>
      </c>
      <c r="D256" t="str">
        <f>IF([3]WA!D153&lt;&gt;"",[3]WA!D153,"")</f>
        <v/>
      </c>
      <c r="E256" t="str">
        <f>IF([3]WA!E153&lt;&gt;"",[3]WA!E153,"")</f>
        <v/>
      </c>
      <c r="F256" t="str">
        <f>IF([3]WA!F153&lt;&gt;"",[3]WA!F153,"")</f>
        <v/>
      </c>
      <c r="G256" t="str">
        <f>IF([3]WA!G153&lt;&gt;"",[3]WA!G153,"")</f>
        <v/>
      </c>
      <c r="H256" t="str">
        <f>IF([3]WA!H153&lt;&gt;"",[3]WA!H153,"")</f>
        <v/>
      </c>
      <c r="I256" t="str">
        <f>IF([3]WA!I153&lt;&gt;"",[3]WA!I153,"")</f>
        <v/>
      </c>
      <c r="J256" t="str">
        <f>IF([3]WA!J153&lt;&gt;"",[3]WA!J153,"")</f>
        <v/>
      </c>
      <c r="K256" t="str">
        <f>IF([3]WA!K153&lt;&gt;"",[3]WA!K153,"")</f>
        <v/>
      </c>
      <c r="L256" t="str">
        <f>IF([3]WA!L153&lt;&gt;"",[3]WA!L153,"")</f>
        <v/>
      </c>
      <c r="M256" t="str">
        <f>IF([3]WA!M153&lt;&gt;"",[3]WA!M153,"")</f>
        <v/>
      </c>
      <c r="N256" t="str">
        <f>IF([3]WA!N153&lt;&gt;"",[3]WA!N153,"")</f>
        <v/>
      </c>
      <c r="O256" t="str">
        <f>IF([3]WA!O153&lt;&gt;"",[3]WA!O153,"")</f>
        <v/>
      </c>
      <c r="P256" t="str">
        <f>IF([3]WA!P153&lt;&gt;"",[3]WA!P153,"")</f>
        <v/>
      </c>
      <c r="Q256" t="str">
        <f>IF([3]WA!Q153&lt;&gt;"",[3]WA!Q153,"")</f>
        <v/>
      </c>
      <c r="R256" t="str">
        <f>IF([3]WA!R153&lt;&gt;"",[3]WA!R153,"")</f>
        <v/>
      </c>
      <c r="S256" t="str">
        <f>IF([3]WA!S153&lt;&gt;"",[3]WA!S153,"")</f>
        <v/>
      </c>
      <c r="T256" t="str">
        <f>IF([3]WA!T153&lt;&gt;"",[3]WA!T153,"")</f>
        <v/>
      </c>
      <c r="U256" t="str">
        <f>IF([3]WA!U153&lt;&gt;"",[3]WA!U153,"")</f>
        <v/>
      </c>
      <c r="V256" t="str">
        <f>IF([3]WA!V153&lt;&gt;"",[3]WA!V153,"")</f>
        <v/>
      </c>
      <c r="W256" t="str">
        <f>IF([3]WA!W153&lt;&gt;"",[3]WA!W153,"")</f>
        <v/>
      </c>
    </row>
    <row r="257" spans="1:23" x14ac:dyDescent="0.25">
      <c r="A257" t="str">
        <f>IF([3]WA!A154&lt;&gt;"",[3]WA!A154,"")</f>
        <v/>
      </c>
      <c r="B257" t="str">
        <f>IF([3]WA!B154&lt;&gt;"",[3]WA!B154,"")</f>
        <v/>
      </c>
      <c r="C257" t="str">
        <f>IF([3]WA!C154&lt;&gt;"",[3]WA!C154,"")</f>
        <v/>
      </c>
      <c r="D257" t="str">
        <f>IF([3]WA!D154&lt;&gt;"",[3]WA!D154,"")</f>
        <v/>
      </c>
      <c r="E257" t="str">
        <f>IF([3]WA!E154&lt;&gt;"",[3]WA!E154,"")</f>
        <v/>
      </c>
      <c r="F257" t="str">
        <f>IF([3]WA!F154&lt;&gt;"",[3]WA!F154,"")</f>
        <v/>
      </c>
      <c r="G257" t="str">
        <f>IF([3]WA!G154&lt;&gt;"",[3]WA!G154,"")</f>
        <v/>
      </c>
      <c r="H257" t="str">
        <f>IF([3]WA!H154&lt;&gt;"",[3]WA!H154,"")</f>
        <v/>
      </c>
      <c r="I257" t="str">
        <f>IF([3]WA!I154&lt;&gt;"",[3]WA!I154,"")</f>
        <v/>
      </c>
      <c r="J257" t="str">
        <f>IF([3]WA!J154&lt;&gt;"",[3]WA!J154,"")</f>
        <v/>
      </c>
      <c r="K257" t="str">
        <f>IF([3]WA!K154&lt;&gt;"",[3]WA!K154,"")</f>
        <v/>
      </c>
      <c r="L257" t="str">
        <f>IF([3]WA!L154&lt;&gt;"",[3]WA!L154,"")</f>
        <v/>
      </c>
      <c r="M257" t="str">
        <f>IF([3]WA!M154&lt;&gt;"",[3]WA!M154,"")</f>
        <v/>
      </c>
      <c r="N257" t="str">
        <f>IF([3]WA!N154&lt;&gt;"",[3]WA!N154,"")</f>
        <v/>
      </c>
      <c r="O257" t="str">
        <f>IF([3]WA!O154&lt;&gt;"",[3]WA!O154,"")</f>
        <v/>
      </c>
      <c r="P257" t="str">
        <f>IF([3]WA!P154&lt;&gt;"",[3]WA!P154,"")</f>
        <v/>
      </c>
      <c r="Q257" t="str">
        <f>IF([3]WA!Q154&lt;&gt;"",[3]WA!Q154,"")</f>
        <v/>
      </c>
      <c r="R257" t="str">
        <f>IF([3]WA!R154&lt;&gt;"",[3]WA!R154,"")</f>
        <v/>
      </c>
      <c r="S257" t="str">
        <f>IF([3]WA!S154&lt;&gt;"",[3]WA!S154,"")</f>
        <v/>
      </c>
      <c r="T257" t="str">
        <f>IF([3]WA!T154&lt;&gt;"",[3]WA!T154,"")</f>
        <v/>
      </c>
      <c r="U257" t="str">
        <f>IF([3]WA!U154&lt;&gt;"",[3]WA!U154,"")</f>
        <v/>
      </c>
      <c r="V257" t="str">
        <f>IF([3]WA!V154&lt;&gt;"",[3]WA!V154,"")</f>
        <v/>
      </c>
      <c r="W257" t="str">
        <f>IF([3]WA!W154&lt;&gt;"",[3]WA!W154,"")</f>
        <v/>
      </c>
    </row>
    <row r="258" spans="1:23" x14ac:dyDescent="0.25">
      <c r="A258" t="str">
        <f>IF([3]WA!A155&lt;&gt;"",[3]WA!A155,"")</f>
        <v/>
      </c>
      <c r="B258" t="str">
        <f>IF([3]WA!B155&lt;&gt;"",[3]WA!B155,"")</f>
        <v/>
      </c>
      <c r="C258" t="str">
        <f>IF([3]WA!C155&lt;&gt;"",[3]WA!C155,"")</f>
        <v/>
      </c>
      <c r="D258" t="str">
        <f>IF([3]WA!D155&lt;&gt;"",[3]WA!D155,"")</f>
        <v/>
      </c>
      <c r="E258" t="str">
        <f>IF([3]WA!E155&lt;&gt;"",[3]WA!E155,"")</f>
        <v/>
      </c>
      <c r="F258" t="str">
        <f>IF([3]WA!F155&lt;&gt;"",[3]WA!F155,"")</f>
        <v/>
      </c>
      <c r="G258" t="str">
        <f>IF([3]WA!G155&lt;&gt;"",[3]WA!G155,"")</f>
        <v/>
      </c>
      <c r="H258" t="str">
        <f>IF([3]WA!H155&lt;&gt;"",[3]WA!H155,"")</f>
        <v/>
      </c>
      <c r="I258" t="str">
        <f>IF([3]WA!I155&lt;&gt;"",[3]WA!I155,"")</f>
        <v/>
      </c>
      <c r="J258" t="str">
        <f>IF([3]WA!J155&lt;&gt;"",[3]WA!J155,"")</f>
        <v/>
      </c>
      <c r="K258" t="str">
        <f>IF([3]WA!K155&lt;&gt;"",[3]WA!K155,"")</f>
        <v/>
      </c>
      <c r="L258" t="str">
        <f>IF([3]WA!L155&lt;&gt;"",[3]WA!L155,"")</f>
        <v/>
      </c>
      <c r="M258" t="str">
        <f>IF([3]WA!M155&lt;&gt;"",[3]WA!M155,"")</f>
        <v/>
      </c>
      <c r="N258" t="str">
        <f>IF([3]WA!N155&lt;&gt;"",[3]WA!N155,"")</f>
        <v/>
      </c>
      <c r="O258" t="str">
        <f>IF([3]WA!O155&lt;&gt;"",[3]WA!O155,"")</f>
        <v/>
      </c>
      <c r="P258" t="str">
        <f>IF([3]WA!P155&lt;&gt;"",[3]WA!P155,"")</f>
        <v/>
      </c>
      <c r="Q258" t="str">
        <f>IF([3]WA!Q155&lt;&gt;"",[3]WA!Q155,"")</f>
        <v/>
      </c>
      <c r="R258" t="str">
        <f>IF([3]WA!R155&lt;&gt;"",[3]WA!R155,"")</f>
        <v/>
      </c>
      <c r="S258" t="str">
        <f>IF([3]WA!S155&lt;&gt;"",[3]WA!S155,"")</f>
        <v/>
      </c>
      <c r="T258" t="str">
        <f>IF([3]WA!T155&lt;&gt;"",[3]WA!T155,"")</f>
        <v/>
      </c>
      <c r="U258" t="str">
        <f>IF([3]WA!U155&lt;&gt;"",[3]WA!U155,"")</f>
        <v/>
      </c>
      <c r="V258" t="str">
        <f>IF([3]WA!V155&lt;&gt;"",[3]WA!V155,"")</f>
        <v/>
      </c>
      <c r="W258" t="str">
        <f>IF([3]WA!W155&lt;&gt;"",[3]WA!W155,"")</f>
        <v/>
      </c>
    </row>
    <row r="259" spans="1:23" x14ac:dyDescent="0.25">
      <c r="A259" t="str">
        <f>IF([3]WA!A156&lt;&gt;"",[3]WA!A156,"")</f>
        <v/>
      </c>
      <c r="B259" t="str">
        <f>IF([3]WA!B156&lt;&gt;"",[3]WA!B156,"")</f>
        <v/>
      </c>
      <c r="C259" t="str">
        <f>IF([3]WA!C156&lt;&gt;"",[3]WA!C156,"")</f>
        <v/>
      </c>
      <c r="D259" t="str">
        <f>IF([3]WA!D156&lt;&gt;"",[3]WA!D156,"")</f>
        <v/>
      </c>
      <c r="E259" t="str">
        <f>IF([3]WA!E156&lt;&gt;"",[3]WA!E156,"")</f>
        <v/>
      </c>
      <c r="F259" t="str">
        <f>IF([3]WA!F156&lt;&gt;"",[3]WA!F156,"")</f>
        <v/>
      </c>
      <c r="G259" t="str">
        <f>IF([3]WA!G156&lt;&gt;"",[3]WA!G156,"")</f>
        <v/>
      </c>
      <c r="H259" t="str">
        <f>IF([3]WA!H156&lt;&gt;"",[3]WA!H156,"")</f>
        <v/>
      </c>
      <c r="I259" t="str">
        <f>IF([3]WA!I156&lt;&gt;"",[3]WA!I156,"")</f>
        <v/>
      </c>
      <c r="J259" t="str">
        <f>IF([3]WA!J156&lt;&gt;"",[3]WA!J156,"")</f>
        <v/>
      </c>
      <c r="K259" t="str">
        <f>IF([3]WA!K156&lt;&gt;"",[3]WA!K156,"")</f>
        <v/>
      </c>
      <c r="L259" t="str">
        <f>IF([3]WA!L156&lt;&gt;"",[3]WA!L156,"")</f>
        <v/>
      </c>
      <c r="M259" t="str">
        <f>IF([3]WA!M156&lt;&gt;"",[3]WA!M156,"")</f>
        <v/>
      </c>
      <c r="N259" t="str">
        <f>IF([3]WA!N156&lt;&gt;"",[3]WA!N156,"")</f>
        <v/>
      </c>
      <c r="O259" t="str">
        <f>IF([3]WA!O156&lt;&gt;"",[3]WA!O156,"")</f>
        <v/>
      </c>
      <c r="P259" t="str">
        <f>IF([3]WA!P156&lt;&gt;"",[3]WA!P156,"")</f>
        <v/>
      </c>
      <c r="Q259" t="str">
        <f>IF([3]WA!Q156&lt;&gt;"",[3]WA!Q156,"")</f>
        <v/>
      </c>
      <c r="R259" t="str">
        <f>IF([3]WA!R156&lt;&gt;"",[3]WA!R156,"")</f>
        <v/>
      </c>
      <c r="S259" t="str">
        <f>IF([3]WA!S156&lt;&gt;"",[3]WA!S156,"")</f>
        <v/>
      </c>
      <c r="T259" t="str">
        <f>IF([3]WA!T156&lt;&gt;"",[3]WA!T156,"")</f>
        <v/>
      </c>
      <c r="U259" t="str">
        <f>IF([3]WA!U156&lt;&gt;"",[3]WA!U156,"")</f>
        <v/>
      </c>
      <c r="V259" t="str">
        <f>IF([3]WA!V156&lt;&gt;"",[3]WA!V156,"")</f>
        <v/>
      </c>
      <c r="W259" t="str">
        <f>IF([3]WA!W156&lt;&gt;"",[3]WA!W156,"")</f>
        <v/>
      </c>
    </row>
    <row r="260" spans="1:23" x14ac:dyDescent="0.25">
      <c r="A260" t="str">
        <f>IF([3]WA!A157&lt;&gt;"",[3]WA!A157,"")</f>
        <v/>
      </c>
      <c r="B260" t="str">
        <f>IF([3]WA!B157&lt;&gt;"",[3]WA!B157,"")</f>
        <v/>
      </c>
      <c r="C260" t="str">
        <f>IF([3]WA!C157&lt;&gt;"",[3]WA!C157,"")</f>
        <v/>
      </c>
      <c r="D260" t="str">
        <f>IF([3]WA!D157&lt;&gt;"",[3]WA!D157,"")</f>
        <v/>
      </c>
      <c r="E260" t="str">
        <f>IF([3]WA!E157&lt;&gt;"",[3]WA!E157,"")</f>
        <v/>
      </c>
      <c r="F260" t="str">
        <f>IF([3]WA!F157&lt;&gt;"",[3]WA!F157,"")</f>
        <v/>
      </c>
      <c r="G260" t="str">
        <f>IF([3]WA!G157&lt;&gt;"",[3]WA!G157,"")</f>
        <v/>
      </c>
      <c r="H260" t="str">
        <f>IF([3]WA!H157&lt;&gt;"",[3]WA!H157,"")</f>
        <v/>
      </c>
      <c r="I260" t="str">
        <f>IF([3]WA!I157&lt;&gt;"",[3]WA!I157,"")</f>
        <v/>
      </c>
      <c r="J260" t="str">
        <f>IF([3]WA!J157&lt;&gt;"",[3]WA!J157,"")</f>
        <v/>
      </c>
      <c r="K260" t="str">
        <f>IF([3]WA!K157&lt;&gt;"",[3]WA!K157,"")</f>
        <v/>
      </c>
      <c r="L260" t="str">
        <f>IF([3]WA!L157&lt;&gt;"",[3]WA!L157,"")</f>
        <v/>
      </c>
      <c r="M260" t="str">
        <f>IF([3]WA!M157&lt;&gt;"",[3]WA!M157,"")</f>
        <v/>
      </c>
      <c r="N260" t="str">
        <f>IF([3]WA!N157&lt;&gt;"",[3]WA!N157,"")</f>
        <v/>
      </c>
      <c r="O260" t="str">
        <f>IF([3]WA!O157&lt;&gt;"",[3]WA!O157,"")</f>
        <v/>
      </c>
      <c r="P260" t="str">
        <f>IF([3]WA!P157&lt;&gt;"",[3]WA!P157,"")</f>
        <v/>
      </c>
      <c r="Q260" t="str">
        <f>IF([3]WA!Q157&lt;&gt;"",[3]WA!Q157,"")</f>
        <v/>
      </c>
      <c r="R260" t="str">
        <f>IF([3]WA!R157&lt;&gt;"",[3]WA!R157,"")</f>
        <v/>
      </c>
      <c r="S260" t="str">
        <f>IF([3]WA!S157&lt;&gt;"",[3]WA!S157,"")</f>
        <v/>
      </c>
      <c r="T260" t="str">
        <f>IF([3]WA!T157&lt;&gt;"",[3]WA!T157,"")</f>
        <v/>
      </c>
      <c r="U260" t="str">
        <f>IF([3]WA!U157&lt;&gt;"",[3]WA!U157,"")</f>
        <v/>
      </c>
      <c r="V260" t="str">
        <f>IF([3]WA!V157&lt;&gt;"",[3]WA!V157,"")</f>
        <v/>
      </c>
      <c r="W260" t="str">
        <f>IF([3]WA!W157&lt;&gt;"",[3]WA!W157,"")</f>
        <v/>
      </c>
    </row>
    <row r="261" spans="1:23" x14ac:dyDescent="0.25">
      <c r="A261" t="str">
        <f>IF([3]WA!A158&lt;&gt;"",[3]WA!A158,"")</f>
        <v/>
      </c>
      <c r="B261" t="str">
        <f>IF([3]WA!B158&lt;&gt;"",[3]WA!B158,"")</f>
        <v/>
      </c>
      <c r="C261" t="str">
        <f>IF([3]WA!C158&lt;&gt;"",[3]WA!C158,"")</f>
        <v/>
      </c>
      <c r="D261" t="str">
        <f>IF([3]WA!D158&lt;&gt;"",[3]WA!D158,"")</f>
        <v/>
      </c>
      <c r="E261" t="str">
        <f>IF([3]WA!E158&lt;&gt;"",[3]WA!E158,"")</f>
        <v/>
      </c>
      <c r="F261" t="str">
        <f>IF([3]WA!F158&lt;&gt;"",[3]WA!F158,"")</f>
        <v/>
      </c>
      <c r="G261" t="str">
        <f>IF([3]WA!G158&lt;&gt;"",[3]WA!G158,"")</f>
        <v/>
      </c>
      <c r="H261" t="str">
        <f>IF([3]WA!H158&lt;&gt;"",[3]WA!H158,"")</f>
        <v/>
      </c>
      <c r="I261" t="str">
        <f>IF([3]WA!I158&lt;&gt;"",[3]WA!I158,"")</f>
        <v/>
      </c>
      <c r="J261" t="str">
        <f>IF([3]WA!J158&lt;&gt;"",[3]WA!J158,"")</f>
        <v/>
      </c>
      <c r="K261" t="str">
        <f>IF([3]WA!K158&lt;&gt;"",[3]WA!K158,"")</f>
        <v/>
      </c>
      <c r="L261" t="str">
        <f>IF([3]WA!L158&lt;&gt;"",[3]WA!L158,"")</f>
        <v/>
      </c>
      <c r="M261" t="str">
        <f>IF([3]WA!M158&lt;&gt;"",[3]WA!M158,"")</f>
        <v/>
      </c>
      <c r="N261" t="str">
        <f>IF([3]WA!N158&lt;&gt;"",[3]WA!N158,"")</f>
        <v/>
      </c>
      <c r="O261" t="str">
        <f>IF([3]WA!O158&lt;&gt;"",[3]WA!O158,"")</f>
        <v/>
      </c>
      <c r="P261" t="str">
        <f>IF([3]WA!P158&lt;&gt;"",[3]WA!P158,"")</f>
        <v/>
      </c>
      <c r="Q261" t="str">
        <f>IF([3]WA!Q158&lt;&gt;"",[3]WA!Q158,"")</f>
        <v/>
      </c>
      <c r="R261" t="str">
        <f>IF([3]WA!R158&lt;&gt;"",[3]WA!R158,"")</f>
        <v/>
      </c>
      <c r="S261" t="str">
        <f>IF([3]WA!S158&lt;&gt;"",[3]WA!S158,"")</f>
        <v/>
      </c>
      <c r="T261" t="str">
        <f>IF([3]WA!T158&lt;&gt;"",[3]WA!T158,"")</f>
        <v/>
      </c>
      <c r="U261" t="str">
        <f>IF([3]WA!U158&lt;&gt;"",[3]WA!U158,"")</f>
        <v/>
      </c>
      <c r="V261" t="str">
        <f>IF([3]WA!V158&lt;&gt;"",[3]WA!V158,"")</f>
        <v/>
      </c>
      <c r="W261" t="str">
        <f>IF([3]WA!W158&lt;&gt;"",[3]WA!W158,"")</f>
        <v/>
      </c>
    </row>
    <row r="262" spans="1:23" x14ac:dyDescent="0.25">
      <c r="A262" t="str">
        <f>IF([3]WA!A159&lt;&gt;"",[3]WA!A159,"")</f>
        <v/>
      </c>
      <c r="B262" t="str">
        <f>IF([3]WA!B159&lt;&gt;"",[3]WA!B159,"")</f>
        <v/>
      </c>
      <c r="C262" t="str">
        <f>IF([3]WA!C159&lt;&gt;"",[3]WA!C159,"")</f>
        <v/>
      </c>
      <c r="D262" t="str">
        <f>IF([3]WA!D159&lt;&gt;"",[3]WA!D159,"")</f>
        <v/>
      </c>
      <c r="E262" t="str">
        <f>IF([3]WA!E159&lt;&gt;"",[3]WA!E159,"")</f>
        <v/>
      </c>
      <c r="F262" t="str">
        <f>IF([3]WA!F159&lt;&gt;"",[3]WA!F159,"")</f>
        <v/>
      </c>
      <c r="G262" t="str">
        <f>IF([3]WA!G159&lt;&gt;"",[3]WA!G159,"")</f>
        <v/>
      </c>
      <c r="H262" t="str">
        <f>IF([3]WA!H159&lt;&gt;"",[3]WA!H159,"")</f>
        <v/>
      </c>
      <c r="I262" t="str">
        <f>IF([3]WA!I159&lt;&gt;"",[3]WA!I159,"")</f>
        <v/>
      </c>
      <c r="J262" t="str">
        <f>IF([3]WA!J159&lt;&gt;"",[3]WA!J159,"")</f>
        <v/>
      </c>
      <c r="K262" t="str">
        <f>IF([3]WA!K159&lt;&gt;"",[3]WA!K159,"")</f>
        <v/>
      </c>
      <c r="L262" t="str">
        <f>IF([3]WA!L159&lt;&gt;"",[3]WA!L159,"")</f>
        <v/>
      </c>
      <c r="M262" t="str">
        <f>IF([3]WA!M159&lt;&gt;"",[3]WA!M159,"")</f>
        <v/>
      </c>
      <c r="N262" t="str">
        <f>IF([3]WA!N159&lt;&gt;"",[3]WA!N159,"")</f>
        <v/>
      </c>
      <c r="O262" t="str">
        <f>IF([3]WA!O159&lt;&gt;"",[3]WA!O159,"")</f>
        <v/>
      </c>
      <c r="P262" t="str">
        <f>IF([3]WA!P159&lt;&gt;"",[3]WA!P159,"")</f>
        <v/>
      </c>
      <c r="Q262" t="str">
        <f>IF([3]WA!Q159&lt;&gt;"",[3]WA!Q159,"")</f>
        <v/>
      </c>
      <c r="R262" t="str">
        <f>IF([3]WA!R159&lt;&gt;"",[3]WA!R159,"")</f>
        <v/>
      </c>
      <c r="S262" t="str">
        <f>IF([3]WA!S159&lt;&gt;"",[3]WA!S159,"")</f>
        <v/>
      </c>
      <c r="T262" t="str">
        <f>IF([3]WA!T159&lt;&gt;"",[3]WA!T159,"")</f>
        <v/>
      </c>
      <c r="U262" t="str">
        <f>IF([3]WA!U159&lt;&gt;"",[3]WA!U159,"")</f>
        <v/>
      </c>
      <c r="V262" t="str">
        <f>IF([3]WA!V159&lt;&gt;"",[3]WA!V159,"")</f>
        <v/>
      </c>
      <c r="W262" t="str">
        <f>IF([3]WA!W159&lt;&gt;"",[3]WA!W159,"")</f>
        <v/>
      </c>
    </row>
    <row r="263" spans="1:23" x14ac:dyDescent="0.25">
      <c r="A263" t="str">
        <f>IF([3]WA!A160&lt;&gt;"",[3]WA!A160,"")</f>
        <v/>
      </c>
      <c r="B263" t="str">
        <f>IF([3]WA!B160&lt;&gt;"",[3]WA!B160,"")</f>
        <v/>
      </c>
      <c r="C263" t="str">
        <f>IF([3]WA!C160&lt;&gt;"",[3]WA!C160,"")</f>
        <v/>
      </c>
      <c r="D263" t="str">
        <f>IF([3]WA!D160&lt;&gt;"",[3]WA!D160,"")</f>
        <v/>
      </c>
      <c r="E263" t="str">
        <f>IF([3]WA!E160&lt;&gt;"",[3]WA!E160,"")</f>
        <v/>
      </c>
      <c r="F263" t="str">
        <f>IF([3]WA!F160&lt;&gt;"",[3]WA!F160,"")</f>
        <v/>
      </c>
      <c r="G263" t="str">
        <f>IF([3]WA!G160&lt;&gt;"",[3]WA!G160,"")</f>
        <v/>
      </c>
      <c r="H263" t="str">
        <f>IF([3]WA!H160&lt;&gt;"",[3]WA!H160,"")</f>
        <v/>
      </c>
      <c r="I263" t="str">
        <f>IF([3]WA!I160&lt;&gt;"",[3]WA!I160,"")</f>
        <v/>
      </c>
      <c r="J263" t="str">
        <f>IF([3]WA!J160&lt;&gt;"",[3]WA!J160,"")</f>
        <v/>
      </c>
      <c r="K263" t="str">
        <f>IF([3]WA!K160&lt;&gt;"",[3]WA!K160,"")</f>
        <v/>
      </c>
      <c r="L263" t="str">
        <f>IF([3]WA!L160&lt;&gt;"",[3]WA!L160,"")</f>
        <v/>
      </c>
      <c r="M263" t="str">
        <f>IF([3]WA!M160&lt;&gt;"",[3]WA!M160,"")</f>
        <v/>
      </c>
      <c r="N263" t="str">
        <f>IF([3]WA!N160&lt;&gt;"",[3]WA!N160,"")</f>
        <v/>
      </c>
      <c r="O263" t="str">
        <f>IF([3]WA!O160&lt;&gt;"",[3]WA!O160,"")</f>
        <v/>
      </c>
      <c r="P263" t="str">
        <f>IF([3]WA!P160&lt;&gt;"",[3]WA!P160,"")</f>
        <v/>
      </c>
      <c r="Q263" t="str">
        <f>IF([3]WA!Q160&lt;&gt;"",[3]WA!Q160,"")</f>
        <v/>
      </c>
      <c r="R263" t="str">
        <f>IF([3]WA!R160&lt;&gt;"",[3]WA!R160,"")</f>
        <v/>
      </c>
      <c r="S263" t="str">
        <f>IF([3]WA!S160&lt;&gt;"",[3]WA!S160,"")</f>
        <v/>
      </c>
      <c r="T263" t="str">
        <f>IF([3]WA!T160&lt;&gt;"",[3]WA!T160,"")</f>
        <v/>
      </c>
      <c r="U263" t="str">
        <f>IF([3]WA!U160&lt;&gt;"",[3]WA!U160,"")</f>
        <v/>
      </c>
      <c r="V263" t="str">
        <f>IF([3]WA!V160&lt;&gt;"",[3]WA!V160,"")</f>
        <v/>
      </c>
      <c r="W263" t="str">
        <f>IF([3]WA!W160&lt;&gt;"",[3]WA!W160,"")</f>
        <v/>
      </c>
    </row>
    <row r="264" spans="1:23" x14ac:dyDescent="0.25">
      <c r="A264" t="str">
        <f>IF([3]WA!A161&lt;&gt;"",[3]WA!A161,"")</f>
        <v/>
      </c>
      <c r="B264" t="str">
        <f>IF([3]WA!B161&lt;&gt;"",[3]WA!B161,"")</f>
        <v/>
      </c>
      <c r="C264" t="str">
        <f>IF([3]WA!C161&lt;&gt;"",[3]WA!C161,"")</f>
        <v/>
      </c>
      <c r="D264" t="str">
        <f>IF([3]WA!D161&lt;&gt;"",[3]WA!D161,"")</f>
        <v/>
      </c>
      <c r="E264" t="str">
        <f>IF([3]WA!E161&lt;&gt;"",[3]WA!E161,"")</f>
        <v/>
      </c>
      <c r="F264" t="str">
        <f>IF([3]WA!F161&lt;&gt;"",[3]WA!F161,"")</f>
        <v/>
      </c>
      <c r="G264" t="str">
        <f>IF([3]WA!G161&lt;&gt;"",[3]WA!G161,"")</f>
        <v/>
      </c>
      <c r="H264" t="str">
        <f>IF([3]WA!H161&lt;&gt;"",[3]WA!H161,"")</f>
        <v/>
      </c>
      <c r="I264" t="str">
        <f>IF([3]WA!I161&lt;&gt;"",[3]WA!I161,"")</f>
        <v/>
      </c>
      <c r="J264" t="str">
        <f>IF([3]WA!J161&lt;&gt;"",[3]WA!J161,"")</f>
        <v/>
      </c>
      <c r="K264" t="str">
        <f>IF([3]WA!K161&lt;&gt;"",[3]WA!K161,"")</f>
        <v/>
      </c>
      <c r="L264" t="str">
        <f>IF([3]WA!L161&lt;&gt;"",[3]WA!L161,"")</f>
        <v/>
      </c>
      <c r="M264" t="str">
        <f>IF([3]WA!M161&lt;&gt;"",[3]WA!M161,"")</f>
        <v/>
      </c>
      <c r="N264" t="str">
        <f>IF([3]WA!N161&lt;&gt;"",[3]WA!N161,"")</f>
        <v/>
      </c>
      <c r="O264" t="str">
        <f>IF([3]WA!O161&lt;&gt;"",[3]WA!O161,"")</f>
        <v/>
      </c>
      <c r="P264" t="str">
        <f>IF([3]WA!P161&lt;&gt;"",[3]WA!P161,"")</f>
        <v/>
      </c>
      <c r="Q264" t="str">
        <f>IF([3]WA!Q161&lt;&gt;"",[3]WA!Q161,"")</f>
        <v/>
      </c>
      <c r="R264" t="str">
        <f>IF([3]WA!R161&lt;&gt;"",[3]WA!R161,"")</f>
        <v/>
      </c>
      <c r="S264" t="str">
        <f>IF([3]WA!S161&lt;&gt;"",[3]WA!S161,"")</f>
        <v/>
      </c>
      <c r="T264" t="str">
        <f>IF([3]WA!T161&lt;&gt;"",[3]WA!T161,"")</f>
        <v/>
      </c>
      <c r="U264" t="str">
        <f>IF([3]WA!U161&lt;&gt;"",[3]WA!U161,"")</f>
        <v/>
      </c>
      <c r="V264" t="str">
        <f>IF([3]WA!V161&lt;&gt;"",[3]WA!V161,"")</f>
        <v/>
      </c>
      <c r="W264" t="str">
        <f>IF([3]WA!W161&lt;&gt;"",[3]WA!W161,"")</f>
        <v/>
      </c>
    </row>
    <row r="265" spans="1:23" x14ac:dyDescent="0.25">
      <c r="A265" t="str">
        <f>IF([3]WA!A162&lt;&gt;"",[3]WA!A162,"")</f>
        <v/>
      </c>
      <c r="B265" t="str">
        <f>IF([3]WA!B162&lt;&gt;"",[3]WA!B162,"")</f>
        <v/>
      </c>
      <c r="C265" t="str">
        <f>IF([3]WA!C162&lt;&gt;"",[3]WA!C162,"")</f>
        <v/>
      </c>
      <c r="D265" t="str">
        <f>IF([3]WA!D162&lt;&gt;"",[3]WA!D162,"")</f>
        <v/>
      </c>
      <c r="E265" t="str">
        <f>IF([3]WA!E162&lt;&gt;"",[3]WA!E162,"")</f>
        <v/>
      </c>
      <c r="F265" t="str">
        <f>IF([3]WA!F162&lt;&gt;"",[3]WA!F162,"")</f>
        <v/>
      </c>
      <c r="G265" t="str">
        <f>IF([3]WA!G162&lt;&gt;"",[3]WA!G162,"")</f>
        <v/>
      </c>
      <c r="H265" t="str">
        <f>IF([3]WA!H162&lt;&gt;"",[3]WA!H162,"")</f>
        <v/>
      </c>
      <c r="I265" t="str">
        <f>IF([3]WA!I162&lt;&gt;"",[3]WA!I162,"")</f>
        <v/>
      </c>
      <c r="J265" t="str">
        <f>IF([3]WA!J162&lt;&gt;"",[3]WA!J162,"")</f>
        <v/>
      </c>
      <c r="K265" t="str">
        <f>IF([3]WA!K162&lt;&gt;"",[3]WA!K162,"")</f>
        <v/>
      </c>
      <c r="L265" t="str">
        <f>IF([3]WA!L162&lt;&gt;"",[3]WA!L162,"")</f>
        <v/>
      </c>
      <c r="M265" t="str">
        <f>IF([3]WA!M162&lt;&gt;"",[3]WA!M162,"")</f>
        <v/>
      </c>
      <c r="N265" t="str">
        <f>IF([3]WA!N162&lt;&gt;"",[3]WA!N162,"")</f>
        <v/>
      </c>
      <c r="O265" t="str">
        <f>IF([3]WA!O162&lt;&gt;"",[3]WA!O162,"")</f>
        <v/>
      </c>
      <c r="P265" t="str">
        <f>IF([3]WA!P162&lt;&gt;"",[3]WA!P162,"")</f>
        <v/>
      </c>
      <c r="Q265" t="str">
        <f>IF([3]WA!Q162&lt;&gt;"",[3]WA!Q162,"")</f>
        <v/>
      </c>
      <c r="R265" t="str">
        <f>IF([3]WA!R162&lt;&gt;"",[3]WA!R162,"")</f>
        <v/>
      </c>
      <c r="S265" t="str">
        <f>IF([3]WA!S162&lt;&gt;"",[3]WA!S162,"")</f>
        <v/>
      </c>
      <c r="T265" t="str">
        <f>IF([3]WA!T162&lt;&gt;"",[3]WA!T162,"")</f>
        <v/>
      </c>
      <c r="U265" t="str">
        <f>IF([3]WA!U162&lt;&gt;"",[3]WA!U162,"")</f>
        <v/>
      </c>
      <c r="V265" t="str">
        <f>IF([3]WA!V162&lt;&gt;"",[3]WA!V162,"")</f>
        <v/>
      </c>
      <c r="W265" t="str">
        <f>IF([3]WA!W162&lt;&gt;"",[3]WA!W162,"")</f>
        <v/>
      </c>
    </row>
    <row r="266" spans="1:23" x14ac:dyDescent="0.25">
      <c r="A266" t="str">
        <f>IF([3]WA!A163&lt;&gt;"",[3]WA!A163,"")</f>
        <v/>
      </c>
      <c r="B266" t="str">
        <f>IF([3]WA!B163&lt;&gt;"",[3]WA!B163,"")</f>
        <v/>
      </c>
      <c r="C266" t="str">
        <f>IF([3]WA!C163&lt;&gt;"",[3]WA!C163,"")</f>
        <v/>
      </c>
      <c r="D266" t="str">
        <f>IF([3]WA!D163&lt;&gt;"",[3]WA!D163,"")</f>
        <v/>
      </c>
      <c r="E266" t="str">
        <f>IF([3]WA!E163&lt;&gt;"",[3]WA!E163,"")</f>
        <v/>
      </c>
      <c r="F266" t="str">
        <f>IF([3]WA!F163&lt;&gt;"",[3]WA!F163,"")</f>
        <v/>
      </c>
      <c r="G266" t="str">
        <f>IF([3]WA!G163&lt;&gt;"",[3]WA!G163,"")</f>
        <v/>
      </c>
      <c r="H266" t="str">
        <f>IF([3]WA!H163&lt;&gt;"",[3]WA!H163,"")</f>
        <v/>
      </c>
      <c r="I266" t="str">
        <f>IF([3]WA!I163&lt;&gt;"",[3]WA!I163,"")</f>
        <v/>
      </c>
      <c r="J266" t="str">
        <f>IF([3]WA!J163&lt;&gt;"",[3]WA!J163,"")</f>
        <v/>
      </c>
      <c r="K266" t="str">
        <f>IF([3]WA!K163&lt;&gt;"",[3]WA!K163,"")</f>
        <v/>
      </c>
      <c r="L266" t="str">
        <f>IF([3]WA!L163&lt;&gt;"",[3]WA!L163,"")</f>
        <v/>
      </c>
      <c r="M266" t="str">
        <f>IF([3]WA!M163&lt;&gt;"",[3]WA!M163,"")</f>
        <v/>
      </c>
      <c r="N266" t="str">
        <f>IF([3]WA!N163&lt;&gt;"",[3]WA!N163,"")</f>
        <v/>
      </c>
      <c r="O266" t="str">
        <f>IF([3]WA!O163&lt;&gt;"",[3]WA!O163,"")</f>
        <v/>
      </c>
      <c r="P266" t="str">
        <f>IF([3]WA!P163&lt;&gt;"",[3]WA!P163,"")</f>
        <v/>
      </c>
      <c r="Q266" t="str">
        <f>IF([3]WA!Q163&lt;&gt;"",[3]WA!Q163,"")</f>
        <v/>
      </c>
      <c r="R266" t="str">
        <f>IF([3]WA!R163&lt;&gt;"",[3]WA!R163,"")</f>
        <v/>
      </c>
      <c r="S266" t="str">
        <f>IF([3]WA!S163&lt;&gt;"",[3]WA!S163,"")</f>
        <v/>
      </c>
      <c r="T266" t="str">
        <f>IF([3]WA!T163&lt;&gt;"",[3]WA!T163,"")</f>
        <v/>
      </c>
      <c r="U266" t="str">
        <f>IF([3]WA!U163&lt;&gt;"",[3]WA!U163,"")</f>
        <v/>
      </c>
      <c r="V266" t="str">
        <f>IF([3]WA!V163&lt;&gt;"",[3]WA!V163,"")</f>
        <v/>
      </c>
      <c r="W266" t="str">
        <f>IF([3]WA!W163&lt;&gt;"",[3]WA!W163,"")</f>
        <v/>
      </c>
    </row>
    <row r="267" spans="1:23" x14ac:dyDescent="0.25">
      <c r="A267" t="str">
        <f>IF([3]WA!A164&lt;&gt;"",[3]WA!A164,"")</f>
        <v/>
      </c>
      <c r="B267" t="str">
        <f>IF([3]WA!B164&lt;&gt;"",[3]WA!B164,"")</f>
        <v/>
      </c>
      <c r="C267" t="str">
        <f>IF([3]WA!C164&lt;&gt;"",[3]WA!C164,"")</f>
        <v/>
      </c>
      <c r="D267" t="str">
        <f>IF([3]WA!D164&lt;&gt;"",[3]WA!D164,"")</f>
        <v/>
      </c>
      <c r="E267" t="str">
        <f>IF([3]WA!E164&lt;&gt;"",[3]WA!E164,"")</f>
        <v/>
      </c>
      <c r="F267" t="str">
        <f>IF([3]WA!F164&lt;&gt;"",[3]WA!F164,"")</f>
        <v/>
      </c>
      <c r="G267" t="str">
        <f>IF([3]WA!G164&lt;&gt;"",[3]WA!G164,"")</f>
        <v/>
      </c>
      <c r="H267" t="str">
        <f>IF([3]WA!H164&lt;&gt;"",[3]WA!H164,"")</f>
        <v/>
      </c>
      <c r="I267" t="str">
        <f>IF([3]WA!I164&lt;&gt;"",[3]WA!I164,"")</f>
        <v/>
      </c>
      <c r="J267" t="str">
        <f>IF([3]WA!J164&lt;&gt;"",[3]WA!J164,"")</f>
        <v/>
      </c>
      <c r="K267" t="str">
        <f>IF([3]WA!K164&lt;&gt;"",[3]WA!K164,"")</f>
        <v/>
      </c>
      <c r="L267" t="str">
        <f>IF([3]WA!L164&lt;&gt;"",[3]WA!L164,"")</f>
        <v/>
      </c>
      <c r="M267" t="str">
        <f>IF([3]WA!M164&lt;&gt;"",[3]WA!M164,"")</f>
        <v/>
      </c>
      <c r="N267" t="str">
        <f>IF([3]WA!N164&lt;&gt;"",[3]WA!N164,"")</f>
        <v/>
      </c>
      <c r="O267" t="str">
        <f>IF([3]WA!O164&lt;&gt;"",[3]WA!O164,"")</f>
        <v/>
      </c>
      <c r="P267" t="str">
        <f>IF([3]WA!P164&lt;&gt;"",[3]WA!P164,"")</f>
        <v/>
      </c>
      <c r="Q267" t="str">
        <f>IF([3]WA!Q164&lt;&gt;"",[3]WA!Q164,"")</f>
        <v/>
      </c>
      <c r="R267" t="str">
        <f>IF([3]WA!R164&lt;&gt;"",[3]WA!R164,"")</f>
        <v/>
      </c>
      <c r="S267" t="str">
        <f>IF([3]WA!S164&lt;&gt;"",[3]WA!S164,"")</f>
        <v/>
      </c>
      <c r="T267" t="str">
        <f>IF([3]WA!T164&lt;&gt;"",[3]WA!T164,"")</f>
        <v/>
      </c>
      <c r="U267" t="str">
        <f>IF([3]WA!U164&lt;&gt;"",[3]WA!U164,"")</f>
        <v/>
      </c>
      <c r="V267" t="str">
        <f>IF([3]WA!V164&lt;&gt;"",[3]WA!V164,"")</f>
        <v/>
      </c>
      <c r="W267" t="str">
        <f>IF([3]WA!W164&lt;&gt;"",[3]WA!W164,"")</f>
        <v/>
      </c>
    </row>
    <row r="268" spans="1:23" x14ac:dyDescent="0.25">
      <c r="A268" t="str">
        <f>IF([3]WA!A165&lt;&gt;"",[3]WA!A165,"")</f>
        <v/>
      </c>
      <c r="B268" t="str">
        <f>IF([3]WA!B165&lt;&gt;"",[3]WA!B165,"")</f>
        <v/>
      </c>
      <c r="C268" t="str">
        <f>IF([3]WA!C165&lt;&gt;"",[3]WA!C165,"")</f>
        <v/>
      </c>
      <c r="D268" t="str">
        <f>IF([3]WA!D165&lt;&gt;"",[3]WA!D165,"")</f>
        <v/>
      </c>
      <c r="E268" t="str">
        <f>IF([3]WA!E165&lt;&gt;"",[3]WA!E165,"")</f>
        <v/>
      </c>
      <c r="F268" t="str">
        <f>IF([3]WA!F165&lt;&gt;"",[3]WA!F165,"")</f>
        <v/>
      </c>
      <c r="G268" t="str">
        <f>IF([3]WA!G165&lt;&gt;"",[3]WA!G165,"")</f>
        <v/>
      </c>
      <c r="H268" t="str">
        <f>IF([3]WA!H165&lt;&gt;"",[3]WA!H165,"")</f>
        <v/>
      </c>
      <c r="I268" t="str">
        <f>IF([3]WA!I165&lt;&gt;"",[3]WA!I165,"")</f>
        <v/>
      </c>
      <c r="J268" t="str">
        <f>IF([3]WA!J165&lt;&gt;"",[3]WA!J165,"")</f>
        <v/>
      </c>
      <c r="K268" t="str">
        <f>IF([3]WA!K165&lt;&gt;"",[3]WA!K165,"")</f>
        <v/>
      </c>
      <c r="L268" t="str">
        <f>IF([3]WA!L165&lt;&gt;"",[3]WA!L165,"")</f>
        <v/>
      </c>
      <c r="M268" t="str">
        <f>IF([3]WA!M165&lt;&gt;"",[3]WA!M165,"")</f>
        <v/>
      </c>
      <c r="N268" t="str">
        <f>IF([3]WA!N165&lt;&gt;"",[3]WA!N165,"")</f>
        <v/>
      </c>
      <c r="O268" t="str">
        <f>IF([3]WA!O165&lt;&gt;"",[3]WA!O165,"")</f>
        <v/>
      </c>
      <c r="P268" t="str">
        <f>IF([3]WA!P165&lt;&gt;"",[3]WA!P165,"")</f>
        <v/>
      </c>
      <c r="Q268" t="str">
        <f>IF([3]WA!Q165&lt;&gt;"",[3]WA!Q165,"")</f>
        <v/>
      </c>
      <c r="R268" t="str">
        <f>IF([3]WA!R165&lt;&gt;"",[3]WA!R165,"")</f>
        <v/>
      </c>
      <c r="S268" t="str">
        <f>IF([3]WA!S165&lt;&gt;"",[3]WA!S165,"")</f>
        <v/>
      </c>
      <c r="T268" t="str">
        <f>IF([3]WA!T165&lt;&gt;"",[3]WA!T165,"")</f>
        <v/>
      </c>
      <c r="U268" t="str">
        <f>IF([3]WA!U165&lt;&gt;"",[3]WA!U165,"")</f>
        <v/>
      </c>
      <c r="V268" t="str">
        <f>IF([3]WA!V165&lt;&gt;"",[3]WA!V165,"")</f>
        <v/>
      </c>
      <c r="W268" t="str">
        <f>IF([3]WA!W165&lt;&gt;"",[3]WA!W165,"")</f>
        <v/>
      </c>
    </row>
    <row r="269" spans="1:23" x14ac:dyDescent="0.25">
      <c r="A269" t="str">
        <f>IF([3]WA!A166&lt;&gt;"",[3]WA!A166,"")</f>
        <v/>
      </c>
      <c r="B269" t="str">
        <f>IF([3]WA!B166&lt;&gt;"",[3]WA!B166,"")</f>
        <v/>
      </c>
      <c r="C269" t="str">
        <f>IF([3]WA!C166&lt;&gt;"",[3]WA!C166,"")</f>
        <v/>
      </c>
      <c r="D269" t="str">
        <f>IF([3]WA!D166&lt;&gt;"",[3]WA!D166,"")</f>
        <v/>
      </c>
      <c r="E269" t="str">
        <f>IF([3]WA!E166&lt;&gt;"",[3]WA!E166,"")</f>
        <v/>
      </c>
      <c r="F269" t="str">
        <f>IF([3]WA!F166&lt;&gt;"",[3]WA!F166,"")</f>
        <v/>
      </c>
      <c r="G269" t="str">
        <f>IF([3]WA!G166&lt;&gt;"",[3]WA!G166,"")</f>
        <v/>
      </c>
      <c r="H269" t="str">
        <f>IF([3]WA!H166&lt;&gt;"",[3]WA!H166,"")</f>
        <v/>
      </c>
      <c r="I269" t="str">
        <f>IF([3]WA!I166&lt;&gt;"",[3]WA!I166,"")</f>
        <v/>
      </c>
      <c r="J269" t="str">
        <f>IF([3]WA!J166&lt;&gt;"",[3]WA!J166,"")</f>
        <v/>
      </c>
      <c r="K269" t="str">
        <f>IF([3]WA!K166&lt;&gt;"",[3]WA!K166,"")</f>
        <v/>
      </c>
      <c r="L269" t="str">
        <f>IF([3]WA!L166&lt;&gt;"",[3]WA!L166,"")</f>
        <v/>
      </c>
      <c r="M269" t="str">
        <f>IF([3]WA!M166&lt;&gt;"",[3]WA!M166,"")</f>
        <v/>
      </c>
      <c r="N269" t="str">
        <f>IF([3]WA!N166&lt;&gt;"",[3]WA!N166,"")</f>
        <v/>
      </c>
      <c r="O269" t="str">
        <f>IF([3]WA!O166&lt;&gt;"",[3]WA!O166,"")</f>
        <v/>
      </c>
      <c r="P269" t="str">
        <f>IF([3]WA!P166&lt;&gt;"",[3]WA!P166,"")</f>
        <v/>
      </c>
      <c r="Q269" t="str">
        <f>IF([3]WA!Q166&lt;&gt;"",[3]WA!Q166,"")</f>
        <v/>
      </c>
      <c r="R269" t="str">
        <f>IF([3]WA!R166&lt;&gt;"",[3]WA!R166,"")</f>
        <v/>
      </c>
      <c r="S269" t="str">
        <f>IF([3]WA!S166&lt;&gt;"",[3]WA!S166,"")</f>
        <v/>
      </c>
      <c r="T269" t="str">
        <f>IF([3]WA!T166&lt;&gt;"",[3]WA!T166,"")</f>
        <v/>
      </c>
      <c r="U269" t="str">
        <f>IF([3]WA!U166&lt;&gt;"",[3]WA!U166,"")</f>
        <v/>
      </c>
      <c r="V269" t="str">
        <f>IF([3]WA!V166&lt;&gt;"",[3]WA!V166,"")</f>
        <v/>
      </c>
      <c r="W269" t="str">
        <f>IF([3]WA!W166&lt;&gt;"",[3]WA!W166,"")</f>
        <v/>
      </c>
    </row>
    <row r="270" spans="1:23" x14ac:dyDescent="0.25">
      <c r="A270" t="str">
        <f>IF([3]WA!A167&lt;&gt;"",[3]WA!A167,"")</f>
        <v/>
      </c>
      <c r="B270" t="str">
        <f>IF([3]WA!B167&lt;&gt;"",[3]WA!B167,"")</f>
        <v/>
      </c>
      <c r="C270" t="str">
        <f>IF([3]WA!C167&lt;&gt;"",[3]WA!C167,"")</f>
        <v/>
      </c>
      <c r="D270" t="str">
        <f>IF([3]WA!D167&lt;&gt;"",[3]WA!D167,"")</f>
        <v/>
      </c>
      <c r="E270" t="str">
        <f>IF([3]WA!E167&lt;&gt;"",[3]WA!E167,"")</f>
        <v/>
      </c>
      <c r="F270" t="str">
        <f>IF([3]WA!F167&lt;&gt;"",[3]WA!F167,"")</f>
        <v/>
      </c>
      <c r="G270" t="str">
        <f>IF([3]WA!G167&lt;&gt;"",[3]WA!G167,"")</f>
        <v/>
      </c>
      <c r="H270" t="str">
        <f>IF([3]WA!H167&lt;&gt;"",[3]WA!H167,"")</f>
        <v/>
      </c>
      <c r="I270" t="str">
        <f>IF([3]WA!I167&lt;&gt;"",[3]WA!I167,"")</f>
        <v/>
      </c>
      <c r="J270" t="str">
        <f>IF([3]WA!J167&lt;&gt;"",[3]WA!J167,"")</f>
        <v/>
      </c>
      <c r="K270" t="str">
        <f>IF([3]WA!K167&lt;&gt;"",[3]WA!K167,"")</f>
        <v/>
      </c>
      <c r="L270" t="str">
        <f>IF([3]WA!L167&lt;&gt;"",[3]WA!L167,"")</f>
        <v/>
      </c>
      <c r="M270" t="str">
        <f>IF([3]WA!M167&lt;&gt;"",[3]WA!M167,"")</f>
        <v/>
      </c>
      <c r="N270" t="str">
        <f>IF([3]WA!N167&lt;&gt;"",[3]WA!N167,"")</f>
        <v/>
      </c>
      <c r="O270" t="str">
        <f>IF([3]WA!O167&lt;&gt;"",[3]WA!O167,"")</f>
        <v/>
      </c>
      <c r="P270" t="str">
        <f>IF([3]WA!P167&lt;&gt;"",[3]WA!P167,"")</f>
        <v/>
      </c>
      <c r="Q270" t="str">
        <f>IF([3]WA!Q167&lt;&gt;"",[3]WA!Q167,"")</f>
        <v/>
      </c>
      <c r="R270" t="str">
        <f>IF([3]WA!R167&lt;&gt;"",[3]WA!R167,"")</f>
        <v/>
      </c>
      <c r="S270" t="str">
        <f>IF([3]WA!S167&lt;&gt;"",[3]WA!S167,"")</f>
        <v/>
      </c>
      <c r="T270" t="str">
        <f>IF([3]WA!T167&lt;&gt;"",[3]WA!T167,"")</f>
        <v/>
      </c>
      <c r="U270" t="str">
        <f>IF([3]WA!U167&lt;&gt;"",[3]WA!U167,"")</f>
        <v/>
      </c>
      <c r="V270" t="str">
        <f>IF([3]WA!V167&lt;&gt;"",[3]WA!V167,"")</f>
        <v/>
      </c>
      <c r="W270" t="str">
        <f>IF([3]WA!W167&lt;&gt;"",[3]WA!W167,"")</f>
        <v/>
      </c>
    </row>
    <row r="271" spans="1:23" x14ac:dyDescent="0.25">
      <c r="A271" t="str">
        <f>IF([3]WA!A168&lt;&gt;"",[3]WA!A168,"")</f>
        <v/>
      </c>
      <c r="B271" t="str">
        <f>IF([3]WA!B168&lt;&gt;"",[3]WA!B168,"")</f>
        <v/>
      </c>
      <c r="C271" t="str">
        <f>IF([3]WA!C168&lt;&gt;"",[3]WA!C168,"")</f>
        <v/>
      </c>
      <c r="D271" t="str">
        <f>IF([3]WA!D168&lt;&gt;"",[3]WA!D168,"")</f>
        <v/>
      </c>
      <c r="E271" t="str">
        <f>IF([3]WA!E168&lt;&gt;"",[3]WA!E168,"")</f>
        <v/>
      </c>
      <c r="F271" t="str">
        <f>IF([3]WA!F168&lt;&gt;"",[3]WA!F168,"")</f>
        <v/>
      </c>
      <c r="G271" t="str">
        <f>IF([3]WA!G168&lt;&gt;"",[3]WA!G168,"")</f>
        <v/>
      </c>
      <c r="H271" t="str">
        <f>IF([3]WA!H168&lt;&gt;"",[3]WA!H168,"")</f>
        <v/>
      </c>
      <c r="I271" t="str">
        <f>IF([3]WA!I168&lt;&gt;"",[3]WA!I168,"")</f>
        <v/>
      </c>
      <c r="J271" t="str">
        <f>IF([3]WA!J168&lt;&gt;"",[3]WA!J168,"")</f>
        <v/>
      </c>
      <c r="K271" t="str">
        <f>IF([3]WA!K168&lt;&gt;"",[3]WA!K168,"")</f>
        <v/>
      </c>
      <c r="L271" t="str">
        <f>IF([3]WA!L168&lt;&gt;"",[3]WA!L168,"")</f>
        <v/>
      </c>
      <c r="M271" t="str">
        <f>IF([3]WA!M168&lt;&gt;"",[3]WA!M168,"")</f>
        <v/>
      </c>
      <c r="N271" t="str">
        <f>IF([3]WA!N168&lt;&gt;"",[3]WA!N168,"")</f>
        <v/>
      </c>
      <c r="O271" t="str">
        <f>IF([3]WA!O168&lt;&gt;"",[3]WA!O168,"")</f>
        <v/>
      </c>
      <c r="P271" t="str">
        <f>IF([3]WA!P168&lt;&gt;"",[3]WA!P168,"")</f>
        <v/>
      </c>
      <c r="Q271" t="str">
        <f>IF([3]WA!Q168&lt;&gt;"",[3]WA!Q168,"")</f>
        <v/>
      </c>
      <c r="R271" t="str">
        <f>IF([3]WA!R168&lt;&gt;"",[3]WA!R168,"")</f>
        <v/>
      </c>
      <c r="S271" t="str">
        <f>IF([3]WA!S168&lt;&gt;"",[3]WA!S168,"")</f>
        <v/>
      </c>
      <c r="T271" t="str">
        <f>IF([3]WA!T168&lt;&gt;"",[3]WA!T168,"")</f>
        <v/>
      </c>
      <c r="U271" t="str">
        <f>IF([3]WA!U168&lt;&gt;"",[3]WA!U168,"")</f>
        <v/>
      </c>
      <c r="V271" t="str">
        <f>IF([3]WA!V168&lt;&gt;"",[3]WA!V168,"")</f>
        <v/>
      </c>
      <c r="W271" t="str">
        <f>IF([3]WA!W168&lt;&gt;"",[3]WA!W168,"")</f>
        <v/>
      </c>
    </row>
    <row r="272" spans="1:23" x14ac:dyDescent="0.25">
      <c r="A272" t="str">
        <f>IF([3]WA!A169&lt;&gt;"",[3]WA!A169,"")</f>
        <v/>
      </c>
      <c r="B272" t="str">
        <f>IF([3]WA!B169&lt;&gt;"",[3]WA!B169,"")</f>
        <v/>
      </c>
      <c r="C272" t="str">
        <f>IF([3]WA!C169&lt;&gt;"",[3]WA!C169,"")</f>
        <v/>
      </c>
      <c r="D272" t="str">
        <f>IF([3]WA!D169&lt;&gt;"",[3]WA!D169,"")</f>
        <v/>
      </c>
      <c r="E272" t="str">
        <f>IF([3]WA!E169&lt;&gt;"",[3]WA!E169,"")</f>
        <v/>
      </c>
      <c r="F272" t="str">
        <f>IF([3]WA!F169&lt;&gt;"",[3]WA!F169,"")</f>
        <v/>
      </c>
      <c r="G272" t="str">
        <f>IF([3]WA!G169&lt;&gt;"",[3]WA!G169,"")</f>
        <v/>
      </c>
      <c r="H272" t="str">
        <f>IF([3]WA!H169&lt;&gt;"",[3]WA!H169,"")</f>
        <v/>
      </c>
      <c r="I272" t="str">
        <f>IF([3]WA!I169&lt;&gt;"",[3]WA!I169,"")</f>
        <v/>
      </c>
      <c r="J272" t="str">
        <f>IF([3]WA!J169&lt;&gt;"",[3]WA!J169,"")</f>
        <v/>
      </c>
      <c r="K272" t="str">
        <f>IF([3]WA!K169&lt;&gt;"",[3]WA!K169,"")</f>
        <v/>
      </c>
      <c r="L272" t="str">
        <f>IF([3]WA!L169&lt;&gt;"",[3]WA!L169,"")</f>
        <v/>
      </c>
      <c r="M272" t="str">
        <f>IF([3]WA!M169&lt;&gt;"",[3]WA!M169,"")</f>
        <v/>
      </c>
      <c r="N272" t="str">
        <f>IF([3]WA!N169&lt;&gt;"",[3]WA!N169,"")</f>
        <v/>
      </c>
      <c r="O272" t="str">
        <f>IF([3]WA!O169&lt;&gt;"",[3]WA!O169,"")</f>
        <v/>
      </c>
      <c r="P272" t="str">
        <f>IF([3]WA!P169&lt;&gt;"",[3]WA!P169,"")</f>
        <v/>
      </c>
      <c r="Q272" t="str">
        <f>IF([3]WA!Q169&lt;&gt;"",[3]WA!Q169,"")</f>
        <v/>
      </c>
      <c r="R272" t="str">
        <f>IF([3]WA!R169&lt;&gt;"",[3]WA!R169,"")</f>
        <v/>
      </c>
      <c r="S272" t="str">
        <f>IF([3]WA!S169&lt;&gt;"",[3]WA!S169,"")</f>
        <v/>
      </c>
      <c r="T272" t="str">
        <f>IF([3]WA!T169&lt;&gt;"",[3]WA!T169,"")</f>
        <v/>
      </c>
      <c r="U272" t="str">
        <f>IF([3]WA!U169&lt;&gt;"",[3]WA!U169,"")</f>
        <v/>
      </c>
      <c r="V272" t="str">
        <f>IF([3]WA!V169&lt;&gt;"",[3]WA!V169,"")</f>
        <v/>
      </c>
      <c r="W272" t="str">
        <f>IF([3]WA!W169&lt;&gt;"",[3]WA!W169,"")</f>
        <v/>
      </c>
    </row>
    <row r="273" spans="1:23" x14ac:dyDescent="0.25">
      <c r="A273" t="str">
        <f>IF([3]WA!A170&lt;&gt;"",[3]WA!A170,"")</f>
        <v/>
      </c>
      <c r="B273" t="str">
        <f>IF([3]WA!B170&lt;&gt;"",[3]WA!B170,"")</f>
        <v/>
      </c>
      <c r="C273" t="str">
        <f>IF([3]WA!C170&lt;&gt;"",[3]WA!C170,"")</f>
        <v/>
      </c>
      <c r="D273" t="str">
        <f>IF([3]WA!D170&lt;&gt;"",[3]WA!D170,"")</f>
        <v/>
      </c>
      <c r="E273" t="str">
        <f>IF([3]WA!E170&lt;&gt;"",[3]WA!E170,"")</f>
        <v/>
      </c>
      <c r="F273" t="str">
        <f>IF([3]WA!F170&lt;&gt;"",[3]WA!F170,"")</f>
        <v/>
      </c>
      <c r="G273" t="str">
        <f>IF([3]WA!G170&lt;&gt;"",[3]WA!G170,"")</f>
        <v/>
      </c>
      <c r="H273" t="str">
        <f>IF([3]WA!H170&lt;&gt;"",[3]WA!H170,"")</f>
        <v/>
      </c>
      <c r="I273" t="str">
        <f>IF([3]WA!I170&lt;&gt;"",[3]WA!I170,"")</f>
        <v/>
      </c>
      <c r="J273" t="str">
        <f>IF([3]WA!J170&lt;&gt;"",[3]WA!J170,"")</f>
        <v/>
      </c>
      <c r="K273" t="str">
        <f>IF([3]WA!K170&lt;&gt;"",[3]WA!K170,"")</f>
        <v/>
      </c>
      <c r="L273" t="str">
        <f>IF([3]WA!L170&lt;&gt;"",[3]WA!L170,"")</f>
        <v/>
      </c>
      <c r="M273" t="str">
        <f>IF([3]WA!M170&lt;&gt;"",[3]WA!M170,"")</f>
        <v/>
      </c>
      <c r="N273" t="str">
        <f>IF([3]WA!N170&lt;&gt;"",[3]WA!N170,"")</f>
        <v/>
      </c>
      <c r="O273" t="str">
        <f>IF([3]WA!O170&lt;&gt;"",[3]WA!O170,"")</f>
        <v/>
      </c>
      <c r="P273" t="str">
        <f>IF([3]WA!P170&lt;&gt;"",[3]WA!P170,"")</f>
        <v/>
      </c>
      <c r="Q273" t="str">
        <f>IF([3]WA!Q170&lt;&gt;"",[3]WA!Q170,"")</f>
        <v/>
      </c>
      <c r="R273" t="str">
        <f>IF([3]WA!R170&lt;&gt;"",[3]WA!R170,"")</f>
        <v/>
      </c>
      <c r="S273" t="str">
        <f>IF([3]WA!S170&lt;&gt;"",[3]WA!S170,"")</f>
        <v/>
      </c>
      <c r="T273" t="str">
        <f>IF([3]WA!T170&lt;&gt;"",[3]WA!T170,"")</f>
        <v/>
      </c>
      <c r="U273" t="str">
        <f>IF([3]WA!U170&lt;&gt;"",[3]WA!U170,"")</f>
        <v/>
      </c>
      <c r="V273" t="str">
        <f>IF([3]WA!V170&lt;&gt;"",[3]WA!V170,"")</f>
        <v/>
      </c>
      <c r="W273" t="str">
        <f>IF([3]WA!W170&lt;&gt;"",[3]WA!W170,"")</f>
        <v/>
      </c>
    </row>
    <row r="274" spans="1:23" x14ac:dyDescent="0.25">
      <c r="A274" t="str">
        <f>IF([3]WA!A171&lt;&gt;"",[3]WA!A171,"")</f>
        <v/>
      </c>
      <c r="B274" t="str">
        <f>IF([3]WA!B171&lt;&gt;"",[3]WA!B171,"")</f>
        <v/>
      </c>
      <c r="C274" t="str">
        <f>IF([3]WA!C171&lt;&gt;"",[3]WA!C171,"")</f>
        <v/>
      </c>
      <c r="D274" t="str">
        <f>IF([3]WA!D171&lt;&gt;"",[3]WA!D171,"")</f>
        <v/>
      </c>
      <c r="E274" t="str">
        <f>IF([3]WA!E171&lt;&gt;"",[3]WA!E171,"")</f>
        <v/>
      </c>
      <c r="F274" t="str">
        <f>IF([3]WA!F171&lt;&gt;"",[3]WA!F171,"")</f>
        <v/>
      </c>
      <c r="G274" t="str">
        <f>IF([3]WA!G171&lt;&gt;"",[3]WA!G171,"")</f>
        <v/>
      </c>
      <c r="H274" t="str">
        <f>IF([3]WA!H171&lt;&gt;"",[3]WA!H171,"")</f>
        <v/>
      </c>
      <c r="I274" t="str">
        <f>IF([3]WA!I171&lt;&gt;"",[3]WA!I171,"")</f>
        <v/>
      </c>
      <c r="J274" t="str">
        <f>IF([3]WA!J171&lt;&gt;"",[3]WA!J171,"")</f>
        <v/>
      </c>
      <c r="K274" t="str">
        <f>IF([3]WA!K171&lt;&gt;"",[3]WA!K171,"")</f>
        <v/>
      </c>
      <c r="L274" t="str">
        <f>IF([3]WA!L171&lt;&gt;"",[3]WA!L171,"")</f>
        <v/>
      </c>
      <c r="M274" t="str">
        <f>IF([3]WA!M171&lt;&gt;"",[3]WA!M171,"")</f>
        <v/>
      </c>
      <c r="N274" t="str">
        <f>IF([3]WA!N171&lt;&gt;"",[3]WA!N171,"")</f>
        <v/>
      </c>
      <c r="O274" t="str">
        <f>IF([3]WA!O171&lt;&gt;"",[3]WA!O171,"")</f>
        <v/>
      </c>
      <c r="P274" t="str">
        <f>IF([3]WA!P171&lt;&gt;"",[3]WA!P171,"")</f>
        <v/>
      </c>
      <c r="Q274" t="str">
        <f>IF([3]WA!Q171&lt;&gt;"",[3]WA!Q171,"")</f>
        <v/>
      </c>
      <c r="R274" t="str">
        <f>IF([3]WA!R171&lt;&gt;"",[3]WA!R171,"")</f>
        <v/>
      </c>
      <c r="S274" t="str">
        <f>IF([3]WA!S171&lt;&gt;"",[3]WA!S171,"")</f>
        <v/>
      </c>
      <c r="T274" t="str">
        <f>IF([3]WA!T171&lt;&gt;"",[3]WA!T171,"")</f>
        <v/>
      </c>
      <c r="U274" t="str">
        <f>IF([3]WA!U171&lt;&gt;"",[3]WA!U171,"")</f>
        <v/>
      </c>
      <c r="V274" t="str">
        <f>IF([3]WA!V171&lt;&gt;"",[3]WA!V171,"")</f>
        <v/>
      </c>
      <c r="W274" t="str">
        <f>IF([3]WA!W171&lt;&gt;"",[3]WA!W171,"")</f>
        <v/>
      </c>
    </row>
    <row r="275" spans="1:23" x14ac:dyDescent="0.25">
      <c r="A275" t="str">
        <f>IF([3]WA!A172&lt;&gt;"",[3]WA!A172,"")</f>
        <v/>
      </c>
      <c r="B275" t="str">
        <f>IF([3]WA!B172&lt;&gt;"",[3]WA!B172,"")</f>
        <v/>
      </c>
      <c r="C275" t="str">
        <f>IF([3]WA!C172&lt;&gt;"",[3]WA!C172,"")</f>
        <v/>
      </c>
      <c r="D275" t="str">
        <f>IF([3]WA!D172&lt;&gt;"",[3]WA!D172,"")</f>
        <v/>
      </c>
      <c r="E275" t="str">
        <f>IF([3]WA!E172&lt;&gt;"",[3]WA!E172,"")</f>
        <v/>
      </c>
      <c r="F275" t="str">
        <f>IF([3]WA!F172&lt;&gt;"",[3]WA!F172,"")</f>
        <v/>
      </c>
      <c r="G275" t="str">
        <f>IF([3]WA!G172&lt;&gt;"",[3]WA!G172,"")</f>
        <v/>
      </c>
      <c r="H275" t="str">
        <f>IF([3]WA!H172&lt;&gt;"",[3]WA!H172,"")</f>
        <v/>
      </c>
      <c r="I275" t="str">
        <f>IF([3]WA!I172&lt;&gt;"",[3]WA!I172,"")</f>
        <v/>
      </c>
      <c r="J275" t="str">
        <f>IF([3]WA!J172&lt;&gt;"",[3]WA!J172,"")</f>
        <v/>
      </c>
      <c r="K275" t="str">
        <f>IF([3]WA!K172&lt;&gt;"",[3]WA!K172,"")</f>
        <v/>
      </c>
      <c r="L275" t="str">
        <f>IF([3]WA!L172&lt;&gt;"",[3]WA!L172,"")</f>
        <v/>
      </c>
      <c r="M275" t="str">
        <f>IF([3]WA!M172&lt;&gt;"",[3]WA!M172,"")</f>
        <v/>
      </c>
      <c r="N275" t="str">
        <f>IF([3]WA!N172&lt;&gt;"",[3]WA!N172,"")</f>
        <v/>
      </c>
      <c r="O275" t="str">
        <f>IF([3]WA!O172&lt;&gt;"",[3]WA!O172,"")</f>
        <v/>
      </c>
      <c r="P275" t="str">
        <f>IF([3]WA!P172&lt;&gt;"",[3]WA!P172,"")</f>
        <v/>
      </c>
      <c r="Q275" t="str">
        <f>IF([3]WA!Q172&lt;&gt;"",[3]WA!Q172,"")</f>
        <v/>
      </c>
      <c r="R275" t="str">
        <f>IF([3]WA!R172&lt;&gt;"",[3]WA!R172,"")</f>
        <v/>
      </c>
      <c r="S275" t="str">
        <f>IF([3]WA!S172&lt;&gt;"",[3]WA!S172,"")</f>
        <v/>
      </c>
      <c r="T275" t="str">
        <f>IF([3]WA!T172&lt;&gt;"",[3]WA!T172,"")</f>
        <v/>
      </c>
      <c r="U275" t="str">
        <f>IF([3]WA!U172&lt;&gt;"",[3]WA!U172,"")</f>
        <v/>
      </c>
      <c r="V275" t="str">
        <f>IF([3]WA!V172&lt;&gt;"",[3]WA!V172,"")</f>
        <v/>
      </c>
      <c r="W275" t="str">
        <f>IF([3]WA!W172&lt;&gt;"",[3]WA!W172,"")</f>
        <v/>
      </c>
    </row>
    <row r="276" spans="1:23" x14ac:dyDescent="0.25">
      <c r="A276" t="str">
        <f>IF([3]WA!A173&lt;&gt;"",[3]WA!A173,"")</f>
        <v/>
      </c>
      <c r="B276" t="str">
        <f>IF([3]WA!B173&lt;&gt;"",[3]WA!B173,"")</f>
        <v/>
      </c>
      <c r="C276" t="str">
        <f>IF([3]WA!C173&lt;&gt;"",[3]WA!C173,"")</f>
        <v/>
      </c>
      <c r="D276" t="str">
        <f>IF([3]WA!D173&lt;&gt;"",[3]WA!D173,"")</f>
        <v/>
      </c>
      <c r="E276" t="str">
        <f>IF([3]WA!E173&lt;&gt;"",[3]WA!E173,"")</f>
        <v/>
      </c>
      <c r="F276" t="str">
        <f>IF([3]WA!F173&lt;&gt;"",[3]WA!F173,"")</f>
        <v/>
      </c>
      <c r="G276" t="str">
        <f>IF([3]WA!G173&lt;&gt;"",[3]WA!G173,"")</f>
        <v/>
      </c>
      <c r="H276" t="str">
        <f>IF([3]WA!H173&lt;&gt;"",[3]WA!H173,"")</f>
        <v/>
      </c>
      <c r="I276" t="str">
        <f>IF([3]WA!I173&lt;&gt;"",[3]WA!I173,"")</f>
        <v/>
      </c>
      <c r="J276" t="str">
        <f>IF([3]WA!J173&lt;&gt;"",[3]WA!J173,"")</f>
        <v/>
      </c>
      <c r="K276" t="str">
        <f>IF([3]WA!K173&lt;&gt;"",[3]WA!K173,"")</f>
        <v/>
      </c>
      <c r="L276" t="str">
        <f>IF([3]WA!L173&lt;&gt;"",[3]WA!L173,"")</f>
        <v/>
      </c>
      <c r="M276" t="str">
        <f>IF([3]WA!M173&lt;&gt;"",[3]WA!M173,"")</f>
        <v/>
      </c>
      <c r="N276" t="str">
        <f>IF([3]WA!N173&lt;&gt;"",[3]WA!N173,"")</f>
        <v/>
      </c>
      <c r="O276" t="str">
        <f>IF([3]WA!O173&lt;&gt;"",[3]WA!O173,"")</f>
        <v/>
      </c>
      <c r="P276" t="str">
        <f>IF([3]WA!P173&lt;&gt;"",[3]WA!P173,"")</f>
        <v/>
      </c>
      <c r="Q276" t="str">
        <f>IF([3]WA!Q173&lt;&gt;"",[3]WA!Q173,"")</f>
        <v/>
      </c>
      <c r="R276" t="str">
        <f>IF([3]WA!R173&lt;&gt;"",[3]WA!R173,"")</f>
        <v/>
      </c>
      <c r="S276" t="str">
        <f>IF([3]WA!S173&lt;&gt;"",[3]WA!S173,"")</f>
        <v/>
      </c>
      <c r="T276" t="str">
        <f>IF([3]WA!T173&lt;&gt;"",[3]WA!T173,"")</f>
        <v/>
      </c>
      <c r="U276" t="str">
        <f>IF([3]WA!U173&lt;&gt;"",[3]WA!U173,"")</f>
        <v/>
      </c>
      <c r="V276" t="str">
        <f>IF([3]WA!V173&lt;&gt;"",[3]WA!V173,"")</f>
        <v/>
      </c>
      <c r="W276" t="str">
        <f>IF([3]WA!W173&lt;&gt;"",[3]WA!W173,"")</f>
        <v/>
      </c>
    </row>
    <row r="277" spans="1:23" x14ac:dyDescent="0.25">
      <c r="A277" t="str">
        <f>IF([3]WA!A174&lt;&gt;"",[3]WA!A174,"")</f>
        <v/>
      </c>
      <c r="B277" t="str">
        <f>IF([3]WA!B174&lt;&gt;"",[3]WA!B174,"")</f>
        <v/>
      </c>
      <c r="C277" t="str">
        <f>IF([3]WA!C174&lt;&gt;"",[3]WA!C174,"")</f>
        <v/>
      </c>
      <c r="D277" t="str">
        <f>IF([3]WA!D174&lt;&gt;"",[3]WA!D174,"")</f>
        <v/>
      </c>
      <c r="E277" t="str">
        <f>IF([3]WA!E174&lt;&gt;"",[3]WA!E174,"")</f>
        <v/>
      </c>
      <c r="F277" t="str">
        <f>IF([3]WA!F174&lt;&gt;"",[3]WA!F174,"")</f>
        <v/>
      </c>
      <c r="G277" t="str">
        <f>IF([3]WA!G174&lt;&gt;"",[3]WA!G174,"")</f>
        <v/>
      </c>
      <c r="H277" t="str">
        <f>IF([3]WA!H174&lt;&gt;"",[3]WA!H174,"")</f>
        <v/>
      </c>
      <c r="I277" t="str">
        <f>IF([3]WA!I174&lt;&gt;"",[3]WA!I174,"")</f>
        <v/>
      </c>
      <c r="J277" t="str">
        <f>IF([3]WA!J174&lt;&gt;"",[3]WA!J174,"")</f>
        <v/>
      </c>
      <c r="K277" t="str">
        <f>IF([3]WA!K174&lt;&gt;"",[3]WA!K174,"")</f>
        <v/>
      </c>
      <c r="L277" t="str">
        <f>IF([3]WA!L174&lt;&gt;"",[3]WA!L174,"")</f>
        <v/>
      </c>
      <c r="M277" t="str">
        <f>IF([3]WA!M174&lt;&gt;"",[3]WA!M174,"")</f>
        <v/>
      </c>
      <c r="N277" t="str">
        <f>IF([3]WA!N174&lt;&gt;"",[3]WA!N174,"")</f>
        <v/>
      </c>
      <c r="O277" t="str">
        <f>IF([3]WA!O174&lt;&gt;"",[3]WA!O174,"")</f>
        <v/>
      </c>
      <c r="P277" t="str">
        <f>IF([3]WA!P174&lt;&gt;"",[3]WA!P174,"")</f>
        <v/>
      </c>
      <c r="Q277" t="str">
        <f>IF([3]WA!Q174&lt;&gt;"",[3]WA!Q174,"")</f>
        <v/>
      </c>
      <c r="R277" t="str">
        <f>IF([3]WA!R174&lt;&gt;"",[3]WA!R174,"")</f>
        <v/>
      </c>
      <c r="S277" t="str">
        <f>IF([3]WA!S174&lt;&gt;"",[3]WA!S174,"")</f>
        <v/>
      </c>
      <c r="T277" t="str">
        <f>IF([3]WA!T174&lt;&gt;"",[3]WA!T174,"")</f>
        <v/>
      </c>
      <c r="U277" t="str">
        <f>IF([3]WA!U174&lt;&gt;"",[3]WA!U174,"")</f>
        <v/>
      </c>
      <c r="V277" t="str">
        <f>IF([3]WA!V174&lt;&gt;"",[3]WA!V174,"")</f>
        <v/>
      </c>
      <c r="W277" t="str">
        <f>IF([3]WA!W174&lt;&gt;"",[3]WA!W174,"")</f>
        <v/>
      </c>
    </row>
    <row r="278" spans="1:23" x14ac:dyDescent="0.25">
      <c r="A278" t="str">
        <f>IF([3]WA!A175&lt;&gt;"",[3]WA!A175,"")</f>
        <v/>
      </c>
      <c r="B278" t="str">
        <f>IF([3]WA!B175&lt;&gt;"",[3]WA!B175,"")</f>
        <v/>
      </c>
      <c r="C278" t="str">
        <f>IF([3]WA!C175&lt;&gt;"",[3]WA!C175,"")</f>
        <v/>
      </c>
      <c r="D278" t="str">
        <f>IF([3]WA!D175&lt;&gt;"",[3]WA!D175,"")</f>
        <v/>
      </c>
      <c r="E278" t="str">
        <f>IF([3]WA!E175&lt;&gt;"",[3]WA!E175,"")</f>
        <v/>
      </c>
      <c r="F278" t="str">
        <f>IF([3]WA!F175&lt;&gt;"",[3]WA!F175,"")</f>
        <v/>
      </c>
      <c r="G278" t="str">
        <f>IF([3]WA!G175&lt;&gt;"",[3]WA!G175,"")</f>
        <v/>
      </c>
      <c r="H278" t="str">
        <f>IF([3]WA!H175&lt;&gt;"",[3]WA!H175,"")</f>
        <v/>
      </c>
      <c r="I278" t="str">
        <f>IF([3]WA!I175&lt;&gt;"",[3]WA!I175,"")</f>
        <v/>
      </c>
      <c r="J278" t="str">
        <f>IF([3]WA!J175&lt;&gt;"",[3]WA!J175,"")</f>
        <v/>
      </c>
      <c r="K278" t="str">
        <f>IF([3]WA!K175&lt;&gt;"",[3]WA!K175,"")</f>
        <v/>
      </c>
      <c r="L278" t="str">
        <f>IF([3]WA!L175&lt;&gt;"",[3]WA!L175,"")</f>
        <v/>
      </c>
      <c r="M278" t="str">
        <f>IF([3]WA!M175&lt;&gt;"",[3]WA!M175,"")</f>
        <v/>
      </c>
      <c r="N278" t="str">
        <f>IF([3]WA!N175&lt;&gt;"",[3]WA!N175,"")</f>
        <v/>
      </c>
      <c r="O278" t="str">
        <f>IF([3]WA!O175&lt;&gt;"",[3]WA!O175,"")</f>
        <v/>
      </c>
      <c r="P278" t="str">
        <f>IF([3]WA!P175&lt;&gt;"",[3]WA!P175,"")</f>
        <v/>
      </c>
      <c r="Q278" t="str">
        <f>IF([3]WA!Q175&lt;&gt;"",[3]WA!Q175,"")</f>
        <v/>
      </c>
      <c r="R278" t="str">
        <f>IF([3]WA!R175&lt;&gt;"",[3]WA!R175,"")</f>
        <v/>
      </c>
      <c r="S278" t="str">
        <f>IF([3]WA!S175&lt;&gt;"",[3]WA!S175,"")</f>
        <v/>
      </c>
      <c r="T278" t="str">
        <f>IF([3]WA!T175&lt;&gt;"",[3]WA!T175,"")</f>
        <v/>
      </c>
      <c r="U278" t="str">
        <f>IF([3]WA!U175&lt;&gt;"",[3]WA!U175,"")</f>
        <v/>
      </c>
      <c r="V278" t="str">
        <f>IF([3]WA!V175&lt;&gt;"",[3]WA!V175,"")</f>
        <v/>
      </c>
      <c r="W278" t="str">
        <f>IF([3]WA!W175&lt;&gt;"",[3]WA!W175,"")</f>
        <v/>
      </c>
    </row>
  </sheetData>
  <sheetProtection algorithmName="SHA-512" hashValue="NBHOxfEWMvYMxr7UKqtL3zqfaHXo5JLgWq276+DbF629/FZZUUZzruOwfQYzJJBGjmT6zLD7QZDmQqyQZXPu3g==" saltValue="8Tt/j4d9VwxfR4QpERT7mA==" spinCount="100000" sheet="1" objects="1" scenarios="1" autoFilter="0"/>
  <autoFilter ref="A1:Y1" xr:uid="{12DDD2B1-AA5D-4BFC-81D7-ED66D02D11C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DCCA2-EE0D-4182-8D05-BAD041B85A56}">
  <dimension ref="A1:R86"/>
  <sheetViews>
    <sheetView workbookViewId="0">
      <pane ySplit="1" topLeftCell="A2" activePane="bottomLeft" state="frozen"/>
      <selection pane="bottomLeft" activeCell="F34" sqref="F34:I83"/>
    </sheetView>
  </sheetViews>
  <sheetFormatPr defaultColWidth="8.85546875" defaultRowHeight="15" x14ac:dyDescent="0.25"/>
  <cols>
    <col min="1" max="1" width="32.140625" bestFit="1" customWidth="1"/>
    <col min="2" max="2" width="17.7109375" bestFit="1" customWidth="1"/>
    <col min="3" max="3" width="30.28515625" bestFit="1" customWidth="1"/>
    <col min="4" max="4" width="15.140625" bestFit="1" customWidth="1"/>
    <col min="5" max="5" width="39.28515625" bestFit="1" customWidth="1"/>
    <col min="6" max="6" width="18.42578125" bestFit="1" customWidth="1"/>
    <col min="7" max="7" width="37.28515625" bestFit="1" customWidth="1"/>
    <col min="8" max="8" width="18.42578125" bestFit="1" customWidth="1"/>
    <col min="9" max="9" width="37.42578125" bestFit="1" customWidth="1"/>
    <col min="10" max="10" width="12" bestFit="1" customWidth="1"/>
    <col min="11" max="11" width="19.140625" bestFit="1" customWidth="1"/>
    <col min="12" max="12" width="22.28515625" bestFit="1" customWidth="1"/>
    <col min="13" max="13" width="6.28515625" bestFit="1" customWidth="1"/>
    <col min="14" max="14" width="10.42578125" bestFit="1" customWidth="1"/>
    <col min="15" max="15" width="16.42578125" bestFit="1" customWidth="1"/>
    <col min="16" max="16" width="11" bestFit="1" customWidth="1"/>
    <col min="17" max="17" width="52.85546875" bestFit="1" customWidth="1"/>
    <col min="18" max="18" width="54.140625" bestFit="1" customWidth="1"/>
  </cols>
  <sheetData>
    <row r="1" spans="1:18" x14ac:dyDescent="0.25">
      <c r="A1" s="31" t="s">
        <v>2321</v>
      </c>
      <c r="B1" s="18" t="s">
        <v>2332</v>
      </c>
      <c r="C1" s="18" t="s">
        <v>2333</v>
      </c>
      <c r="D1" s="18" t="s">
        <v>2142</v>
      </c>
      <c r="E1" s="18" t="s">
        <v>2141</v>
      </c>
      <c r="F1" s="18" t="s">
        <v>2178</v>
      </c>
      <c r="G1" s="18" t="s">
        <v>2177</v>
      </c>
      <c r="H1" s="18" t="s">
        <v>2251</v>
      </c>
      <c r="I1" s="18" t="s">
        <v>2250</v>
      </c>
      <c r="J1" s="18" t="s">
        <v>1315</v>
      </c>
      <c r="K1" s="18" t="s">
        <v>2301</v>
      </c>
      <c r="L1" s="18" t="s">
        <v>2302</v>
      </c>
      <c r="M1" s="18" t="s">
        <v>2303</v>
      </c>
      <c r="N1" s="18" t="s">
        <v>2304</v>
      </c>
      <c r="O1" s="18" t="s">
        <v>2305</v>
      </c>
      <c r="P1" s="18" t="s">
        <v>2308</v>
      </c>
      <c r="Q1" s="18" t="s">
        <v>2327</v>
      </c>
      <c r="R1" s="18" t="s">
        <v>2334</v>
      </c>
    </row>
    <row r="2" spans="1:18" x14ac:dyDescent="0.25">
      <c r="A2" t="str">
        <f>IF('[4]QLD '!A2&lt;&gt;"",'[4]QLD '!A2,"")</f>
        <v>Emergency Department</v>
      </c>
      <c r="B2" t="str">
        <f>IF('[4]QLD '!B2&lt;&gt;"",TRIM('[4]QLD '!B2),"")</f>
        <v>8003628233373081</v>
      </c>
      <c r="C2" t="str">
        <f>IF('[4]QLD '!C2&lt;&gt;"",'[4]QLD '!C2,"")</f>
        <v>Tarampa Emergency</v>
      </c>
      <c r="D2">
        <f>IF('[4]QLD '!D2&lt;&gt;"",'[4]QLD '!D2,"")</f>
        <v>8512</v>
      </c>
      <c r="E2" t="str">
        <f>IF('[4]QLD '!E2&lt;&gt;"",'[4]QLD '!E2,"")</f>
        <v>Specialist Medical Services</v>
      </c>
      <c r="F2" t="str">
        <f>IF('[4]QLD '!F2&lt;&gt;"",'[4]QLD '!F2,"")</f>
        <v>8512-19</v>
      </c>
      <c r="G2" t="str">
        <f>IF('[4]QLD '!G2&lt;&gt;"",'[4]QLD '!G2,"")</f>
        <v>Emergency Department Services</v>
      </c>
      <c r="H2" t="str">
        <f>IF('[4]QLD '!H2&lt;&gt;"",'[4]QLD '!H2,"")</f>
        <v/>
      </c>
      <c r="I2" t="str">
        <f>IF('[4]QLD '!I2&lt;&gt;"",'[4]QLD '!I2,"")</f>
        <v/>
      </c>
      <c r="J2">
        <f>IF('[4]QLD '!J2&lt;&gt;"",'[4]QLD '!J2,"")</f>
        <v>81164509007</v>
      </c>
      <c r="K2" t="str">
        <f>IF('[4]QLD '!K2&lt;&gt;"",'[4]QLD '!K2,"")</f>
        <v>142 Newport St</v>
      </c>
      <c r="L2" t="str">
        <f>IF('[4]QLD '!L2&lt;&gt;"",'[4]QLD '!L2,"")</f>
        <v>Tarampa</v>
      </c>
      <c r="M2" t="str">
        <f>IF('[4]QLD '!M2&lt;&gt;"",'[4]QLD '!M2,"")</f>
        <v>QLD</v>
      </c>
      <c r="N2">
        <f>IF('[4]QLD '!N2&lt;&gt;"",'[4]QLD '!N2,"")</f>
        <v>4311</v>
      </c>
      <c r="O2" t="str">
        <f>IF('[4]QLD '!O2&lt;&gt;"",'[4]QLD '!O2,"")</f>
        <v>0755506613</v>
      </c>
      <c r="P2" t="str">
        <f>IF('[4]QLD '!P2&lt;&gt;"",'[4]QLD '!P2,"")</f>
        <v>0755507406</v>
      </c>
      <c r="Q2" t="str">
        <f>IF('[4]QLD '!Q2&lt;&gt;"",'[4]QLD '!Q2,"")</f>
        <v>reception@tarampa.emergency.example.com.au</v>
      </c>
      <c r="R2" t="str">
        <f>IF('[4]QLD '!R2&lt;&gt;"",'[4]QLD '!R2,"")</f>
        <v>8003628233373081</v>
      </c>
    </row>
    <row r="3" spans="1:18" x14ac:dyDescent="0.25">
      <c r="A3" t="str">
        <f>IF('[4]QLD '!A3&lt;&gt;"",'[4]QLD '!A3,"")</f>
        <v>Outpatient clinic - oncology</v>
      </c>
      <c r="B3" t="str">
        <f>IF('[4]QLD '!B3&lt;&gt;"",TRIM('[4]QLD '!B3),"")</f>
        <v>8003626566706851</v>
      </c>
      <c r="C3" t="str">
        <f>IF('[4]QLD '!C3&lt;&gt;"",'[4]QLD '!C3,"")</f>
        <v>Bayview Heights Oncology Clinic</v>
      </c>
      <c r="D3">
        <f>IF('[4]QLD '!D3&lt;&gt;"",'[4]QLD '!D3,"")</f>
        <v>8512</v>
      </c>
      <c r="E3" t="str">
        <f>IF('[4]QLD '!E3&lt;&gt;"",'[4]QLD '!E3,"")</f>
        <v>Specialist Medical Services</v>
      </c>
      <c r="F3" t="str">
        <f>IF('[4]QLD '!F3&lt;&gt;"",'[4]QLD '!F3,"")</f>
        <v>8512-14</v>
      </c>
      <c r="G3" t="str">
        <f>IF('[4]QLD '!G3&lt;&gt;"",'[4]QLD '!G3,"")</f>
        <v>Specialist medical clinic service</v>
      </c>
      <c r="H3" t="str">
        <f>IF('[4]QLD '!H3&lt;&gt;"",'[4]QLD '!H3,"")</f>
        <v>8512-14.7</v>
      </c>
      <c r="I3" t="str">
        <f>IF('[4]QLD '!I3&lt;&gt;"",'[4]QLD '!I3,"")</f>
        <v>Clinical Oncology Services</v>
      </c>
      <c r="J3">
        <f>IF('[4]QLD '!J3&lt;&gt;"",'[4]QLD '!J3,"")</f>
        <v>81128537858</v>
      </c>
      <c r="K3" t="str">
        <f>IF('[4]QLD '!K3&lt;&gt;"",'[4]QLD '!K3,"")</f>
        <v>120 Dean Ct</v>
      </c>
      <c r="L3" t="str">
        <f>IF('[4]QLD '!L3&lt;&gt;"",'[4]QLD '!L3,"")</f>
        <v>Bayview Heights</v>
      </c>
      <c r="M3" t="str">
        <f>IF('[4]QLD '!M3&lt;&gt;"",'[4]QLD '!M3,"")</f>
        <v>QLD</v>
      </c>
      <c r="N3">
        <f>IF('[4]QLD '!N3&lt;&gt;"",'[4]QLD '!N3,"")</f>
        <v>4868</v>
      </c>
      <c r="O3" t="str">
        <f>IF('[4]QLD '!O3&lt;&gt;"",'[4]QLD '!O3,"")</f>
        <v>0755500329</v>
      </c>
      <c r="P3" t="str">
        <f>IF('[4]QLD '!P3&lt;&gt;"",'[4]QLD '!P3,"")</f>
        <v>0755506928</v>
      </c>
      <c r="Q3" t="str">
        <f>IF('[4]QLD '!Q3&lt;&gt;"",'[4]QLD '!Q3,"")</f>
        <v>reception@bayviewheightsoc.example.net</v>
      </c>
      <c r="R3" t="str">
        <f>IF('[4]QLD '!R3&lt;&gt;"",'[4]QLD '!R3,"")</f>
        <v/>
      </c>
    </row>
    <row r="4" spans="1:18" x14ac:dyDescent="0.25">
      <c r="A4" t="str">
        <f>IF('[4]QLD '!A4&lt;&gt;"",'[4]QLD '!A4,"")</f>
        <v>Public hospital</v>
      </c>
      <c r="B4" t="str">
        <f>IF('[4]QLD '!B4&lt;&gt;"",TRIM('[4]QLD '!B4),"")</f>
        <v>8003621566705961</v>
      </c>
      <c r="C4" t="str">
        <f>IF('[4]QLD '!C4&lt;&gt;"",'[4]QLD '!C4,"")</f>
        <v>Glennie Heights Public Hospital</v>
      </c>
      <c r="D4">
        <f>IF('[4]QLD '!D4&lt;&gt;"",'[4]QLD '!D4,"")</f>
        <v>8401</v>
      </c>
      <c r="E4" t="str">
        <f>IF('[4]QLD '!E4&lt;&gt;"",'[4]QLD '!E4,"")</f>
        <v>Hospitals (except Psychiatric Hospitals)</v>
      </c>
      <c r="F4" t="str">
        <f>IF('[4]QLD '!F4&lt;&gt;"",'[4]QLD '!F4,"")</f>
        <v>8401-15</v>
      </c>
      <c r="G4" t="str">
        <f>IF('[4]QLD '!G4&lt;&gt;"",'[4]QLD '!G4,"")</f>
        <v>Public acute care Hospital</v>
      </c>
      <c r="H4" t="str">
        <f>IF('[4]QLD '!H4&lt;&gt;"",'[4]QLD '!H4,"")</f>
        <v/>
      </c>
      <c r="I4" t="str">
        <f>IF('[4]QLD '!I4&lt;&gt;"",'[4]QLD '!I4,"")</f>
        <v/>
      </c>
      <c r="J4">
        <f>IF('[4]QLD '!J4&lt;&gt;"",'[4]QLD '!J4,"")</f>
        <v>81133686670</v>
      </c>
      <c r="K4" t="str">
        <f>IF('[4]QLD '!K4&lt;&gt;"",'[4]QLD '!K4,"")</f>
        <v>56 Central Gdns</v>
      </c>
      <c r="L4" t="str">
        <f>IF('[4]QLD '!L4&lt;&gt;"",'[4]QLD '!L4,"")</f>
        <v>Glennie Heights</v>
      </c>
      <c r="M4" t="str">
        <f>IF('[4]QLD '!M4&lt;&gt;"",'[4]QLD '!M4,"")</f>
        <v>QLD</v>
      </c>
      <c r="N4">
        <f>IF('[4]QLD '!N4&lt;&gt;"",'[4]QLD '!N4,"")</f>
        <v>4370</v>
      </c>
      <c r="O4" t="str">
        <f>IF('[4]QLD '!O4&lt;&gt;"",'[4]QLD '!O4,"")</f>
        <v>0755501778</v>
      </c>
      <c r="P4" t="str">
        <f>IF('[4]QLD '!P4&lt;&gt;"",'[4]QLD '!P4,"")</f>
        <v>0755502027</v>
      </c>
      <c r="Q4" t="str">
        <f>IF('[4]QLD '!Q4&lt;&gt;"",'[4]QLD '!Q4,"")</f>
        <v>info@glennieheightph.example.com.au</v>
      </c>
      <c r="R4" t="str">
        <f>IF('[4]QLD '!R4&lt;&gt;"",'[4]QLD '!R4,"")</f>
        <v xml:space="preserve">8003611566718312 , '8003618233384907 , 8003614900051341 </v>
      </c>
    </row>
    <row r="5" spans="1:18" x14ac:dyDescent="0.25">
      <c r="A5" t="str">
        <f>IF('[4]QLD '!A5&lt;&gt;"",'[4]QLD '!A5,"")</f>
        <v>Private hospital</v>
      </c>
      <c r="B5" t="str">
        <f>IF('[4]QLD '!B5&lt;&gt;"",TRIM('[4]QLD '!B5),"")</f>
        <v>8003626566706869</v>
      </c>
      <c r="C5" t="str">
        <f>IF('[4]QLD '!C5&lt;&gt;"",'[4]QLD '!C5,"")</f>
        <v>Barney View Private Hospital</v>
      </c>
      <c r="D5">
        <f>IF('[4]QLD '!D5&lt;&gt;"",'[4]QLD '!D5,"")</f>
        <v>8401</v>
      </c>
      <c r="E5" t="str">
        <f>IF('[4]QLD '!E5&lt;&gt;"",'[4]QLD '!E5,"")</f>
        <v>Hospitals (except Psychiatric Hospitals)</v>
      </c>
      <c r="F5" t="str">
        <f>IF('[4]QLD '!F5&lt;&gt;"",'[4]QLD '!F5,"")</f>
        <v>8401-16</v>
      </c>
      <c r="G5" t="str">
        <f>IF('[4]QLD '!G5&lt;&gt;"",'[4]QLD '!G5,"")</f>
        <v>Private acute care Hospital</v>
      </c>
      <c r="H5" t="str">
        <f>IF('[4]QLD '!H5&lt;&gt;"",'[4]QLD '!H5,"")</f>
        <v/>
      </c>
      <c r="I5" t="str">
        <f>IF('[4]QLD '!I5&lt;&gt;"",'[4]QLD '!I5,"")</f>
        <v/>
      </c>
      <c r="J5">
        <f>IF('[4]QLD '!J5&lt;&gt;"",'[4]QLD '!J5,"")</f>
        <v>81193972254</v>
      </c>
      <c r="K5" t="str">
        <f>IF('[4]QLD '!K5&lt;&gt;"",'[4]QLD '!K5,"")</f>
        <v>195 Maple Cct</v>
      </c>
      <c r="L5" t="str">
        <f>IF('[4]QLD '!L5&lt;&gt;"",'[4]QLD '!L5,"")</f>
        <v>Barney View</v>
      </c>
      <c r="M5" t="str">
        <f>IF('[4]QLD '!M5&lt;&gt;"",'[4]QLD '!M5,"")</f>
        <v>QLD</v>
      </c>
      <c r="N5">
        <f>IF('[4]QLD '!N5&lt;&gt;"",'[4]QLD '!N5,"")</f>
        <v>4287</v>
      </c>
      <c r="O5" t="str">
        <f>IF('[4]QLD '!O5&lt;&gt;"",'[4]QLD '!O5,"")</f>
        <v>0755507777</v>
      </c>
      <c r="P5" t="str">
        <f>IF('[4]QLD '!P5&lt;&gt;"",'[4]QLD '!P5,"")</f>
        <v>0755500543</v>
      </c>
      <c r="Q5" t="str">
        <f>IF('[4]QLD '!Q5&lt;&gt;"",'[4]QLD '!Q5,"")</f>
        <v>info@barneyviewph.example.net</v>
      </c>
      <c r="R5" t="str">
        <f>IF('[4]QLD '!R5&lt;&gt;"",'[4]QLD '!R5,"")</f>
        <v>8003619900051969 , '8003619900052017 , 8003616566718782</v>
      </c>
    </row>
    <row r="6" spans="1:18" x14ac:dyDescent="0.25">
      <c r="A6" t="str">
        <f>IF('[4]QLD '!A6&lt;&gt;"",'[4]QLD '!A6,"")</f>
        <v>Radiology lab</v>
      </c>
      <c r="B6" t="str">
        <f>IF('[4]QLD '!B6&lt;&gt;"",TRIM('[4]QLD '!B6),"")</f>
        <v>8003628233373099</v>
      </c>
      <c r="C6" t="str">
        <f>IF('[4]QLD '!C6&lt;&gt;"",'[4]QLD '!C6,"")</f>
        <v>Berat Radiology</v>
      </c>
      <c r="D6">
        <f>IF('[4]QLD '!D6&lt;&gt;"",'[4]QLD '!D6,"")</f>
        <v>8520</v>
      </c>
      <c r="E6" t="str">
        <f>IF('[4]QLD '!E6&lt;&gt;"",'[4]QLD '!E6,"")</f>
        <v>Pathology and Diagnostic Imaging Services</v>
      </c>
      <c r="F6" t="str">
        <f>IF('[4]QLD '!F6&lt;&gt;"",'[4]QLD '!F6,"")</f>
        <v>8520-1</v>
      </c>
      <c r="G6" t="str">
        <f>IF('[4]QLD '!G6&lt;&gt;"",'[4]QLD '!G6,"")</f>
        <v>Diagnostic imaging service</v>
      </c>
      <c r="H6" t="str">
        <f>IF('[4]QLD '!H6&lt;&gt;"",'[4]QLD '!H6,"")</f>
        <v>8520-1.1</v>
      </c>
      <c r="I6" t="str">
        <f>IF('[4]QLD '!I6&lt;&gt;"",'[4]QLD '!I6,"")</f>
        <v>Diagnostic Radiology</v>
      </c>
      <c r="J6">
        <f>IF('[4]QLD '!J6&lt;&gt;"",'[4]QLD '!J6,"")</f>
        <v>81129701630</v>
      </c>
      <c r="K6" t="str">
        <f>IF('[4]QLD '!K6&lt;&gt;"",'[4]QLD '!K6,"")</f>
        <v>170 Compton Way</v>
      </c>
      <c r="L6" t="str">
        <f>IF('[4]QLD '!L6&lt;&gt;"",'[4]QLD '!L6,"")</f>
        <v>Berat</v>
      </c>
      <c r="M6" t="str">
        <f>IF('[4]QLD '!M6&lt;&gt;"",'[4]QLD '!M6,"")</f>
        <v>QLD</v>
      </c>
      <c r="N6">
        <f>IF('[4]QLD '!N6&lt;&gt;"",'[4]QLD '!N6,"")</f>
        <v>4362</v>
      </c>
      <c r="O6" t="str">
        <f>IF('[4]QLD '!O6&lt;&gt;"",'[4]QLD '!O6,"")</f>
        <v>0755508498</v>
      </c>
      <c r="P6" t="str">
        <f>IF('[4]QLD '!P6&lt;&gt;"",'[4]QLD '!P6,"")</f>
        <v>0755508954</v>
      </c>
      <c r="Q6" t="str">
        <f>IF('[4]QLD '!Q6&lt;&gt;"",'[4]QLD '!Q6,"")</f>
        <v>reception@beratradiology.example.com.au</v>
      </c>
      <c r="R6" t="str">
        <f>IF('[4]QLD '!R6&lt;&gt;"",'[4]QLD '!R6,"")</f>
        <v xml:space="preserve">8003618233384923 </v>
      </c>
    </row>
    <row r="7" spans="1:18" x14ac:dyDescent="0.25">
      <c r="A7" t="str">
        <f>IF('[4]QLD '!A7&lt;&gt;"",'[4]QLD '!A7,"")</f>
        <v>Radiology lab</v>
      </c>
      <c r="B7" t="str">
        <f>IF('[4]QLD '!B7&lt;&gt;"",TRIM('[4]QLD '!B7),"")</f>
        <v>8003623233373306</v>
      </c>
      <c r="C7" t="str">
        <f>IF('[4]QLD '!C7&lt;&gt;"",'[4]QLD '!C7,"")</f>
        <v>Mount Charlton Radiology</v>
      </c>
      <c r="D7">
        <f>IF('[4]QLD '!D7&lt;&gt;"",'[4]QLD '!D7,"")</f>
        <v>8520</v>
      </c>
      <c r="E7" t="str">
        <f>IF('[4]QLD '!E7&lt;&gt;"",'[4]QLD '!E7,"")</f>
        <v>Pathology and Diagnostic Imaging Services</v>
      </c>
      <c r="F7" t="str">
        <f>IF('[4]QLD '!F7&lt;&gt;"",'[4]QLD '!F7,"")</f>
        <v>8520-1</v>
      </c>
      <c r="G7" t="str">
        <f>IF('[4]QLD '!G7&lt;&gt;"",'[4]QLD '!G7,"")</f>
        <v>Diagnostic imaging service</v>
      </c>
      <c r="H7" t="str">
        <f>IF('[4]QLD '!H7&lt;&gt;"",'[4]QLD '!H7,"")</f>
        <v>8520-1.1</v>
      </c>
      <c r="I7" t="str">
        <f>IF('[4]QLD '!I7&lt;&gt;"",'[4]QLD '!I7,"")</f>
        <v>Diagnostic Radiology</v>
      </c>
      <c r="J7">
        <f>IF('[4]QLD '!J7&lt;&gt;"",'[4]QLD '!J7,"")</f>
        <v>81184472182</v>
      </c>
      <c r="K7" t="str">
        <f>IF('[4]QLD '!K7&lt;&gt;"",'[4]QLD '!K7,"")</f>
        <v>7 Desleigh Rdge</v>
      </c>
      <c r="L7" t="str">
        <f>IF('[4]QLD '!L7&lt;&gt;"",'[4]QLD '!L7,"")</f>
        <v>Mount Charlton</v>
      </c>
      <c r="M7" t="str">
        <f>IF('[4]QLD '!M7&lt;&gt;"",'[4]QLD '!M7,"")</f>
        <v>QLD</v>
      </c>
      <c r="N7">
        <f>IF('[4]QLD '!N7&lt;&gt;"",'[4]QLD '!N7,"")</f>
        <v>4741</v>
      </c>
      <c r="O7" t="str">
        <f>IF('[4]QLD '!O7&lt;&gt;"",'[4]QLD '!O7,"")</f>
        <v>0755502224</v>
      </c>
      <c r="P7" t="str">
        <f>IF('[4]QLD '!P7&lt;&gt;"",'[4]QLD '!P7,"")</f>
        <v>0755509527</v>
      </c>
      <c r="Q7" t="str">
        <f>IF('[4]QLD '!Q7&lt;&gt;"",'[4]QLD '!Q7,"")</f>
        <v>reception@mouncharltonradiology.example.net</v>
      </c>
      <c r="R7" t="str">
        <f>IF('[4]QLD '!R7&lt;&gt;"",'[4]QLD '!R7,"")</f>
        <v xml:space="preserve">8003611566718379 </v>
      </c>
    </row>
    <row r="8" spans="1:18" x14ac:dyDescent="0.25">
      <c r="A8" t="str">
        <f>IF('[4]QLD '!A8&lt;&gt;"",'[4]QLD '!A8,"")</f>
        <v>Pathology lab</v>
      </c>
      <c r="B8" t="str">
        <f>IF('[4]QLD '!B8&lt;&gt;"",TRIM('[4]QLD '!B8),"")</f>
        <v>8003626566706877</v>
      </c>
      <c r="C8" t="str">
        <f>IF('[4]QLD '!C8&lt;&gt;"",'[4]QLD '!C8,"")</f>
        <v>Carrington Pathology</v>
      </c>
      <c r="D8">
        <f>IF('[4]QLD '!D8&lt;&gt;"",'[4]QLD '!D8,"")</f>
        <v>8520</v>
      </c>
      <c r="E8" t="str">
        <f>IF('[4]QLD '!E8&lt;&gt;"",'[4]QLD '!E8,"")</f>
        <v>Pathology and Diagnostic Imaging Services</v>
      </c>
      <c r="F8" t="str">
        <f>IF('[4]QLD '!F8&lt;&gt;"",'[4]QLD '!F8,"")</f>
        <v>8520-3</v>
      </c>
      <c r="G8" t="str">
        <f>IF('[4]QLD '!G8&lt;&gt;"",'[4]QLD '!G8,"")</f>
        <v>Pathology laboratory service</v>
      </c>
      <c r="H8" t="str">
        <f>IF('[4]QLD '!H8&lt;&gt;"",'[4]QLD '!H8,"")</f>
        <v/>
      </c>
      <c r="I8" t="str">
        <f>IF('[4]QLD '!I8&lt;&gt;"",'[4]QLD '!I8,"")</f>
        <v/>
      </c>
      <c r="J8">
        <f>IF('[4]QLD '!J8&lt;&gt;"",'[4]QLD '!J8,"")</f>
        <v>81141811375</v>
      </c>
      <c r="K8" t="str">
        <f>IF('[4]QLD '!K8&lt;&gt;"",'[4]QLD '!K8,"")</f>
        <v>142 East Way</v>
      </c>
      <c r="L8" t="str">
        <f>IF('[4]QLD '!L8&lt;&gt;"",'[4]QLD '!L8,"")</f>
        <v>Carrington</v>
      </c>
      <c r="M8" t="str">
        <f>IF('[4]QLD '!M8&lt;&gt;"",'[4]QLD '!M8,"")</f>
        <v>QLD</v>
      </c>
      <c r="N8">
        <f>IF('[4]QLD '!N8&lt;&gt;"",'[4]QLD '!N8,"")</f>
        <v>4350</v>
      </c>
      <c r="O8" t="str">
        <f>IF('[4]QLD '!O8&lt;&gt;"",'[4]QLD '!O8,"")</f>
        <v>0755503570</v>
      </c>
      <c r="P8" t="str">
        <f>IF('[4]QLD '!P8&lt;&gt;"",'[4]QLD '!P8,"")</f>
        <v>0755505653</v>
      </c>
      <c r="Q8" t="str">
        <f>IF('[4]QLD '!Q8&lt;&gt;"",'[4]QLD '!Q8,"")</f>
        <v>info@carringtonpathology.example.com.au</v>
      </c>
      <c r="R8" t="str">
        <f>IF('[4]QLD '!R8&lt;&gt;"",'[4]QLD '!R8,"")</f>
        <v xml:space="preserve">8003619900051977 </v>
      </c>
    </row>
    <row r="9" spans="1:18" x14ac:dyDescent="0.25">
      <c r="A9" t="str">
        <f>IF('[4]QLD '!A9&lt;&gt;"",'[4]QLD '!A9,"")</f>
        <v>Pathology lab</v>
      </c>
      <c r="B9" t="str">
        <f>IF('[4]QLD '!B9&lt;&gt;"",TRIM('[4]QLD '!B9),"")</f>
        <v>8003621566705995</v>
      </c>
      <c r="C9" t="str">
        <f>IF('[4]QLD '!C9&lt;&gt;"",'[4]QLD '!C9,"")</f>
        <v>Kioma Pathology</v>
      </c>
      <c r="D9">
        <f>IF('[4]QLD '!D9&lt;&gt;"",'[4]QLD '!D9,"")</f>
        <v>8520</v>
      </c>
      <c r="E9" t="str">
        <f>IF('[4]QLD '!E9&lt;&gt;"",'[4]QLD '!E9,"")</f>
        <v>Pathology and Diagnostic Imaging Services</v>
      </c>
      <c r="F9" t="str">
        <f>IF('[4]QLD '!F9&lt;&gt;"",'[4]QLD '!F9,"")</f>
        <v>8520-3</v>
      </c>
      <c r="G9" t="str">
        <f>IF('[4]QLD '!G9&lt;&gt;"",'[4]QLD '!G9,"")</f>
        <v>Pathology laboratory service</v>
      </c>
      <c r="H9" t="str">
        <f>IF('[4]QLD '!H9&lt;&gt;"",'[4]QLD '!H9,"")</f>
        <v/>
      </c>
      <c r="I9" t="str">
        <f>IF('[4]QLD '!I9&lt;&gt;"",'[4]QLD '!I9,"")</f>
        <v/>
      </c>
      <c r="J9">
        <f>IF('[4]QLD '!J9&lt;&gt;"",'[4]QLD '!J9,"")</f>
        <v>81122808516</v>
      </c>
      <c r="K9" t="str">
        <f>IF('[4]QLD '!K9&lt;&gt;"",'[4]QLD '!K9,"")</f>
        <v>15 Hazlett Est</v>
      </c>
      <c r="L9" t="str">
        <f>IF('[4]QLD '!L9&lt;&gt;"",'[4]QLD '!L9,"")</f>
        <v>Kioma</v>
      </c>
      <c r="M9" t="str">
        <f>IF('[4]QLD '!M9&lt;&gt;"",'[4]QLD '!M9,"")</f>
        <v>QLD</v>
      </c>
      <c r="N9">
        <f>IF('[4]QLD '!N9&lt;&gt;"",'[4]QLD '!N9,"")</f>
        <v>4498</v>
      </c>
      <c r="O9" t="str">
        <f>IF('[4]QLD '!O9&lt;&gt;"",'[4]QLD '!O9,"")</f>
        <v>0755505000</v>
      </c>
      <c r="P9" t="str">
        <f>IF('[4]QLD '!P9&lt;&gt;"",'[4]QLD '!P9,"")</f>
        <v>0755502887</v>
      </c>
      <c r="Q9" t="str">
        <f>IF('[4]QLD '!Q9&lt;&gt;"",'[4]QLD '!Q9,"")</f>
        <v>info@kiomapathology.example.net</v>
      </c>
      <c r="R9" t="str">
        <f>IF('[4]QLD '!R9&lt;&gt;"",'[4]QLD '!R9,"")</f>
        <v>8003619900051985</v>
      </c>
    </row>
    <row r="10" spans="1:18" x14ac:dyDescent="0.25">
      <c r="A10" t="str">
        <f>IF('[4]QLD '!A10&lt;&gt;"",'[4]QLD '!A10,"")</f>
        <v>Pharmacy</v>
      </c>
      <c r="B10" t="str">
        <f>IF('[4]QLD '!B10&lt;&gt;"",TRIM('[4]QLD '!B10),"")</f>
        <v>8003626566706893</v>
      </c>
      <c r="C10" t="str">
        <f>IF('[4]QLD '!C10&lt;&gt;"",'[4]QLD '!C10,"")</f>
        <v>East Mackay Pharmacy</v>
      </c>
      <c r="D10">
        <f>IF('[4]QLD '!D10&lt;&gt;"",'[4]QLD '!D10,"")</f>
        <v>4271</v>
      </c>
      <c r="E10" t="str">
        <f>IF('[4]QLD '!E10&lt;&gt;"",'[4]QLD '!E10,"")</f>
        <v>Retail Pharmacy</v>
      </c>
      <c r="F10" t="str">
        <f>IF('[4]QLD '!F10&lt;&gt;"",'[4]QLD '!F10,"")</f>
        <v>4271-1</v>
      </c>
      <c r="G10" t="str">
        <f>IF('[4]QLD '!G10&lt;&gt;"",'[4]QLD '!G10,"")</f>
        <v>Pharmacy, retail, operation</v>
      </c>
      <c r="H10" t="str">
        <f>IF('[4]QLD '!H10&lt;&gt;"",'[4]QLD '!H10,"")</f>
        <v/>
      </c>
      <c r="I10" t="str">
        <f>IF('[4]QLD '!I10&lt;&gt;"",'[4]QLD '!I10,"")</f>
        <v/>
      </c>
      <c r="J10">
        <f>IF('[4]QLD '!J10&lt;&gt;"",'[4]QLD '!J10,"")</f>
        <v>81146583113</v>
      </c>
      <c r="K10" t="str">
        <f>IF('[4]QLD '!K10&lt;&gt;"",'[4]QLD '!K10,"")</f>
        <v>138 Homer St</v>
      </c>
      <c r="L10" t="str">
        <f>IF('[4]QLD '!L10&lt;&gt;"",'[4]QLD '!L10,"")</f>
        <v>East Mackay</v>
      </c>
      <c r="M10" t="str">
        <f>IF('[4]QLD '!M10&lt;&gt;"",'[4]QLD '!M10,"")</f>
        <v>QLD</v>
      </c>
      <c r="N10">
        <f>IF('[4]QLD '!N10&lt;&gt;"",'[4]QLD '!N10,"")</f>
        <v>4740</v>
      </c>
      <c r="O10" t="str">
        <f>IF('[4]QLD '!O10&lt;&gt;"",'[4]QLD '!O10,"")</f>
        <v>0755505528</v>
      </c>
      <c r="P10" t="str">
        <f>IF('[4]QLD '!P10&lt;&gt;"",'[4]QLD '!P10,"")</f>
        <v>0755500051</v>
      </c>
      <c r="Q10" t="str">
        <f>IF('[4]QLD '!Q10&lt;&gt;"",'[4]QLD '!Q10,"")</f>
        <v>reception@eastmackaypharmacy.example.com.au</v>
      </c>
      <c r="R10" t="str">
        <f>IF('[4]QLD '!R10&lt;&gt;"",'[4]QLD '!R10,"")</f>
        <v>8003613233384668</v>
      </c>
    </row>
    <row r="11" spans="1:18" x14ac:dyDescent="0.25">
      <c r="A11" t="str">
        <f>IF('[4]QLD '!A11&lt;&gt;"",'[4]QLD '!A11,"")</f>
        <v>Pharmacy</v>
      </c>
      <c r="B11" t="str">
        <f>IF('[4]QLD '!B11&lt;&gt;"",TRIM('[4]QLD '!B11),"")</f>
        <v>8003624900039105</v>
      </c>
      <c r="C11" t="str">
        <f>IF('[4]QLD '!C11&lt;&gt;"",'[4]QLD '!C11,"")</f>
        <v>Cracow Pharmacy</v>
      </c>
      <c r="D11">
        <f>IF('[4]QLD '!D11&lt;&gt;"",'[4]QLD '!D11,"")</f>
        <v>4271</v>
      </c>
      <c r="E11" t="str">
        <f>IF('[4]QLD '!E11&lt;&gt;"",'[4]QLD '!E11,"")</f>
        <v>Retail Pharmacy</v>
      </c>
      <c r="F11" t="str">
        <f>IF('[4]QLD '!F11&lt;&gt;"",'[4]QLD '!F11,"")</f>
        <v>4271-2</v>
      </c>
      <c r="G11" t="str">
        <f>IF('[4]QLD '!G11&lt;&gt;"",'[4]QLD '!G11,"")</f>
        <v>Community Pharmacy</v>
      </c>
      <c r="H11" t="str">
        <f>IF('[4]QLD '!H11&lt;&gt;"",'[4]QLD '!H11,"")</f>
        <v/>
      </c>
      <c r="I11" t="str">
        <f>IF('[4]QLD '!I11&lt;&gt;"",'[4]QLD '!I11,"")</f>
        <v/>
      </c>
      <c r="J11">
        <f>IF('[4]QLD '!J11&lt;&gt;"",'[4]QLD '!J11,"")</f>
        <v>81157089619</v>
      </c>
      <c r="K11" t="str">
        <f>IF('[4]QLD '!K11&lt;&gt;"",'[4]QLD '!K11,"")</f>
        <v>174 Tarpeian St</v>
      </c>
      <c r="L11" t="str">
        <f>IF('[4]QLD '!L11&lt;&gt;"",'[4]QLD '!L11,"")</f>
        <v>Cracow</v>
      </c>
      <c r="M11" t="str">
        <f>IF('[4]QLD '!M11&lt;&gt;"",'[4]QLD '!M11,"")</f>
        <v>QLD</v>
      </c>
      <c r="N11">
        <f>IF('[4]QLD '!N11&lt;&gt;"",'[4]QLD '!N11,"")</f>
        <v>4719</v>
      </c>
      <c r="O11" t="str">
        <f>IF('[4]QLD '!O11&lt;&gt;"",'[4]QLD '!O11,"")</f>
        <v>0755500346</v>
      </c>
      <c r="P11" t="str">
        <f>IF('[4]QLD '!P11&lt;&gt;"",'[4]QLD '!P11,"")</f>
        <v>0755500706</v>
      </c>
      <c r="Q11" t="str">
        <f>IF('[4]QLD '!Q11&lt;&gt;"",'[4]QLD '!Q11,"")</f>
        <v>reception@cracowpharmacy.example.net</v>
      </c>
      <c r="R11" t="str">
        <f>IF('[4]QLD '!R11&lt;&gt;"",'[4]QLD '!R11,"")</f>
        <v xml:space="preserve">8003613233384676 </v>
      </c>
    </row>
    <row r="12" spans="1:18" x14ac:dyDescent="0.25">
      <c r="A12" t="str">
        <f>IF('[4]QLD '!A12&lt;&gt;"",'[4]QLD '!A12,"")</f>
        <v>Medical Centre</v>
      </c>
      <c r="B12" t="str">
        <f>IF('[4]QLD '!B12&lt;&gt;"",TRIM('[4]QLD '!B12),"")</f>
        <v>8003629900040359</v>
      </c>
      <c r="C12" t="str">
        <f>IF('[4]QLD '!C12&lt;&gt;"",'[4]QLD '!C12,"")</f>
        <v>Elimbah Medical Centre</v>
      </c>
      <c r="D12">
        <f>IF('[4]QLD '!D12&lt;&gt;"",'[4]QLD '!D12,"")</f>
        <v>8511</v>
      </c>
      <c r="E12" t="str">
        <f>IF('[4]QLD '!E12&lt;&gt;"",'[4]QLD '!E12,"")</f>
        <v>General Practice</v>
      </c>
      <c r="F12" t="str">
        <f>IF('[4]QLD '!F12&lt;&gt;"",'[4]QLD '!F12,"")</f>
        <v>8511-2</v>
      </c>
      <c r="G12" t="str">
        <f>IF('[4]QLD '!G12&lt;&gt;"",'[4]QLD '!G12,"")</f>
        <v>General medical practitioner service</v>
      </c>
      <c r="H12" t="str">
        <f>IF('[4]QLD '!H12&lt;&gt;"",'[4]QLD '!H12,"")</f>
        <v/>
      </c>
      <c r="I12" t="str">
        <f>IF('[4]QLD '!I12&lt;&gt;"",'[4]QLD '!I12,"")</f>
        <v/>
      </c>
      <c r="J12">
        <f>IF('[4]QLD '!J12&lt;&gt;"",'[4]QLD '!J12,"")</f>
        <v>81195054644</v>
      </c>
      <c r="K12" t="str">
        <f>IF('[4]QLD '!K12&lt;&gt;"",'[4]QLD '!K12,"")</f>
        <v>199 Copper Esp</v>
      </c>
      <c r="L12" t="str">
        <f>IF('[4]QLD '!L12&lt;&gt;"",'[4]QLD '!L12,"")</f>
        <v>Elimbah</v>
      </c>
      <c r="M12" t="str">
        <f>IF('[4]QLD '!M12&lt;&gt;"",'[4]QLD '!M12,"")</f>
        <v>QLD</v>
      </c>
      <c r="N12">
        <f>IF('[4]QLD '!N12&lt;&gt;"",'[4]QLD '!N12,"")</f>
        <v>4516</v>
      </c>
      <c r="O12" t="str">
        <f>IF('[4]QLD '!O12&lt;&gt;"",'[4]QLD '!O12,"")</f>
        <v>0755503997</v>
      </c>
      <c r="P12" t="str">
        <f>IF('[4]QLD '!P12&lt;&gt;"",'[4]QLD '!P12,"")</f>
        <v>0755501017</v>
      </c>
      <c r="Q12" t="str">
        <f>IF('[4]QLD '!Q12&lt;&gt;"",'[4]QLD '!Q12,"")</f>
        <v>info@elimbahmedicalcentre.example.com.au</v>
      </c>
      <c r="R12" t="str">
        <f>IF('[4]QLD '!R12&lt;&gt;"",'[4]QLD '!R12,"")</f>
        <v xml:space="preserve">8003611566718288 , 8003614900051325 </v>
      </c>
    </row>
    <row r="13" spans="1:18" x14ac:dyDescent="0.25">
      <c r="A13" t="str">
        <f>IF('[4]QLD '!A13&lt;&gt;"",'[4]QLD '!A13,"")</f>
        <v>Medical Clinic</v>
      </c>
      <c r="B13" t="str">
        <f>IF('[4]QLD '!B13&lt;&gt;"",TRIM('[4]QLD '!B13),"")</f>
        <v>8003629900040367</v>
      </c>
      <c r="C13" t="str">
        <f>IF('[4]QLD '!C13&lt;&gt;"",'[4]QLD '!C13,"")</f>
        <v>Loch Lomond Medical Clinic</v>
      </c>
      <c r="D13">
        <f>IF('[4]QLD '!D13&lt;&gt;"",'[4]QLD '!D13,"")</f>
        <v>8511</v>
      </c>
      <c r="E13" t="str">
        <f>IF('[4]QLD '!E13&lt;&gt;"",'[4]QLD '!E13,"")</f>
        <v>General Practice</v>
      </c>
      <c r="F13" t="str">
        <f>IF('[4]QLD '!F13&lt;&gt;"",'[4]QLD '!F13,"")</f>
        <v>8511-3</v>
      </c>
      <c r="G13" t="str">
        <f>IF('[4]QLD '!G13&lt;&gt;"",'[4]QLD '!G13,"")</f>
        <v>General practice medical clinic service</v>
      </c>
      <c r="H13" t="str">
        <f>IF('[4]QLD '!H13&lt;&gt;"",'[4]QLD '!H13,"")</f>
        <v/>
      </c>
      <c r="I13" t="str">
        <f>IF('[4]QLD '!I13&lt;&gt;"",'[4]QLD '!I13,"")</f>
        <v/>
      </c>
      <c r="J13">
        <f>IF('[4]QLD '!J13&lt;&gt;"",'[4]QLD '!J13,"")</f>
        <v>81111751322</v>
      </c>
      <c r="K13" t="str">
        <f>IF('[4]QLD '!K13&lt;&gt;"",'[4]QLD '!K13,"")</f>
        <v>32 Silver Cl</v>
      </c>
      <c r="L13" t="str">
        <f>IF('[4]QLD '!L13&lt;&gt;"",'[4]QLD '!L13,"")</f>
        <v>Loch Lomond</v>
      </c>
      <c r="M13" t="str">
        <f>IF('[4]QLD '!M13&lt;&gt;"",'[4]QLD '!M13,"")</f>
        <v>QLD</v>
      </c>
      <c r="N13">
        <f>IF('[4]QLD '!N13&lt;&gt;"",'[4]QLD '!N13,"")</f>
        <v>4370</v>
      </c>
      <c r="O13" t="str">
        <f>IF('[4]QLD '!O13&lt;&gt;"",'[4]QLD '!O13,"")</f>
        <v>0755507646</v>
      </c>
      <c r="P13" t="str">
        <f>IF('[4]QLD '!P13&lt;&gt;"",'[4]QLD '!P13,"")</f>
        <v>0755502055</v>
      </c>
      <c r="Q13" t="str">
        <f>IF('[4]QLD '!Q13&lt;&gt;"",'[4]QLD '!Q13,"")</f>
        <v>info@lochlomondmc.example.net</v>
      </c>
      <c r="R13" t="str">
        <f>IF('[4]QLD '!R13&lt;&gt;"",'[4]QLD '!R13,"")</f>
        <v xml:space="preserve">8003619900051951, 8003611566718338 </v>
      </c>
    </row>
    <row r="14" spans="1:18" x14ac:dyDescent="0.25">
      <c r="A14" t="str">
        <f>IF('[4]QLD '!A14&lt;&gt;"",'[4]QLD '!A14,"")</f>
        <v>Residential Aged Care Provider</v>
      </c>
      <c r="B14" t="str">
        <f>IF('[4]QLD '!B14&lt;&gt;"",TRIM('[4]QLD '!B14),"")</f>
        <v>8003621566706019</v>
      </c>
      <c r="C14" t="str">
        <f>IF('[4]QLD '!C14&lt;&gt;"",'[4]QLD '!C14,"")</f>
        <v>Hudson Aged Care</v>
      </c>
      <c r="D14">
        <f>IF('[4]QLD '!D14&lt;&gt;"",'[4]QLD '!D14,"")</f>
        <v>8601</v>
      </c>
      <c r="E14" t="str">
        <f>IF('[4]QLD '!E14&lt;&gt;"",'[4]QLD '!E14,"")</f>
        <v>Aged Care Residential Services</v>
      </c>
      <c r="F14" t="str">
        <f>IF('[4]QLD '!F14&lt;&gt;"",'[4]QLD '!F14,"")</f>
        <v>8601-1</v>
      </c>
      <c r="G14" t="str">
        <f>IF('[4]QLD '!G14&lt;&gt;"",'[4]QLD '!G14,"")</f>
        <v>Private profit nursing home for he aged</v>
      </c>
      <c r="H14" t="str">
        <f>IF('[4]QLD '!H14&lt;&gt;"",'[4]QLD '!H14,"")</f>
        <v>8601-1.4</v>
      </c>
      <c r="I14" t="str">
        <f>IF('[4]QLD '!I14&lt;&gt;"",'[4]QLD '!I14,"")</f>
        <v>Residential care for the aged operation</v>
      </c>
      <c r="J14">
        <f>IF('[4]QLD '!J14&lt;&gt;"",'[4]QLD '!J14,"")</f>
        <v>81187304299</v>
      </c>
      <c r="K14" t="str">
        <f>IF('[4]QLD '!K14&lt;&gt;"",'[4]QLD '!K14,"")</f>
        <v>99 Southern Lane</v>
      </c>
      <c r="L14" t="str">
        <f>IF('[4]QLD '!L14&lt;&gt;"",'[4]QLD '!L14,"")</f>
        <v>Hudson</v>
      </c>
      <c r="M14" t="str">
        <f>IF('[4]QLD '!M14&lt;&gt;"",'[4]QLD '!M14,"")</f>
        <v>QLD</v>
      </c>
      <c r="N14">
        <f>IF('[4]QLD '!N14&lt;&gt;"",'[4]QLD '!N14,"")</f>
        <v>4860</v>
      </c>
      <c r="O14" t="str">
        <f>IF('[4]QLD '!O14&lt;&gt;"",'[4]QLD '!O14,"")</f>
        <v>0755500619</v>
      </c>
      <c r="P14" t="str">
        <f>IF('[4]QLD '!P14&lt;&gt;"",'[4]QLD '!P14,"")</f>
        <v>0755503605</v>
      </c>
      <c r="Q14" t="str">
        <f>IF('[4]QLD '!Q14&lt;&gt;"",'[4]QLD '!Q14,"")</f>
        <v>reception@hudsonagedcare.example.com.au</v>
      </c>
      <c r="R14" t="str">
        <f>IF('[4]QLD '!R14&lt;&gt;"",'[4]QLD '!R14,"")</f>
        <v>8003616566718683 , '8003616566718733, '8003616566718741</v>
      </c>
    </row>
    <row r="15" spans="1:18" x14ac:dyDescent="0.25">
      <c r="A15" t="str">
        <f>IF('[4]QLD '!A15&lt;&gt;"",'[4]QLD '!A15,"")</f>
        <v>Dental Services</v>
      </c>
      <c r="B15" t="str">
        <f>IF('[4]QLD '!B15&lt;&gt;"",TRIM('[4]QLD '!B15),"")</f>
        <v>8003629900040383</v>
      </c>
      <c r="C15" t="str">
        <f>IF('[4]QLD '!C15&lt;&gt;"",'[4]QLD '!C15,"")</f>
        <v>Annandale Dental</v>
      </c>
      <c r="D15">
        <f>IF('[4]QLD '!D15&lt;&gt;"",'[4]QLD '!D15,"")</f>
        <v>8531</v>
      </c>
      <c r="E15" t="str">
        <f>IF('[4]QLD '!E15&lt;&gt;"",'[4]QLD '!E15,"")</f>
        <v>Dental Services</v>
      </c>
      <c r="F15" t="str">
        <f>IF('[4]QLD '!F15&lt;&gt;"",'[4]QLD '!F15,"")</f>
        <v>8531-3</v>
      </c>
      <c r="G15" t="str">
        <f>IF('[4]QLD '!G15&lt;&gt;"",'[4]QLD '!G15,"")</f>
        <v>Dental practice service</v>
      </c>
      <c r="H15" t="str">
        <f>IF('[4]QLD '!H15&lt;&gt;"",'[4]QLD '!H15,"")</f>
        <v/>
      </c>
      <c r="I15" t="str">
        <f>IF('[4]QLD '!I15&lt;&gt;"",'[4]QLD '!I15,"")</f>
        <v/>
      </c>
      <c r="J15">
        <f>IF('[4]QLD '!J15&lt;&gt;"",'[4]QLD '!J15,"")</f>
        <v>81117277206</v>
      </c>
      <c r="K15" t="str">
        <f>IF('[4]QLD '!K15&lt;&gt;"",'[4]QLD '!K15,"")</f>
        <v>164 Cresson Esp</v>
      </c>
      <c r="L15" t="str">
        <f>IF('[4]QLD '!L15&lt;&gt;"",'[4]QLD '!L15,"")</f>
        <v>Annandale</v>
      </c>
      <c r="M15" t="str">
        <f>IF('[4]QLD '!M15&lt;&gt;"",'[4]QLD '!M15,"")</f>
        <v>QLD</v>
      </c>
      <c r="N15">
        <f>IF('[4]QLD '!N15&lt;&gt;"",'[4]QLD '!N15,"")</f>
        <v>4814</v>
      </c>
      <c r="O15" t="str">
        <f>IF('[4]QLD '!O15&lt;&gt;"",'[4]QLD '!O15,"")</f>
        <v>0755500726</v>
      </c>
      <c r="P15" t="str">
        <f>IF('[4]QLD '!P15&lt;&gt;"",'[4]QLD '!P15,"")</f>
        <v>0755500003</v>
      </c>
      <c r="Q15" t="str">
        <f>IF('[4]QLD '!Q15&lt;&gt;"",'[4]QLD '!Q15,"")</f>
        <v>reception@annandaledental.example.net</v>
      </c>
      <c r="R15" t="str">
        <f>IF('[4]QLD '!R15&lt;&gt;"",'[4]QLD '!R15,"")</f>
        <v/>
      </c>
    </row>
    <row r="16" spans="1:18" s="23" customFormat="1" x14ac:dyDescent="0.25">
      <c r="A16" s="23" t="str">
        <f>IF('[4]QLD '!A16&lt;&gt;"",'[4]QLD '!A16,"")</f>
        <v>Aboriginal Medical Service Centre</v>
      </c>
      <c r="B16" s="23" t="str">
        <f>IF('[4]QLD '!B16&lt;&gt;"",TRIM('[4]QLD '!B16),"")</f>
        <v>8003626566706901</v>
      </c>
      <c r="C16" s="23" t="str">
        <f>IF('[4]QLD '!C16&lt;&gt;"",'[4]QLD '!C16,"")</f>
        <v>Southedge Practice</v>
      </c>
      <c r="D16" s="23">
        <f>IF('[4]QLD '!D16&lt;&gt;"",'[4]QLD '!D16,"")</f>
        <v>8511</v>
      </c>
      <c r="E16" s="23" t="str">
        <f>IF('[4]QLD '!E16&lt;&gt;"",'[4]QLD '!E16,"")</f>
        <v>General Practice</v>
      </c>
      <c r="F16" s="23" t="str">
        <f>IF('[4]QLD '!F16&lt;&gt;"",'[4]QLD '!F16,"")</f>
        <v>8511-5</v>
      </c>
      <c r="G16" s="23" t="str">
        <f>IF('[4]QLD '!G16&lt;&gt;"",'[4]QLD '!G16,"")</f>
        <v>Community Health Care</v>
      </c>
      <c r="H16" s="23" t="str">
        <f>IF('[4]QLD '!H16&lt;&gt;"",'[4]QLD '!H16,"")</f>
        <v/>
      </c>
      <c r="I16" s="23" t="str">
        <f>IF('[4]QLD '!I16&lt;&gt;"",'[4]QLD '!I16,"")</f>
        <v/>
      </c>
      <c r="J16" s="23">
        <f>IF('[4]QLD '!J16&lt;&gt;"",'[4]QLD '!J16,"")</f>
        <v>81196286236</v>
      </c>
      <c r="K16" s="23" t="str">
        <f>IF('[4]QLD '!K16&lt;&gt;"",'[4]QLD '!K16,"")</f>
        <v>33 Church Tce</v>
      </c>
      <c r="L16" s="23" t="str">
        <f>IF('[4]QLD '!L16&lt;&gt;"",'[4]QLD '!L16,"")</f>
        <v>Southedge</v>
      </c>
      <c r="M16" s="23" t="str">
        <f>IF('[4]QLD '!M16&lt;&gt;"",'[4]QLD '!M16,"")</f>
        <v>QLD</v>
      </c>
      <c r="N16" s="23">
        <f>IF('[4]QLD '!N16&lt;&gt;"",'[4]QLD '!N16,"")</f>
        <v>4871</v>
      </c>
      <c r="O16" s="23" t="str">
        <f>IF('[4]QLD '!O16&lt;&gt;"",'[4]QLD '!O16,"")</f>
        <v>0755508297</v>
      </c>
      <c r="P16" s="23" t="str">
        <f>IF('[4]QLD '!P16&lt;&gt;"",'[4]QLD '!P16,"")</f>
        <v>0755500457</v>
      </c>
      <c r="Q16" s="23" t="str">
        <f>IF('[4]QLD '!Q16&lt;&gt;"",'[4]QLD '!Q16,"")</f>
        <v>info@southedgepractice.example.com.au</v>
      </c>
      <c r="R16" s="23" t="str">
        <f>IF('[4]QLD '!R16&lt;&gt;"",'[4]QLD '!R16,"")</f>
        <v>8003616566718675, 8003616566718766</v>
      </c>
    </row>
    <row r="17" spans="1:18" x14ac:dyDescent="0.25">
      <c r="A17" t="str">
        <f>IF([4]NSW!A2&lt;&gt;"",[4]NSW!A2,"")</f>
        <v>Emergency Department</v>
      </c>
      <c r="B17" t="str">
        <f>IF([4]NSW!B2&lt;&gt;"",TRIM([4]NSW!B2),"")</f>
        <v>8003624900039121</v>
      </c>
      <c r="C17" t="str">
        <f>IF([4]NSW!C2&lt;&gt;"",[4]NSW!C2,"")</f>
        <v>Dubbo Emergency</v>
      </c>
      <c r="D17">
        <f>IF([4]NSW!D2&lt;&gt;"",[4]NSW!D2,"")</f>
        <v>8512</v>
      </c>
      <c r="E17" t="str">
        <f>IF([4]NSW!E2&lt;&gt;"",[4]NSW!E2,"")</f>
        <v>Specialist Medical Services</v>
      </c>
      <c r="F17" t="str">
        <f>IF([4]NSW!F2&lt;&gt;"",[4]NSW!F2,"")</f>
        <v>8512-19</v>
      </c>
      <c r="G17" t="str">
        <f>IF([4]NSW!G2&lt;&gt;"",[4]NSW!G2,"")</f>
        <v>Emergency Department Services</v>
      </c>
      <c r="H17" t="str">
        <f>IF([4]NSW!H2&lt;&gt;"",[4]NSW!H2,"")</f>
        <v/>
      </c>
      <c r="I17" t="str">
        <f>IF([4]NSW!I2&lt;&gt;"",[4]NSW!I2,"")</f>
        <v/>
      </c>
      <c r="J17">
        <f>IF([4]NSW!J2&lt;&gt;"",[4]NSW!J2,"")</f>
        <v>81142741850</v>
      </c>
      <c r="K17" t="str">
        <f>IF([4]NSW!K2&lt;&gt;"",[4]NSW!K2,"")</f>
        <v>24 Airport Rdge</v>
      </c>
      <c r="L17" t="str">
        <f>IF([4]NSW!L2&lt;&gt;"",[4]NSW!L2,"")</f>
        <v>Dubbo</v>
      </c>
      <c r="M17" t="str">
        <f>IF([4]NSW!M2&lt;&gt;"",[4]NSW!M2,"")</f>
        <v>NSW</v>
      </c>
      <c r="N17">
        <f>IF([4]NSW!N2&lt;&gt;"",[4]NSW!N2,"")</f>
        <v>2830</v>
      </c>
      <c r="O17" t="str">
        <f>IF([4]NSW!O2&lt;&gt;"",[4]NSW!O2,"")</f>
        <v>0255500451</v>
      </c>
      <c r="P17">
        <f>IF([4]NSW!P2&lt;&gt;"",[4]NSW!P2,"")</f>
        <v>255508818</v>
      </c>
      <c r="Q17" t="str">
        <f>IF([4]NSW!Q2&lt;&gt;"",[4]NSW!Q2,"")</f>
        <v>info@dubboemergency.example.net</v>
      </c>
      <c r="R17" t="str">
        <f>IF([4]NSW!R2&lt;&gt;"",[4]NSW!R2,"")</f>
        <v xml:space="preserve">8003618233384980 </v>
      </c>
    </row>
    <row r="18" spans="1:18" x14ac:dyDescent="0.25">
      <c r="A18" t="str">
        <f>IF([4]NSW!A3&lt;&gt;"",[4]NSW!A3,"")</f>
        <v>Outpatient clinic - endocrinology</v>
      </c>
      <c r="B18" t="str">
        <f>IF([4]NSW!B3&lt;&gt;"",TRIM([4]NSW!B3),"")</f>
        <v>8003628233373115</v>
      </c>
      <c r="C18" t="str">
        <f>IF([4]NSW!C3&lt;&gt;"",[4]NSW!C3,"")</f>
        <v>Gangat Endocrinology Clinic</v>
      </c>
      <c r="D18">
        <f>IF([4]NSW!D3&lt;&gt;"",[4]NSW!D3,"")</f>
        <v>8512</v>
      </c>
      <c r="E18" t="str">
        <f>IF([4]NSW!E3&lt;&gt;"",[4]NSW!E3,"")</f>
        <v>Specialist Medical Services</v>
      </c>
      <c r="F18" t="str">
        <f>IF([4]NSW!F3&lt;&gt;"",[4]NSW!F3,"")</f>
        <v>8512-14</v>
      </c>
      <c r="G18" t="str">
        <f>IF([4]NSW!G3&lt;&gt;"",[4]NSW!G3,"")</f>
        <v>Specialist medical clinic service</v>
      </c>
      <c r="H18" t="str">
        <f>IF([4]NSW!H3&lt;&gt;"",[4]NSW!H3,"")</f>
        <v>8512-14.2</v>
      </c>
      <c r="I18" t="str">
        <f>IF([4]NSW!I3&lt;&gt;"",[4]NSW!I3,"")</f>
        <v>Endocrinology Services</v>
      </c>
      <c r="J18">
        <f>IF([4]NSW!J3&lt;&gt;"",[4]NSW!J3,"")</f>
        <v>81173889719</v>
      </c>
      <c r="K18" t="str">
        <f>IF([4]NSW!K3&lt;&gt;"",[4]NSW!K3,"")</f>
        <v>142 Mandarin Rd</v>
      </c>
      <c r="L18" t="str">
        <f>IF([4]NSW!L3&lt;&gt;"",[4]NSW!L3,"")</f>
        <v>Gangat</v>
      </c>
      <c r="M18" t="str">
        <f>IF([4]NSW!M3&lt;&gt;"",[4]NSW!M3,"")</f>
        <v>NSW</v>
      </c>
      <c r="N18">
        <f>IF([4]NSW!N3&lt;&gt;"",[4]NSW!N3,"")</f>
        <v>2422</v>
      </c>
      <c r="O18" t="str">
        <f>IF([4]NSW!O3&lt;&gt;"",[4]NSW!O3,"")</f>
        <v>0255509908</v>
      </c>
      <c r="P18" t="str">
        <f>IF([4]NSW!P3&lt;&gt;"",[4]NSW!P3,"")</f>
        <v>0255504725</v>
      </c>
      <c r="Q18" t="str">
        <f>IF([4]NSW!Q3&lt;&gt;"",[4]NSW!Q3,"")</f>
        <v>reception@gangatendocrinologyclinic.example.com.au</v>
      </c>
      <c r="R18" t="str">
        <f>IF([4]NSW!R3&lt;&gt;"",[4]NSW!R3,"")</f>
        <v/>
      </c>
    </row>
    <row r="19" spans="1:18" x14ac:dyDescent="0.25">
      <c r="A19" t="str">
        <f>IF([4]NSW!A4&lt;&gt;"",[4]NSW!A4,"")</f>
        <v>Public hospital</v>
      </c>
      <c r="B19" t="str">
        <f>IF([4]NSW!B4&lt;&gt;"",TRIM([4]NSW!B4),"")</f>
        <v>8003626566706927</v>
      </c>
      <c r="C19" t="str">
        <f>IF([4]NSW!C4&lt;&gt;"",[4]NSW!C4,"")</f>
        <v>Kensington Public Hospital</v>
      </c>
      <c r="D19">
        <f>IF([4]NSW!D4&lt;&gt;"",[4]NSW!D4,"")</f>
        <v>8401</v>
      </c>
      <c r="E19" t="str">
        <f>IF([4]NSW!E4&lt;&gt;"",[4]NSW!E4,"")</f>
        <v>Hospitals (except Psychiatric Hospitals)</v>
      </c>
      <c r="F19" t="str">
        <f>IF([4]NSW!F4&lt;&gt;"",[4]NSW!F4,"")</f>
        <v>8401-15</v>
      </c>
      <c r="G19" t="str">
        <f>IF([4]NSW!G4&lt;&gt;"",[4]NSW!G4,"")</f>
        <v>Public acute care Hospital</v>
      </c>
      <c r="H19" t="str">
        <f>IF([4]NSW!H4&lt;&gt;"",[4]NSW!H4,"")</f>
        <v/>
      </c>
      <c r="I19" t="str">
        <f>IF([4]NSW!I4&lt;&gt;"",[4]NSW!I4,"")</f>
        <v/>
      </c>
      <c r="J19">
        <f>IF([4]NSW!J4&lt;&gt;"",[4]NSW!J4,"")</f>
        <v>81160635191</v>
      </c>
      <c r="K19" t="str">
        <f>IF([4]NSW!K4&lt;&gt;"",[4]NSW!K4,"")</f>
        <v>191 Jenkins Cct</v>
      </c>
      <c r="L19" t="str">
        <f>IF([4]NSW!L4&lt;&gt;"",[4]NSW!L4,"")</f>
        <v>Kensington</v>
      </c>
      <c r="M19" t="str">
        <f>IF([4]NSW!M4&lt;&gt;"",[4]NSW!M4,"")</f>
        <v>NSW</v>
      </c>
      <c r="N19">
        <f>IF([4]NSW!N4&lt;&gt;"",[4]NSW!N4,"")</f>
        <v>2033</v>
      </c>
      <c r="O19" t="str">
        <f>IF([4]NSW!O4&lt;&gt;"",[4]NSW!O4,"")</f>
        <v>0255507070</v>
      </c>
      <c r="P19" t="str">
        <f>IF([4]NSW!P4&lt;&gt;"",[4]NSW!P4,"")</f>
        <v>0255507302</v>
      </c>
      <c r="Q19" t="str">
        <f>IF([4]NSW!Q4&lt;&gt;"",[4]NSW!Q4,"")</f>
        <v>reception@kensingtonph.example.net</v>
      </c>
      <c r="R19" t="str">
        <f>IF([4]NSW!R4&lt;&gt;"",[4]NSW!R4,"")</f>
        <v xml:space="preserve">8003614900051408 , 8003616566718857 , 8003611566718551 </v>
      </c>
    </row>
    <row r="20" spans="1:18" x14ac:dyDescent="0.25">
      <c r="A20" t="str">
        <f>IF([4]NSW!A5&lt;&gt;"",[4]NSW!A5,"")</f>
        <v>Private hospital</v>
      </c>
      <c r="B20" t="str">
        <f>IF([4]NSW!B5&lt;&gt;"",TRIM([4]NSW!B5),"")</f>
        <v>8003623233373330</v>
      </c>
      <c r="C20" t="str">
        <f>IF([4]NSW!C5&lt;&gt;"",[4]NSW!C5,"")</f>
        <v>Mount Mitchell Private Hospital</v>
      </c>
      <c r="D20">
        <f>IF([4]NSW!D5&lt;&gt;"",[4]NSW!D5,"")</f>
        <v>8401</v>
      </c>
      <c r="E20" t="str">
        <f>IF([4]NSW!E5&lt;&gt;"",[4]NSW!E5,"")</f>
        <v>Hospitals (except Psychiatric Hospitals)</v>
      </c>
      <c r="F20" t="str">
        <f>IF([4]NSW!F5&lt;&gt;"",[4]NSW!F5,"")</f>
        <v>8401-16</v>
      </c>
      <c r="G20" t="str">
        <f>IF([4]NSW!G5&lt;&gt;"",[4]NSW!G5,"")</f>
        <v>Private acute care Hospital</v>
      </c>
      <c r="H20" t="str">
        <f>IF([4]NSW!H5&lt;&gt;"",[4]NSW!H5,"")</f>
        <v/>
      </c>
      <c r="I20" t="str">
        <f>IF([4]NSW!I5&lt;&gt;"",[4]NSW!I5,"")</f>
        <v/>
      </c>
      <c r="J20">
        <f>IF([4]NSW!J5&lt;&gt;"",[4]NSW!J5,"")</f>
        <v>81177929013</v>
      </c>
      <c r="K20" t="str">
        <f>IF([4]NSW!K5&lt;&gt;"",[4]NSW!K5,"")</f>
        <v>40 Jenkins Rvr</v>
      </c>
      <c r="L20" t="str">
        <f>IF([4]NSW!L5&lt;&gt;"",[4]NSW!L5,"")</f>
        <v>Mount Mitchell</v>
      </c>
      <c r="M20" t="str">
        <f>IF([4]NSW!M5&lt;&gt;"",[4]NSW!M5,"")</f>
        <v>NSW</v>
      </c>
      <c r="N20">
        <f>IF([4]NSW!N5&lt;&gt;"",[4]NSW!N5,"")</f>
        <v>2365</v>
      </c>
      <c r="O20" t="str">
        <f>IF([4]NSW!O5&lt;&gt;"",[4]NSW!O5,"")</f>
        <v>0255507157</v>
      </c>
      <c r="P20" t="str">
        <f>IF([4]NSW!P5&lt;&gt;"",[4]NSW!P5,"")</f>
        <v>0255504868</v>
      </c>
      <c r="Q20" t="str">
        <f>IF([4]NSW!Q5&lt;&gt;"",[4]NSW!Q5,"")</f>
        <v>info@mountmitchellph.example.com.au</v>
      </c>
      <c r="R20" t="str">
        <f>IF([4]NSW!R5&lt;&gt;"",[4]NSW!R5,"")</f>
        <v xml:space="preserve">8003611566718486 , 8003618233385029 , 8003619900052140 </v>
      </c>
    </row>
    <row r="21" spans="1:18" x14ac:dyDescent="0.25">
      <c r="A21" t="str">
        <f>IF([4]NSW!A6&lt;&gt;"",[4]NSW!A6,"")</f>
        <v>Radiology lab</v>
      </c>
      <c r="B21" t="str">
        <f>IF([4]NSW!B6&lt;&gt;"",TRIM([4]NSW!B6),"")</f>
        <v>8003626566706935</v>
      </c>
      <c r="C21" t="str">
        <f>IF([4]NSW!C6&lt;&gt;"",[4]NSW!C6,"")</f>
        <v>Frenchs Forest East Radiology</v>
      </c>
      <c r="D21">
        <f>IF([4]NSW!D6&lt;&gt;"",[4]NSW!D6,"")</f>
        <v>8520</v>
      </c>
      <c r="E21" t="str">
        <f>IF([4]NSW!E6&lt;&gt;"",[4]NSW!E6,"")</f>
        <v>Pathology and Diagnostic Imaging Services</v>
      </c>
      <c r="F21" t="str">
        <f>IF([4]NSW!F6&lt;&gt;"",[4]NSW!F6,"")</f>
        <v>8520-1</v>
      </c>
      <c r="G21" t="str">
        <f>IF([4]NSW!G6&lt;&gt;"",[4]NSW!G6,"")</f>
        <v>Diagnostic imaging service</v>
      </c>
      <c r="H21" t="str">
        <f>IF([4]NSW!H6&lt;&gt;"",[4]NSW!H6,"")</f>
        <v>8520-1.1</v>
      </c>
      <c r="I21" t="str">
        <f>IF([4]NSW!I6&lt;&gt;"",[4]NSW!I6,"")</f>
        <v>Diagnostic Radiology</v>
      </c>
      <c r="J21">
        <f>IF([4]NSW!J6&lt;&gt;"",[4]NSW!J6,"")</f>
        <v>81116303327</v>
      </c>
      <c r="K21" t="str">
        <f>IF([4]NSW!K6&lt;&gt;"",[4]NSW!K6,"")</f>
        <v>16 Innovation Cl</v>
      </c>
      <c r="L21" t="str">
        <f>IF([4]NSW!L6&lt;&gt;"",[4]NSW!L6,"")</f>
        <v>Frenchs Forest East</v>
      </c>
      <c r="M21" t="str">
        <f>IF([4]NSW!M6&lt;&gt;"",[4]NSW!M6,"")</f>
        <v>NSW</v>
      </c>
      <c r="N21">
        <f>IF([4]NSW!N6&lt;&gt;"",[4]NSW!N6,"")</f>
        <v>2086</v>
      </c>
      <c r="O21" t="str">
        <f>IF([4]NSW!O6&lt;&gt;"",[4]NSW!O6,"")</f>
        <v>0255509361</v>
      </c>
      <c r="P21" t="str">
        <f>IF([4]NSW!P6&lt;&gt;"",[4]NSW!P6,"")</f>
        <v>0255502617</v>
      </c>
      <c r="Q21" t="str">
        <f>IF([4]NSW!Q6&lt;&gt;"",[4]NSW!Q6,"")</f>
        <v>info@frenchsforesteastrd.example.net</v>
      </c>
      <c r="R21" t="str">
        <f>IF([4]NSW!R6&lt;&gt;"",[4]NSW!R6,"")</f>
        <v xml:space="preserve">8003613233384817 </v>
      </c>
    </row>
    <row r="22" spans="1:18" x14ac:dyDescent="0.25">
      <c r="A22" t="str">
        <f>IF([4]NSW!A7&lt;&gt;"",[4]NSW!A7,"")</f>
        <v>Radiology lab</v>
      </c>
      <c r="B22" t="str">
        <f>IF([4]NSW!B7&lt;&gt;"",TRIM([4]NSW!B7),"")</f>
        <v>8003623233373348</v>
      </c>
      <c r="C22" t="str">
        <f>IF([4]NSW!C7&lt;&gt;"",[4]NSW!C7,"")</f>
        <v>Fishermans Reach Radiology</v>
      </c>
      <c r="D22">
        <f>IF([4]NSW!D7&lt;&gt;"",[4]NSW!D7,"")</f>
        <v>8520</v>
      </c>
      <c r="E22" t="str">
        <f>IF([4]NSW!E7&lt;&gt;"",[4]NSW!E7,"")</f>
        <v>Pathology and Diagnostic Imaging Services</v>
      </c>
      <c r="F22" t="str">
        <f>IF([4]NSW!F7&lt;&gt;"",[4]NSW!F7,"")</f>
        <v>8520-1</v>
      </c>
      <c r="G22" t="str">
        <f>IF([4]NSW!G7&lt;&gt;"",[4]NSW!G7,"")</f>
        <v>Diagnostic imaging service</v>
      </c>
      <c r="H22" t="str">
        <f>IF([4]NSW!H7&lt;&gt;"",[4]NSW!H7,"")</f>
        <v>8520-1.1</v>
      </c>
      <c r="I22" t="str">
        <f>IF([4]NSW!I7&lt;&gt;"",[4]NSW!I7,"")</f>
        <v>Diagnostic Radiology</v>
      </c>
      <c r="J22">
        <f>IF([4]NSW!J7&lt;&gt;"",[4]NSW!J7,"")</f>
        <v>81111781162</v>
      </c>
      <c r="K22" t="str">
        <f>IF([4]NSW!K7&lt;&gt;"",[4]NSW!K7,"")</f>
        <v>5 Newport Rdge</v>
      </c>
      <c r="L22" t="str">
        <f>IF([4]NSW!L7&lt;&gt;"",[4]NSW!L7,"")</f>
        <v>Fishermans Reach</v>
      </c>
      <c r="M22" t="str">
        <f>IF([4]NSW!M7&lt;&gt;"",[4]NSW!M7,"")</f>
        <v>NSW</v>
      </c>
      <c r="N22">
        <f>IF([4]NSW!N7&lt;&gt;"",[4]NSW!N7,"")</f>
        <v>2441</v>
      </c>
      <c r="O22" t="str">
        <f>IF([4]NSW!O7&lt;&gt;"",[4]NSW!O7,"")</f>
        <v>0255501561</v>
      </c>
      <c r="P22" t="str">
        <f>IF([4]NSW!P7&lt;&gt;"",[4]NSW!P7,"")</f>
        <v>0255509323</v>
      </c>
      <c r="Q22" t="str">
        <f>IF([4]NSW!Q7&lt;&gt;"",[4]NSW!Q7,"")</f>
        <v>reception@fishermansreachrd.example.com.au</v>
      </c>
      <c r="R22" t="str">
        <f>IF([4]NSW!R7&lt;&gt;"",[4]NSW!R7,"")</f>
        <v xml:space="preserve">8003619900052132 </v>
      </c>
    </row>
    <row r="23" spans="1:18" x14ac:dyDescent="0.25">
      <c r="A23" t="str">
        <f>IF([4]NSW!A8&lt;&gt;"",[4]NSW!A8,"")</f>
        <v>Pathology lab</v>
      </c>
      <c r="B23" t="str">
        <f>IF([4]NSW!B8&lt;&gt;"",TRIM([4]NSW!B8),"")</f>
        <v>8003628233373131</v>
      </c>
      <c r="C23" t="str">
        <f>IF([4]NSW!C8&lt;&gt;"",[4]NSW!C8,"")</f>
        <v>Pullabooka Pathology</v>
      </c>
      <c r="D23">
        <f>IF([4]NSW!D8&lt;&gt;"",[4]NSW!D8,"")</f>
        <v>8520</v>
      </c>
      <c r="E23" t="str">
        <f>IF([4]NSW!E8&lt;&gt;"",[4]NSW!E8,"")</f>
        <v>Pathology and Diagnostic Imaging Services</v>
      </c>
      <c r="F23" t="str">
        <f>IF([4]NSW!F8&lt;&gt;"",[4]NSW!F8,"")</f>
        <v>8520-3</v>
      </c>
      <c r="G23" t="str">
        <f>IF([4]NSW!G8&lt;&gt;"",[4]NSW!G8,"")</f>
        <v>Pathology laboratory service</v>
      </c>
      <c r="H23" t="str">
        <f>IF([4]NSW!H8&lt;&gt;"",[4]NSW!H8,"")</f>
        <v/>
      </c>
      <c r="I23" t="str">
        <f>IF([4]NSW!I8&lt;&gt;"",[4]NSW!I8,"")</f>
        <v/>
      </c>
      <c r="J23">
        <f>IF([4]NSW!J8&lt;&gt;"",[4]NSW!J8,"")</f>
        <v>81194371030</v>
      </c>
      <c r="K23" t="str">
        <f>IF([4]NSW!K8&lt;&gt;"",[4]NSW!K8,"")</f>
        <v>127 Council Dr</v>
      </c>
      <c r="L23" t="str">
        <f>IF([4]NSW!L8&lt;&gt;"",[4]NSW!L8,"")</f>
        <v>Pullabooka</v>
      </c>
      <c r="M23" t="str">
        <f>IF([4]NSW!M8&lt;&gt;"",[4]NSW!M8,"")</f>
        <v>NSW</v>
      </c>
      <c r="N23">
        <f>IF([4]NSW!N8&lt;&gt;"",[4]NSW!N8,"")</f>
        <v>2810</v>
      </c>
      <c r="O23" t="str">
        <f>IF([4]NSW!O8&lt;&gt;"",[4]NSW!O8,"")</f>
        <v>0255508639</v>
      </c>
      <c r="P23" t="str">
        <f>IF([4]NSW!P8&lt;&gt;"",[4]NSW!P8,"")</f>
        <v>0255500553</v>
      </c>
      <c r="Q23" t="str">
        <f>IF([4]NSW!Q8&lt;&gt;"",[4]NSW!Q8,"")</f>
        <v>reception@pullabookapathology.example.net</v>
      </c>
      <c r="R23" t="str">
        <f>IF([4]NSW!R8&lt;&gt;"",[4]NSW!R8,"")</f>
        <v xml:space="preserve">8003611566718494 </v>
      </c>
    </row>
    <row r="24" spans="1:18" x14ac:dyDescent="0.25">
      <c r="A24" t="str">
        <f>IF([4]NSW!A9&lt;&gt;"",[4]NSW!A9,"")</f>
        <v>Pathology lab</v>
      </c>
      <c r="B24" t="str">
        <f>IF([4]NSW!B9&lt;&gt;"",TRIM([4]NSW!B9),"")</f>
        <v>8003629900040391</v>
      </c>
      <c r="C24" t="str">
        <f>IF([4]NSW!C9&lt;&gt;"",[4]NSW!C9,"")</f>
        <v>Higher Macdonald Pathology</v>
      </c>
      <c r="D24">
        <f>IF([4]NSW!D9&lt;&gt;"",[4]NSW!D9,"")</f>
        <v>8520</v>
      </c>
      <c r="E24" t="str">
        <f>IF([4]NSW!E9&lt;&gt;"",[4]NSW!E9,"")</f>
        <v>Pathology and Diagnostic Imaging Services</v>
      </c>
      <c r="F24" t="str">
        <f>IF([4]NSW!F9&lt;&gt;"",[4]NSW!F9,"")</f>
        <v>8520-3</v>
      </c>
      <c r="G24" t="str">
        <f>IF([4]NSW!G9&lt;&gt;"",[4]NSW!G9,"")</f>
        <v>Pathology laboratory service</v>
      </c>
      <c r="H24" t="str">
        <f>IF([4]NSW!H9&lt;&gt;"",[4]NSW!H9,"")</f>
        <v/>
      </c>
      <c r="I24" t="str">
        <f>IF([4]NSW!I9&lt;&gt;"",[4]NSW!I9,"")</f>
        <v/>
      </c>
      <c r="J24">
        <f>IF([4]NSW!J9&lt;&gt;"",[4]NSW!J9,"")</f>
        <v>81146466465</v>
      </c>
      <c r="K24" t="str">
        <f>IF([4]NSW!K9&lt;&gt;"",[4]NSW!K9,"")</f>
        <v>79 Hermann Rvr</v>
      </c>
      <c r="L24" t="str">
        <f>IF([4]NSW!L9&lt;&gt;"",[4]NSW!L9,"")</f>
        <v>Higher Macdonald</v>
      </c>
      <c r="M24" t="str">
        <f>IF([4]NSW!M9&lt;&gt;"",[4]NSW!M9,"")</f>
        <v>NSW</v>
      </c>
      <c r="N24">
        <f>IF([4]NSW!N9&lt;&gt;"",[4]NSW!N9,"")</f>
        <v>2775</v>
      </c>
      <c r="O24" t="str">
        <f>IF([4]NSW!O9&lt;&gt;"",[4]NSW!O9,"")</f>
        <v>0255508665</v>
      </c>
      <c r="P24" t="str">
        <f>IF([4]NSW!P9&lt;&gt;"",[4]NSW!P9,"")</f>
        <v>0255506920</v>
      </c>
      <c r="Q24" t="str">
        <f>IF([4]NSW!Q9&lt;&gt;"",[4]NSW!Q9,"")</f>
        <v>info@highermacdonaldpathology.example.com.au</v>
      </c>
      <c r="R24" t="str">
        <f>IF([4]NSW!R9&lt;&gt;"",[4]NSW!R9,"")</f>
        <v xml:space="preserve">8003619900052082 </v>
      </c>
    </row>
    <row r="25" spans="1:18" x14ac:dyDescent="0.25">
      <c r="A25" t="str">
        <f>IF([4]NSW!A10&lt;&gt;"",[4]NSW!A10,"")</f>
        <v>Pharmacy</v>
      </c>
      <c r="B25" t="str">
        <f>IF([4]NSW!B10&lt;&gt;"",TRIM([4]NSW!B10),"")</f>
        <v>8003629900040409</v>
      </c>
      <c r="C25" t="str">
        <f>IF([4]NSW!C10&lt;&gt;"",[4]NSW!C10,"")</f>
        <v>Lilydale Pharmacy</v>
      </c>
      <c r="D25">
        <f>IF([4]NSW!D10&lt;&gt;"",[4]NSW!D10,"")</f>
        <v>4271</v>
      </c>
      <c r="E25" t="str">
        <f>IF([4]NSW!E10&lt;&gt;"",[4]NSW!E10,"")</f>
        <v>Retail Pharmacy</v>
      </c>
      <c r="F25" t="str">
        <f>IF([4]NSW!F10&lt;&gt;"",[4]NSW!F10,"")</f>
        <v>4271-1</v>
      </c>
      <c r="G25" t="str">
        <f>IF([4]NSW!G10&lt;&gt;"",[4]NSW!G10,"")</f>
        <v>Pharmacy, retail, operation</v>
      </c>
      <c r="H25" t="str">
        <f>IF([4]NSW!H10&lt;&gt;"",[4]NSW!H10,"")</f>
        <v/>
      </c>
      <c r="I25" t="str">
        <f>IF([4]NSW!I10&lt;&gt;"",[4]NSW!I10,"")</f>
        <v/>
      </c>
      <c r="J25">
        <f>IF([4]NSW!J10&lt;&gt;"",[4]NSW!J10,"")</f>
        <v>81160141470</v>
      </c>
      <c r="K25" t="str">
        <f>IF([4]NSW!K10&lt;&gt;"",[4]NSW!K10,"")</f>
        <v>6 Wolverene Cct</v>
      </c>
      <c r="L25" t="str">
        <f>IF([4]NSW!L10&lt;&gt;"",[4]NSW!L10,"")</f>
        <v>Lilydale</v>
      </c>
      <c r="M25" t="str">
        <f>IF([4]NSW!M10&lt;&gt;"",[4]NSW!M10,"")</f>
        <v>NSW</v>
      </c>
      <c r="N25">
        <f>IF([4]NSW!N10&lt;&gt;"",[4]NSW!N10,"")</f>
        <v>2460</v>
      </c>
      <c r="O25" t="str">
        <f>IF([4]NSW!O10&lt;&gt;"",[4]NSW!O10,"")</f>
        <v>0255502632</v>
      </c>
      <c r="P25" t="str">
        <f>IF([4]NSW!P10&lt;&gt;"",[4]NSW!P10,"")</f>
        <v>0255508620</v>
      </c>
      <c r="Q25" t="str">
        <f>IF([4]NSW!Q10&lt;&gt;"",[4]NSW!Q10,"")</f>
        <v>info@lilydalepharmacy.example.net</v>
      </c>
      <c r="R25" t="str">
        <f>IF([4]NSW!R10&lt;&gt;"",[4]NSW!R10,"")</f>
        <v xml:space="preserve">8003613233384783 </v>
      </c>
    </row>
    <row r="26" spans="1:18" x14ac:dyDescent="0.25">
      <c r="A26" t="str">
        <f>IF([4]NSW!A11&lt;&gt;"",[4]NSW!A11,"")</f>
        <v>Pharmacy</v>
      </c>
      <c r="B26" t="str">
        <f>IF([4]NSW!B11&lt;&gt;"",TRIM([4]NSW!B11),"")</f>
        <v>8003629900040417</v>
      </c>
      <c r="C26" t="str">
        <f>IF([4]NSW!C11&lt;&gt;"",[4]NSW!C11,"")</f>
        <v>Appin Pharmacy</v>
      </c>
      <c r="D26">
        <f>IF([4]NSW!D11&lt;&gt;"",[4]NSW!D11,"")</f>
        <v>4271</v>
      </c>
      <c r="E26" t="str">
        <f>IF([4]NSW!E11&lt;&gt;"",[4]NSW!E11,"")</f>
        <v>Retail Pharmacy</v>
      </c>
      <c r="F26" t="str">
        <f>IF([4]NSW!F11&lt;&gt;"",[4]NSW!F11,"")</f>
        <v>4271-2</v>
      </c>
      <c r="G26" t="str">
        <f>IF([4]NSW!G11&lt;&gt;"",[4]NSW!G11,"")</f>
        <v>Community Pharmacy</v>
      </c>
      <c r="H26" t="str">
        <f>IF([4]NSW!H11&lt;&gt;"",[4]NSW!H11,"")</f>
        <v/>
      </c>
      <c r="I26" t="str">
        <f>IF([4]NSW!I11&lt;&gt;"",[4]NSW!I11,"")</f>
        <v/>
      </c>
      <c r="J26">
        <f>IF([4]NSW!J11&lt;&gt;"",[4]NSW!J11,"")</f>
        <v>81124140480</v>
      </c>
      <c r="K26" t="str">
        <f>IF([4]NSW!K11&lt;&gt;"",[4]NSW!K11,"")</f>
        <v>124 Hendrix Ave</v>
      </c>
      <c r="L26" t="str">
        <f>IF([4]NSW!L11&lt;&gt;"",[4]NSW!L11,"")</f>
        <v>Appin</v>
      </c>
      <c r="M26" t="str">
        <f>IF([4]NSW!M11&lt;&gt;"",[4]NSW!M11,"")</f>
        <v>NSW</v>
      </c>
      <c r="N26">
        <f>IF([4]NSW!N11&lt;&gt;"",[4]NSW!N11,"")</f>
        <v>2560</v>
      </c>
      <c r="O26" t="str">
        <f>IF([4]NSW!O11&lt;&gt;"",[4]NSW!O11,"")</f>
        <v>0255500340</v>
      </c>
      <c r="P26" t="str">
        <f>IF([4]NSW!P11&lt;&gt;"",[4]NSW!P11,"")</f>
        <v>0255508102</v>
      </c>
      <c r="Q26" t="str">
        <f>IF([4]NSW!Q11&lt;&gt;"",[4]NSW!Q11,"")</f>
        <v>reception@appinpharmacy.example.com.au</v>
      </c>
      <c r="R26" t="str">
        <f>IF([4]NSW!R11&lt;&gt;"",[4]NSW!R11,"")</f>
        <v xml:space="preserve">8003614900051424 </v>
      </c>
    </row>
    <row r="27" spans="1:18" x14ac:dyDescent="0.25">
      <c r="A27" t="str">
        <f>IF([4]NSW!A12&lt;&gt;"",[4]NSW!A12,"")</f>
        <v>Medical Centre</v>
      </c>
      <c r="B27" t="str">
        <f>IF([4]NSW!B12&lt;&gt;"",TRIM([4]NSW!B12),"")</f>
        <v>8003629900040425</v>
      </c>
      <c r="C27" t="str">
        <f>IF([4]NSW!C12&lt;&gt;"",[4]NSW!C12,"")</f>
        <v>Mossy Point Medical Centre</v>
      </c>
      <c r="D27">
        <f>IF([4]NSW!D12&lt;&gt;"",[4]NSW!D12,"")</f>
        <v>8511</v>
      </c>
      <c r="E27" t="str">
        <f>IF([4]NSW!E12&lt;&gt;"",[4]NSW!E12,"")</f>
        <v>General Practice</v>
      </c>
      <c r="F27" t="str">
        <f>IF([4]NSW!F12&lt;&gt;"",[4]NSW!F12,"")</f>
        <v>8511-2</v>
      </c>
      <c r="G27" t="str">
        <f>IF([4]NSW!G12&lt;&gt;"",[4]NSW!G12,"")</f>
        <v>General medical practitioner service</v>
      </c>
      <c r="H27" t="str">
        <f>IF([4]NSW!H12&lt;&gt;"",[4]NSW!H12,"")</f>
        <v/>
      </c>
      <c r="I27" t="str">
        <f>IF([4]NSW!I12&lt;&gt;"",[4]NSW!I12,"")</f>
        <v/>
      </c>
      <c r="J27">
        <f>IF([4]NSW!J12&lt;&gt;"",[4]NSW!J12,"")</f>
        <v>81185378242</v>
      </c>
      <c r="K27" t="str">
        <f>IF([4]NSW!K12&lt;&gt;"",[4]NSW!K12,"")</f>
        <v>192 Pheonix Jnc</v>
      </c>
      <c r="L27" t="str">
        <f>IF([4]NSW!L12&lt;&gt;"",[4]NSW!L12,"")</f>
        <v>Mossy Point</v>
      </c>
      <c r="M27" t="str">
        <f>IF([4]NSW!M12&lt;&gt;"",[4]NSW!M12,"")</f>
        <v>NSW</v>
      </c>
      <c r="N27">
        <f>IF([4]NSW!N12&lt;&gt;"",[4]NSW!N12,"")</f>
        <v>2537</v>
      </c>
      <c r="O27" t="str">
        <f>IF([4]NSW!O12&lt;&gt;"",[4]NSW!O12,"")</f>
        <v>0255509415</v>
      </c>
      <c r="P27" t="str">
        <f>IF([4]NSW!P12&lt;&gt;"",[4]NSW!P12,"")</f>
        <v>0255506048</v>
      </c>
      <c r="Q27" t="str">
        <f>IF([4]NSW!Q12&lt;&gt;"",[4]NSW!Q12,"")</f>
        <v>reception@mossypointmc.example.net</v>
      </c>
      <c r="R27" t="str">
        <f>IF([4]NSW!R12&lt;&gt;"",[4]NSW!R12,"")</f>
        <v xml:space="preserve">8003616566718832 , 8003611566718536 </v>
      </c>
    </row>
    <row r="28" spans="1:18" x14ac:dyDescent="0.25">
      <c r="A28" t="str">
        <f>IF([4]NSW!A13&lt;&gt;"",[4]NSW!A13,"")</f>
        <v>Medical Clinic</v>
      </c>
      <c r="B28" t="str">
        <f>IF([4]NSW!B13&lt;&gt;"",TRIM([4]NSW!B13),"")</f>
        <v>8003624900039170</v>
      </c>
      <c r="C28" t="str">
        <f>IF([4]NSW!C13&lt;&gt;"",[4]NSW!C13,"")</f>
        <v>Bungabbee Medical Clinic</v>
      </c>
      <c r="D28">
        <f>IF([4]NSW!D13&lt;&gt;"",[4]NSW!D13,"")</f>
        <v>8511</v>
      </c>
      <c r="E28" t="str">
        <f>IF([4]NSW!E13&lt;&gt;"",[4]NSW!E13,"")</f>
        <v>General Practice</v>
      </c>
      <c r="F28" t="str">
        <f>IF([4]NSW!F13&lt;&gt;"",[4]NSW!F13,"")</f>
        <v>8511-3</v>
      </c>
      <c r="G28" t="str">
        <f>IF([4]NSW!G13&lt;&gt;"",[4]NSW!G13,"")</f>
        <v>General practice medical clinic service</v>
      </c>
      <c r="H28" t="str">
        <f>IF([4]NSW!H13&lt;&gt;"",[4]NSW!H13,"")</f>
        <v/>
      </c>
      <c r="I28" t="str">
        <f>IF([4]NSW!I13&lt;&gt;"",[4]NSW!I13,"")</f>
        <v/>
      </c>
      <c r="J28">
        <f>IF([4]NSW!J13&lt;&gt;"",[4]NSW!J13,"")</f>
        <v>81156248664</v>
      </c>
      <c r="K28" t="str">
        <f>IF([4]NSW!K13&lt;&gt;"",[4]NSW!K13,"")</f>
        <v>158 Toby Ave</v>
      </c>
      <c r="L28" t="str">
        <f>IF([4]NSW!L13&lt;&gt;"",[4]NSW!L13,"")</f>
        <v>Bungabbee</v>
      </c>
      <c r="M28" t="str">
        <f>IF([4]NSW!M13&lt;&gt;"",[4]NSW!M13,"")</f>
        <v>NSW</v>
      </c>
      <c r="N28">
        <f>IF([4]NSW!N13&lt;&gt;"",[4]NSW!N13,"")</f>
        <v>2480</v>
      </c>
      <c r="O28" t="str">
        <f>IF([4]NSW!O13&lt;&gt;"",[4]NSW!O13,"")</f>
        <v>0255506327</v>
      </c>
      <c r="P28" t="str">
        <f>IF([4]NSW!P13&lt;&gt;"",[4]NSW!P13,"")</f>
        <v>0255506995</v>
      </c>
      <c r="Q28" t="str">
        <f>IF([4]NSW!Q13&lt;&gt;"",[4]NSW!Q13,"")</f>
        <v>info@bungabbeemc.example.com.au</v>
      </c>
      <c r="R28" t="str">
        <f>IF([4]NSW!R13&lt;&gt;"",[4]NSW!R13,"")</f>
        <v>8003616066415832 , 8003619900052124</v>
      </c>
    </row>
    <row r="29" spans="1:18" x14ac:dyDescent="0.25">
      <c r="A29" t="str">
        <f>IF([4]NSW!A14&lt;&gt;"",[4]NSW!A14,"")</f>
        <v>Residential Aged Care Provider</v>
      </c>
      <c r="B29" t="str">
        <f>IF([4]NSW!B14&lt;&gt;"",TRIM([4]NSW!B14),"")</f>
        <v>8003629900040441</v>
      </c>
      <c r="C29" t="str">
        <f>IF([4]NSW!C14&lt;&gt;"",[4]NSW!C14,"")</f>
        <v>Wallendbeen Aged Care</v>
      </c>
      <c r="D29">
        <f>IF([4]NSW!D14&lt;&gt;"",[4]NSW!D14,"")</f>
        <v>8601</v>
      </c>
      <c r="E29" t="str">
        <f>IF([4]NSW!E14&lt;&gt;"",[4]NSW!E14,"")</f>
        <v>Aged Care Residential Services</v>
      </c>
      <c r="F29" t="str">
        <f>IF([4]NSW!F14&lt;&gt;"",[4]NSW!F14,"")</f>
        <v>8601-1</v>
      </c>
      <c r="G29" t="str">
        <f>IF([4]NSW!G14&lt;&gt;"",[4]NSW!G14,"")</f>
        <v>Private profit nursing home for he aged</v>
      </c>
      <c r="H29" t="str">
        <f>IF([4]NSW!H14&lt;&gt;"",[4]NSW!H14,"")</f>
        <v>8601-1.4</v>
      </c>
      <c r="I29" t="str">
        <f>IF([4]NSW!I14&lt;&gt;"",[4]NSW!I14,"")</f>
        <v>Residential care for the aged operation</v>
      </c>
      <c r="J29">
        <f>IF([4]NSW!J14&lt;&gt;"",[4]NSW!J14,"")</f>
        <v>81111740470</v>
      </c>
      <c r="K29" t="str">
        <f>IF([4]NSW!K14&lt;&gt;"",[4]NSW!K14,"")</f>
        <v>62 Desleigh Dr</v>
      </c>
      <c r="L29" t="str">
        <f>IF([4]NSW!L14&lt;&gt;"",[4]NSW!L14,"")</f>
        <v>Wallendbeen</v>
      </c>
      <c r="M29" t="str">
        <f>IF([4]NSW!M14&lt;&gt;"",[4]NSW!M14,"")</f>
        <v>NSW</v>
      </c>
      <c r="N29">
        <f>IF([4]NSW!N14&lt;&gt;"",[4]NSW!N14,"")</f>
        <v>2588</v>
      </c>
      <c r="O29" t="str">
        <f>IF([4]NSW!O14&lt;&gt;"",[4]NSW!O14,"")</f>
        <v>0255506011</v>
      </c>
      <c r="P29" t="str">
        <f>IF([4]NSW!P14&lt;&gt;"",[4]NSW!P14,"")</f>
        <v>0255509249</v>
      </c>
      <c r="Q29" t="str">
        <f>IF([4]NSW!Q14&lt;&gt;"",[4]NSW!Q14,"")</f>
        <v>info@wallendbeenagedcare.example.net</v>
      </c>
      <c r="R29" t="str">
        <f>IF([4]NSW!R14&lt;&gt;"",[4]NSW!R14,"")</f>
        <v xml:space="preserve">8003611566718437 , 8003613233384742 , 8003619900052108 </v>
      </c>
    </row>
    <row r="30" spans="1:18" x14ac:dyDescent="0.25">
      <c r="A30" t="str">
        <f>IF([4]NSW!A15&lt;&gt;"",[4]NSW!A15,"")</f>
        <v>Physiotherapy Services</v>
      </c>
      <c r="B30" t="str">
        <f>IF([4]NSW!B15&lt;&gt;"",TRIM([4]NSW!B15),"")</f>
        <v>8003621566706068</v>
      </c>
      <c r="C30" t="str">
        <f>IF([4]NSW!C15&lt;&gt;"",[4]NSW!C15,"")</f>
        <v>Canton Beach Physiotherapy</v>
      </c>
      <c r="D30">
        <f>IF([4]NSW!D15&lt;&gt;"",[4]NSW!D15,"")</f>
        <v>8533</v>
      </c>
      <c r="E30" t="str">
        <f>IF([4]NSW!E15&lt;&gt;"",[4]NSW!E15,"")</f>
        <v>Physiotherapy Services</v>
      </c>
      <c r="F30" t="str">
        <f>IF([4]NSW!F15&lt;&gt;"",[4]NSW!F15,"")</f>
        <v>8533-1</v>
      </c>
      <c r="G30" t="str">
        <f>IF([4]NSW!G15&lt;&gt;"",[4]NSW!G15,"")</f>
        <v>Physiotherapy Services</v>
      </c>
      <c r="H30" t="str">
        <f>IF([4]NSW!H15&lt;&gt;"",[4]NSW!H15,"")</f>
        <v/>
      </c>
      <c r="I30" t="str">
        <f>IF([4]NSW!I15&lt;&gt;"",[4]NSW!I15,"")</f>
        <v/>
      </c>
      <c r="J30">
        <f>IF([4]NSW!J15&lt;&gt;"",[4]NSW!J15,"")</f>
        <v>81139258671</v>
      </c>
      <c r="K30" t="str">
        <f>IF([4]NSW!K15&lt;&gt;"",[4]NSW!K15,"")</f>
        <v>42 Southern Lane</v>
      </c>
      <c r="L30" t="str">
        <f>IF([4]NSW!L15&lt;&gt;"",[4]NSW!L15,"")</f>
        <v>Canton Beach</v>
      </c>
      <c r="M30" t="str">
        <f>IF([4]NSW!M15&lt;&gt;"",[4]NSW!M15,"")</f>
        <v>NSW</v>
      </c>
      <c r="N30">
        <f>IF([4]NSW!N15&lt;&gt;"",[4]NSW!N15,"")</f>
        <v>2263</v>
      </c>
      <c r="O30" t="str">
        <f>IF([4]NSW!O15&lt;&gt;"",[4]NSW!O15,"")</f>
        <v>0255504477</v>
      </c>
      <c r="P30" t="str">
        <f>IF([4]NSW!P15&lt;&gt;"",[4]NSW!P15,"")</f>
        <v>0255503083</v>
      </c>
      <c r="Q30" t="str">
        <f>IF([4]NSW!Q15&lt;&gt;"",[4]NSW!Q15,"")</f>
        <v>reception@cantonbeachphysio.example.com.au</v>
      </c>
      <c r="R30" t="str">
        <f>IF([4]NSW!R15&lt;&gt;"",[4]NSW!R15,"")</f>
        <v/>
      </c>
    </row>
    <row r="31" spans="1:18" x14ac:dyDescent="0.25">
      <c r="A31" t="str">
        <f>IF([4]NSW!A16&lt;&gt;"",[4]NSW!A16,"")</f>
        <v>Cancer Care Clinic</v>
      </c>
      <c r="B31" t="str">
        <f>IF([4]NSW!B16&lt;&gt;"",TRIM([4]NSW!B16),"")</f>
        <v>8003626566706950</v>
      </c>
      <c r="C31" t="str">
        <f>IF([4]NSW!C16&lt;&gt;"",[4]NSW!C16,"")</f>
        <v>Bucketty Oncology Clinic</v>
      </c>
      <c r="D31">
        <f>IF([4]NSW!D16&lt;&gt;"",[4]NSW!D16,"")</f>
        <v>8512</v>
      </c>
      <c r="E31" t="str">
        <f>IF([4]NSW!E16&lt;&gt;"",[4]NSW!E16,"")</f>
        <v>Specialist Medical Services</v>
      </c>
      <c r="F31" t="str">
        <f>IF([4]NSW!F16&lt;&gt;"",[4]NSW!F16,"")</f>
        <v>8512-14</v>
      </c>
      <c r="G31" t="str">
        <f>IF([4]NSW!G16&lt;&gt;"",[4]NSW!G16,"")</f>
        <v>Specialist medical clinic service</v>
      </c>
      <c r="H31" t="str">
        <f>IF([4]NSW!H16&lt;&gt;"",[4]NSW!H16,"")</f>
        <v>8512-14.7</v>
      </c>
      <c r="I31" t="str">
        <f>IF([4]NSW!I16&lt;&gt;"",[4]NSW!I16,"")</f>
        <v>Clinical Oncology Services</v>
      </c>
      <c r="J31">
        <f>IF([4]NSW!J16&lt;&gt;"",[4]NSW!J16,"")</f>
        <v>81150584429</v>
      </c>
      <c r="K31" t="str">
        <f>IF([4]NSW!K16&lt;&gt;"",[4]NSW!K16,"")</f>
        <v>144 Gold Qy</v>
      </c>
      <c r="L31" t="str">
        <f>IF([4]NSW!L16&lt;&gt;"",[4]NSW!L16,"")</f>
        <v>Bucketty</v>
      </c>
      <c r="M31" t="str">
        <f>IF([4]NSW!M16&lt;&gt;"",[4]NSW!M16,"")</f>
        <v>NSW</v>
      </c>
      <c r="N31">
        <f>IF([4]NSW!N16&lt;&gt;"",[4]NSW!N16,"")</f>
        <v>2250</v>
      </c>
      <c r="O31" t="str">
        <f>IF([4]NSW!O16&lt;&gt;"",[4]NSW!O16,"")</f>
        <v>0255508886</v>
      </c>
      <c r="P31" t="str">
        <f>IF([4]NSW!P16&lt;&gt;"",[4]NSW!P16,"")</f>
        <v>0255508148</v>
      </c>
      <c r="Q31" t="str">
        <f>IF([4]NSW!Q16&lt;&gt;"",[4]NSW!Q16,"")</f>
        <v>reception@buckettyoncologyclinic.example.net</v>
      </c>
      <c r="R31" t="str">
        <f>IF([4]NSW!R16&lt;&gt;"",[4]NSW!R16,"")</f>
        <v/>
      </c>
    </row>
    <row r="32" spans="1:18" s="23" customFormat="1" x14ac:dyDescent="0.25">
      <c r="A32" s="23" t="str">
        <f>IF([4]NSW!A17&lt;&gt;"",[4]NSW!A17,"")</f>
        <v>Cardiologist Specialist Practice</v>
      </c>
      <c r="B32" s="23" t="str">
        <f>IF([4]NSW!B17&lt;&gt;"",TRIM([4]NSW!B17),"")</f>
        <v>8003628233373156</v>
      </c>
      <c r="C32" s="23" t="str">
        <f>IF([4]NSW!C17&lt;&gt;"",[4]NSW!C17,"")</f>
        <v>Kippenduff Cardiologist</v>
      </c>
      <c r="D32" s="23">
        <f>IF([4]NSW!D17&lt;&gt;"",[4]NSW!D17,"")</f>
        <v>8512</v>
      </c>
      <c r="E32" s="23" t="str">
        <f>IF([4]NSW!E17&lt;&gt;"",[4]NSW!E17,"")</f>
        <v>Specialist Medical Services</v>
      </c>
      <c r="F32" s="23" t="str">
        <f>IF([4]NSW!F17&lt;&gt;"",[4]NSW!F17,"")</f>
        <v>8512-14</v>
      </c>
      <c r="G32" s="23" t="str">
        <f>IF([4]NSW!G17&lt;&gt;"",[4]NSW!G17,"")</f>
        <v>Specialist medical clinic service</v>
      </c>
      <c r="H32" s="23" t="str">
        <f>IF([4]NSW!H17&lt;&gt;"",[4]NSW!H17,"")</f>
        <v/>
      </c>
      <c r="I32" s="23" t="str">
        <f>IF([4]NSW!I17&lt;&gt;"",[4]NSW!I17,"")</f>
        <v/>
      </c>
      <c r="J32" s="23">
        <f>IF([4]NSW!J17&lt;&gt;"",[4]NSW!J17,"")</f>
        <v>81183460323</v>
      </c>
      <c r="K32" s="23" t="str">
        <f>IF([4]NSW!K17&lt;&gt;"",[4]NSW!K17,"")</f>
        <v>58 Warrego Tce</v>
      </c>
      <c r="L32" s="23" t="str">
        <f>IF([4]NSW!L17&lt;&gt;"",[4]NSW!L17,"")</f>
        <v>Kippenduff</v>
      </c>
      <c r="M32" s="23" t="str">
        <f>IF([4]NSW!M17&lt;&gt;"",[4]NSW!M17,"")</f>
        <v>NSW</v>
      </c>
      <c r="N32" s="23">
        <f>IF([4]NSW!N17&lt;&gt;"",[4]NSW!N17,"")</f>
        <v>2469</v>
      </c>
      <c r="O32" s="23" t="str">
        <f>IF([4]NSW!O17&lt;&gt;"",[4]NSW!O17,"")</f>
        <v>0255505938</v>
      </c>
      <c r="P32" s="23" t="str">
        <f>IF([4]NSW!P17&lt;&gt;"",[4]NSW!P17,"")</f>
        <v>0255509903</v>
      </c>
      <c r="Q32" s="23" t="str">
        <f>IF([4]NSW!Q17&lt;&gt;"",[4]NSW!Q17,"")</f>
        <v>info@kippenduffcardiologist.example.com.au</v>
      </c>
      <c r="R32" s="23" t="str">
        <f>IF([4]NSW!R17&lt;&gt;"",[4]NSW!R17,"")</f>
        <v/>
      </c>
    </row>
    <row r="33" spans="1:18" x14ac:dyDescent="0.25">
      <c r="A33" t="str">
        <f>IF([4]VIC!A2&lt;&gt;"",[4]VIC!A2,"")</f>
        <v>Emergency Department</v>
      </c>
      <c r="B33" t="str">
        <f>IF([4]VIC!B2&lt;&gt;"",TRIM([4]VIC!B2),"")</f>
        <v>8003621566706076</v>
      </c>
      <c r="C33" t="str">
        <f>IF([4]VIC!C2&lt;&gt;"",[4]VIC!C2,"")</f>
        <v>Mount Glasgow Emergency</v>
      </c>
      <c r="D33">
        <f>IF([4]VIC!D2&lt;&gt;"",[4]VIC!D2,"")</f>
        <v>8512</v>
      </c>
      <c r="E33" t="str">
        <f>IF([4]VIC!E2&lt;&gt;"",[4]VIC!E2,"")</f>
        <v>Specialist Medical Services</v>
      </c>
      <c r="F33" t="str">
        <f>IF([4]VIC!F2&lt;&gt;"",[4]VIC!F2,"")</f>
        <v>8512-19</v>
      </c>
      <c r="G33" t="str">
        <f>IF([4]VIC!G2&lt;&gt;"",[4]VIC!G2,"")</f>
        <v>Emergency Department Services</v>
      </c>
      <c r="H33" t="str">
        <f>IF([4]VIC!H2&lt;&gt;"",[4]VIC!H2,"")</f>
        <v/>
      </c>
      <c r="I33" t="str">
        <f>IF([4]VIC!I2&lt;&gt;"",[4]VIC!I2,"")</f>
        <v/>
      </c>
      <c r="J33">
        <f>IF([4]VIC!J2&lt;&gt;"",[4]VIC!J2,"")</f>
        <v>81153248356</v>
      </c>
      <c r="K33" t="str">
        <f>IF([4]VIC!K2&lt;&gt;"",[4]VIC!K2,"")</f>
        <v>142 Toby Rd</v>
      </c>
      <c r="L33" t="str">
        <f>IF([4]VIC!L2&lt;&gt;"",[4]VIC!L2,"")</f>
        <v>Mount Glasgow</v>
      </c>
      <c r="M33" t="str">
        <f>IF([4]VIC!M2&lt;&gt;"",[4]VIC!M2,"")</f>
        <v>VIC</v>
      </c>
      <c r="N33">
        <f>IF([4]VIC!N2&lt;&gt;"",[4]VIC!N2,"")</f>
        <v>3371</v>
      </c>
      <c r="O33" t="str">
        <f>IF([4]VIC!O2&lt;&gt;"",[4]VIC!O2,"")</f>
        <v>0355504383</v>
      </c>
      <c r="P33" t="str">
        <f>IF([4]VIC!P2&lt;&gt;"",[4]VIC!P2,"")</f>
        <v>0355505893</v>
      </c>
      <c r="Q33" t="str">
        <f>IF([4]VIC!Q2&lt;&gt;"",[4]VIC!Q2,"")</f>
        <v>info@mountglasgowemergency.example.com.au</v>
      </c>
      <c r="R33" t="str">
        <f>IF([4]VIC!R2&lt;&gt;"",[4]VIC!R2,"")</f>
        <v xml:space="preserve">8003614900051481 </v>
      </c>
    </row>
    <row r="34" spans="1:18" x14ac:dyDescent="0.25">
      <c r="A34" t="str">
        <f>IF([4]VIC!A3&lt;&gt;"",[4]VIC!A3,"")</f>
        <v>Outpatient clinic - cardiology</v>
      </c>
      <c r="B34" t="str">
        <f>IF([4]VIC!B3&lt;&gt;"",TRIM([4]VIC!B3),"")</f>
        <v>8003623233373371</v>
      </c>
      <c r="C34" t="str">
        <f>IF([4]VIC!C3&lt;&gt;"",[4]VIC!C3,"")</f>
        <v>Cooriemungle Cardiology Clinic</v>
      </c>
      <c r="D34">
        <f>IF([4]VIC!D3&lt;&gt;"",[4]VIC!D3,"")</f>
        <v>8512</v>
      </c>
      <c r="E34" t="str">
        <f>IF([4]VIC!E3&lt;&gt;"",[4]VIC!E3,"")</f>
        <v>Specialist Medical Services</v>
      </c>
      <c r="F34" t="str">
        <f>IF([4]VIC!F3&lt;&gt;"",[4]VIC!F3,"")</f>
        <v>8512-14</v>
      </c>
      <c r="G34" t="str">
        <f>IF([4]VIC!G3&lt;&gt;"",[4]VIC!G3,"")</f>
        <v>Specialist medical clinic service</v>
      </c>
      <c r="H34" t="str">
        <f>IF([4]VIC!H3&lt;&gt;"",[4]VIC!H3,"")</f>
        <v>8512-14.12</v>
      </c>
      <c r="I34" t="str">
        <f>IF([4]VIC!I3&lt;&gt;"",[4]VIC!I3,"")</f>
        <v>Thoracic medicine Services</v>
      </c>
      <c r="J34">
        <f>IF([4]VIC!J3&lt;&gt;"",[4]VIC!J3,"")</f>
        <v>81196223842</v>
      </c>
      <c r="K34" t="str">
        <f>IF([4]VIC!K3&lt;&gt;"",[4]VIC!K3,"")</f>
        <v>29 Hendrix Pde</v>
      </c>
      <c r="L34" t="str">
        <f>IF([4]VIC!L3&lt;&gt;"",[4]VIC!L3,"")</f>
        <v>Cooriemungle</v>
      </c>
      <c r="M34" t="str">
        <f>IF([4]VIC!M3&lt;&gt;"",[4]VIC!M3,"")</f>
        <v>VIC</v>
      </c>
      <c r="N34">
        <f>IF([4]VIC!N3&lt;&gt;"",[4]VIC!N3,"")</f>
        <v>3268</v>
      </c>
      <c r="O34" t="str">
        <f>IF([4]VIC!O3&lt;&gt;"",[4]VIC!O3,"")</f>
        <v>0355508586</v>
      </c>
      <c r="P34" t="str">
        <f>IF([4]VIC!P3&lt;&gt;"",[4]VIC!P3,"")</f>
        <v>0355502992</v>
      </c>
      <c r="Q34" t="str">
        <f>IF([4]VIC!Q3&lt;&gt;"",[4]VIC!Q3,"")</f>
        <v>info@cooriemunglecardiologyclinic.example.net</v>
      </c>
      <c r="R34" t="str">
        <f>IF([4]VIC!R3&lt;&gt;"",[4]VIC!R3,"")</f>
        <v/>
      </c>
    </row>
    <row r="35" spans="1:18" x14ac:dyDescent="0.25">
      <c r="A35" t="str">
        <f>IF([4]VIC!A4&lt;&gt;"",[4]VIC!A4,"")</f>
        <v>Public hospital</v>
      </c>
      <c r="B35" t="str">
        <f>IF([4]VIC!B4&lt;&gt;"",TRIM([4]VIC!B4),"")</f>
        <v>8003626566706976</v>
      </c>
      <c r="C35" t="str">
        <f>IF([4]VIC!C4&lt;&gt;"",[4]VIC!C4,"")</f>
        <v>Murrabit Public Hopsital</v>
      </c>
      <c r="D35">
        <f>IF([4]VIC!D4&lt;&gt;"",[4]VIC!D4,"")</f>
        <v>8401</v>
      </c>
      <c r="E35" t="str">
        <f>IF([4]VIC!E4&lt;&gt;"",[4]VIC!E4,"")</f>
        <v>Hospitals (except Psychiatric Hospitals)</v>
      </c>
      <c r="F35" t="str">
        <f>IF([4]VIC!F4&lt;&gt;"",[4]VIC!F4,"")</f>
        <v>8401-15</v>
      </c>
      <c r="G35" t="str">
        <f>IF([4]VIC!G4&lt;&gt;"",[4]VIC!G4,"")</f>
        <v>Public acute care Hospital</v>
      </c>
      <c r="H35" t="str">
        <f>IF([4]VIC!H4&lt;&gt;"",[4]VIC!H4,"")</f>
        <v/>
      </c>
      <c r="I35" t="str">
        <f>IF([4]VIC!I4&lt;&gt;"",[4]VIC!I4,"")</f>
        <v/>
      </c>
      <c r="J35">
        <f>IF([4]VIC!J4&lt;&gt;"",[4]VIC!J4,"")</f>
        <v>81156473823</v>
      </c>
      <c r="K35" t="str">
        <f>IF([4]VIC!K4&lt;&gt;"",[4]VIC!K4,"")</f>
        <v>144 Central Gdns</v>
      </c>
      <c r="L35" t="str">
        <f>IF([4]VIC!L4&lt;&gt;"",[4]VIC!L4,"")</f>
        <v>Murrabit</v>
      </c>
      <c r="M35" t="str">
        <f>IF([4]VIC!M4&lt;&gt;"",[4]VIC!M4,"")</f>
        <v>VIC</v>
      </c>
      <c r="N35">
        <f>IF([4]VIC!N4&lt;&gt;"",[4]VIC!N4,"")</f>
        <v>3579</v>
      </c>
      <c r="O35" t="str">
        <f>IF([4]VIC!O4&lt;&gt;"",[4]VIC!O4,"")</f>
        <v>0355509111</v>
      </c>
      <c r="P35" t="str">
        <f>IF([4]VIC!P4&lt;&gt;"",[4]VIC!P4,"")</f>
        <v>0355508677</v>
      </c>
      <c r="Q35" t="str">
        <f>IF([4]VIC!Q4&lt;&gt;"",[4]VIC!Q4,"")</f>
        <v>reception@murrabitph.example.com.au</v>
      </c>
      <c r="R35" t="str">
        <f>IF([4]VIC!R4&lt;&gt;"",[4]VIC!R4,"")</f>
        <v xml:space="preserve">8003618233385086 , 8003614900051507 , 8003619900052249 , 8003616566719020 </v>
      </c>
    </row>
    <row r="36" spans="1:18" x14ac:dyDescent="0.25">
      <c r="A36" t="str">
        <f>IF([4]VIC!A5&lt;&gt;"",[4]VIC!A5,"")</f>
        <v>Private hospital</v>
      </c>
      <c r="B36" t="str">
        <f>IF([4]VIC!B5&lt;&gt;"",TRIM([4]VIC!B5),"")</f>
        <v>8003624900039188</v>
      </c>
      <c r="C36" t="str">
        <f>IF([4]VIC!C5&lt;&gt;"",[4]VIC!C5,"")</f>
        <v>Wannon Private Hospital</v>
      </c>
      <c r="D36">
        <f>IF([4]VIC!D5&lt;&gt;"",[4]VIC!D5,"")</f>
        <v>8401</v>
      </c>
      <c r="E36" t="str">
        <f>IF([4]VIC!E5&lt;&gt;"",[4]VIC!E5,"")</f>
        <v>Hospitals (except Psychiatric Hospitals)</v>
      </c>
      <c r="F36" t="str">
        <f>IF([4]VIC!F5&lt;&gt;"",[4]VIC!F5,"")</f>
        <v>8401-16</v>
      </c>
      <c r="G36" t="str">
        <f>IF([4]VIC!G5&lt;&gt;"",[4]VIC!G5,"")</f>
        <v>Private acute care Hospital</v>
      </c>
      <c r="H36" t="str">
        <f>IF([4]VIC!H5&lt;&gt;"",[4]VIC!H5,"")</f>
        <v/>
      </c>
      <c r="I36" t="str">
        <f>IF([4]VIC!I5&lt;&gt;"",[4]VIC!I5,"")</f>
        <v/>
      </c>
      <c r="J36">
        <f>IF([4]VIC!J5&lt;&gt;"",[4]VIC!J5,"")</f>
        <v>81114138547</v>
      </c>
      <c r="K36" t="str">
        <f>IF([4]VIC!K5&lt;&gt;"",[4]VIC!K5,"")</f>
        <v>182 Hung Lane</v>
      </c>
      <c r="L36" t="str">
        <f>IF([4]VIC!L5&lt;&gt;"",[4]VIC!L5,"")</f>
        <v>Wannon</v>
      </c>
      <c r="M36" t="str">
        <f>IF([4]VIC!M5&lt;&gt;"",[4]VIC!M5,"")</f>
        <v>VIC</v>
      </c>
      <c r="N36">
        <f>IF([4]VIC!N5&lt;&gt;"",[4]VIC!N5,"")</f>
        <v>3301</v>
      </c>
      <c r="O36" t="str">
        <f>IF([4]VIC!O5&lt;&gt;"",[4]VIC!O5,"")</f>
        <v>0355508740</v>
      </c>
      <c r="P36" t="str">
        <f>IF([4]VIC!P5&lt;&gt;"",[4]VIC!P5,"")</f>
        <v>0355500839</v>
      </c>
      <c r="Q36" t="str">
        <f>IF([4]VIC!Q5&lt;&gt;"",[4]VIC!Q5,"")</f>
        <v>reception@wannonph.example.net</v>
      </c>
      <c r="R36" t="str">
        <f>IF([4]VIC!R5&lt;&gt;"",[4]VIC!R5,"")</f>
        <v>8003619900052207 , 8003619900052256 , 8003614900051531</v>
      </c>
    </row>
    <row r="37" spans="1:18" x14ac:dyDescent="0.25">
      <c r="A37" t="str">
        <f>IF([4]VIC!A6&lt;&gt;"",[4]VIC!A6,"")</f>
        <v>Radiology lab</v>
      </c>
      <c r="B37" t="str">
        <f>IF([4]VIC!B6&lt;&gt;"",TRIM([4]VIC!B6),"")</f>
        <v>8003626566706992</v>
      </c>
      <c r="C37" t="str">
        <f>IF([4]VIC!C6&lt;&gt;"",[4]VIC!C6,"")</f>
        <v>Mckenzie Creek Radiology</v>
      </c>
      <c r="D37">
        <f>IF([4]VIC!D6&lt;&gt;"",[4]VIC!D6,"")</f>
        <v>8520</v>
      </c>
      <c r="E37" t="str">
        <f>IF([4]VIC!E6&lt;&gt;"",[4]VIC!E6,"")</f>
        <v>Pathology and Diagnostic Imaging Services</v>
      </c>
      <c r="F37" t="str">
        <f>IF([4]VIC!F6&lt;&gt;"",[4]VIC!F6,"")</f>
        <v>8520-1</v>
      </c>
      <c r="G37" t="str">
        <f>IF([4]VIC!G6&lt;&gt;"",[4]VIC!G6,"")</f>
        <v>Diagnostic imaging service</v>
      </c>
      <c r="H37" t="str">
        <f>IF([4]VIC!H6&lt;&gt;"",[4]VIC!H6,"")</f>
        <v>8520-1.1</v>
      </c>
      <c r="I37" t="str">
        <f>IF([4]VIC!I6&lt;&gt;"",[4]VIC!I6,"")</f>
        <v>Diagnostic Radiology</v>
      </c>
      <c r="J37">
        <f>IF([4]VIC!J6&lt;&gt;"",[4]VIC!J6,"")</f>
        <v>81190228651</v>
      </c>
      <c r="K37" t="str">
        <f>IF([4]VIC!K6&lt;&gt;"",[4]VIC!K6,"")</f>
        <v>92 Arthur Lane</v>
      </c>
      <c r="L37" t="str">
        <f>IF([4]VIC!L6&lt;&gt;"",[4]VIC!L6,"")</f>
        <v>Mckenzie Creek</v>
      </c>
      <c r="M37" t="str">
        <f>IF([4]VIC!M6&lt;&gt;"",[4]VIC!M6,"")</f>
        <v>VIC</v>
      </c>
      <c r="N37">
        <f>IF([4]VIC!N6&lt;&gt;"",[4]VIC!N6,"")</f>
        <v>3401</v>
      </c>
      <c r="O37" t="str">
        <f>IF([4]VIC!O6&lt;&gt;"",[4]VIC!O6,"")</f>
        <v>0355502169</v>
      </c>
      <c r="P37" t="str">
        <f>IF([4]VIC!P6&lt;&gt;"",[4]VIC!P6,"")</f>
        <v>0355506056</v>
      </c>
      <c r="Q37" t="str">
        <f>IF([4]VIC!Q6&lt;&gt;"",[4]VIC!Q6,"")</f>
        <v>info@mckenziecreekradiology.example.com.au</v>
      </c>
      <c r="R37" t="str">
        <f>IF([4]VIC!R6&lt;&gt;"",[4]VIC!R6,"")</f>
        <v xml:space="preserve">8003613233384932 </v>
      </c>
    </row>
    <row r="38" spans="1:18" x14ac:dyDescent="0.25">
      <c r="A38" t="str">
        <f>IF([4]VIC!A7&lt;&gt;"",[4]VIC!A7,"")</f>
        <v>Pathology lab</v>
      </c>
      <c r="B38" t="str">
        <f>IF([4]VIC!B7&lt;&gt;"",TRIM([4]VIC!B7),"")</f>
        <v>8003624900039196</v>
      </c>
      <c r="C38" t="str">
        <f>IF([4]VIC!C7&lt;&gt;"",[4]VIC!C7,"")</f>
        <v>Bridgewater Pathology</v>
      </c>
      <c r="D38">
        <f>IF([4]VIC!D7&lt;&gt;"",[4]VIC!D7,"")</f>
        <v>8520</v>
      </c>
      <c r="E38" t="str">
        <f>IF([4]VIC!E7&lt;&gt;"",[4]VIC!E7,"")</f>
        <v>Pathology and Diagnostic Imaging Services</v>
      </c>
      <c r="F38" t="str">
        <f>IF([4]VIC!F7&lt;&gt;"",[4]VIC!F7,"")</f>
        <v>8520-3</v>
      </c>
      <c r="G38" t="str">
        <f>IF([4]VIC!G7&lt;&gt;"",[4]VIC!G7,"")</f>
        <v>Pathology laboratory service</v>
      </c>
      <c r="H38" t="str">
        <f>IF([4]VIC!H7&lt;&gt;"",[4]VIC!H7,"")</f>
        <v/>
      </c>
      <c r="I38" t="str">
        <f>IF([4]VIC!I7&lt;&gt;"",[4]VIC!I7,"")</f>
        <v/>
      </c>
      <c r="J38">
        <f>IF([4]VIC!J7&lt;&gt;"",[4]VIC!J7,"")</f>
        <v>81193798638</v>
      </c>
      <c r="K38" t="str">
        <f>IF([4]VIC!K7&lt;&gt;"",[4]VIC!K7,"")</f>
        <v>38 Central Cl</v>
      </c>
      <c r="L38" t="str">
        <f>IF([4]VIC!L7&lt;&gt;"",[4]VIC!L7,"")</f>
        <v>Bridgewater On Loddon</v>
      </c>
      <c r="M38" t="str">
        <f>IF([4]VIC!M7&lt;&gt;"",[4]VIC!M7,"")</f>
        <v>VIC</v>
      </c>
      <c r="N38">
        <f>IF([4]VIC!N7&lt;&gt;"",[4]VIC!N7,"")</f>
        <v>3516</v>
      </c>
      <c r="O38" t="str">
        <f>IF([4]VIC!O7&lt;&gt;"",[4]VIC!O7,"")</f>
        <v>0355505241</v>
      </c>
      <c r="P38" t="str">
        <f>IF([4]VIC!P7&lt;&gt;"",[4]VIC!P7,"")</f>
        <v>0355502836</v>
      </c>
      <c r="Q38" t="str">
        <f>IF([4]VIC!Q7&lt;&gt;"",[4]VIC!Q7,"")</f>
        <v>info@bridgewaterpathology.example.net</v>
      </c>
      <c r="R38" t="str">
        <f>IF([4]VIC!R7&lt;&gt;"",[4]VIC!R7,"")</f>
        <v xml:space="preserve">8003616566718956 </v>
      </c>
    </row>
    <row r="39" spans="1:18" x14ac:dyDescent="0.25">
      <c r="A39" t="str">
        <f>IF([4]VIC!A8&lt;&gt;"",[4]VIC!A8,"")</f>
        <v>Pharmacy</v>
      </c>
      <c r="B39" t="str">
        <f>IF([4]VIC!B8&lt;&gt;"",TRIM([4]VIC!B8),"")</f>
        <v>8003628233373172</v>
      </c>
      <c r="C39" t="str">
        <f>IF([4]VIC!C8&lt;&gt;"",[4]VIC!C8,"")</f>
        <v>Pine View Pharmacy</v>
      </c>
      <c r="D39">
        <f>IF([4]VIC!D8&lt;&gt;"",[4]VIC!D8,"")</f>
        <v>4271</v>
      </c>
      <c r="E39" t="str">
        <f>IF([4]VIC!E8&lt;&gt;"",[4]VIC!E8,"")</f>
        <v>Retail Pharmacy</v>
      </c>
      <c r="F39" t="str">
        <f>IF([4]VIC!F8&lt;&gt;"",[4]VIC!F8,"")</f>
        <v>4271-1</v>
      </c>
      <c r="G39" t="str">
        <f>IF([4]VIC!G8&lt;&gt;"",[4]VIC!G8,"")</f>
        <v>Pharmacy, retail, operation</v>
      </c>
      <c r="H39" t="str">
        <f>IF([4]VIC!H8&lt;&gt;"",[4]VIC!H8,"")</f>
        <v/>
      </c>
      <c r="I39" t="str">
        <f>IF([4]VIC!I8&lt;&gt;"",[4]VIC!I8,"")</f>
        <v/>
      </c>
      <c r="J39">
        <f>IF([4]VIC!J8&lt;&gt;"",[4]VIC!J8,"")</f>
        <v>81163933903</v>
      </c>
      <c r="K39" t="str">
        <f>IF([4]VIC!K8&lt;&gt;"",[4]VIC!K8,"")</f>
        <v>125 Sebastien Pnt</v>
      </c>
      <c r="L39" t="str">
        <f>IF([4]VIC!L8&lt;&gt;"",[4]VIC!L8,"")</f>
        <v>Pine View</v>
      </c>
      <c r="M39" t="str">
        <f>IF([4]VIC!M8&lt;&gt;"",[4]VIC!M8,"")</f>
        <v>VIC</v>
      </c>
      <c r="N39">
        <f>IF([4]VIC!N8&lt;&gt;"",[4]VIC!N8,"")</f>
        <v>3579</v>
      </c>
      <c r="O39" t="str">
        <f>IF([4]VIC!O8&lt;&gt;"",[4]VIC!O8,"")</f>
        <v>0355506345</v>
      </c>
      <c r="P39" t="str">
        <f>IF([4]VIC!P8&lt;&gt;"",[4]VIC!P8,"")</f>
        <v>0355508580</v>
      </c>
      <c r="Q39" t="str">
        <f>IF([4]VIC!Q8&lt;&gt;"",[4]VIC!Q8,"")</f>
        <v>reception@pineviewpharmacy.example.com.au</v>
      </c>
      <c r="R39" t="str">
        <f>IF([4]VIC!R8&lt;&gt;"",[4]VIC!R8,"")</f>
        <v xml:space="preserve">8003611566718635 </v>
      </c>
    </row>
    <row r="40" spans="1:18" x14ac:dyDescent="0.25">
      <c r="A40" t="str">
        <f>IF([4]VIC!A9&lt;&gt;"",[4]VIC!A9,"")</f>
        <v>Pharmacy</v>
      </c>
      <c r="B40" t="str">
        <f>IF([4]VIC!B9&lt;&gt;"",TRIM([4]VIC!B9),"")</f>
        <v>8003624900039204</v>
      </c>
      <c r="C40" t="str">
        <f>IF([4]VIC!C9&lt;&gt;"",[4]VIC!C9,"")</f>
        <v>Launching Place Pharmacy</v>
      </c>
      <c r="D40">
        <f>IF([4]VIC!D9&lt;&gt;"",[4]VIC!D9,"")</f>
        <v>4271</v>
      </c>
      <c r="E40" t="str">
        <f>IF([4]VIC!E9&lt;&gt;"",[4]VIC!E9,"")</f>
        <v>Retail Pharmacy</v>
      </c>
      <c r="F40" t="str">
        <f>IF([4]VIC!F9&lt;&gt;"",[4]VIC!F9,"")</f>
        <v>4271-2</v>
      </c>
      <c r="G40" t="str">
        <f>IF([4]VIC!G9&lt;&gt;"",[4]VIC!G9,"")</f>
        <v>Community Pharmacy</v>
      </c>
      <c r="H40" t="str">
        <f>IF([4]VIC!H9&lt;&gt;"",[4]VIC!H9,"")</f>
        <v/>
      </c>
      <c r="I40" t="str">
        <f>IF([4]VIC!I9&lt;&gt;"",[4]VIC!I9,"")</f>
        <v/>
      </c>
      <c r="J40">
        <f>IF([4]VIC!J9&lt;&gt;"",[4]VIC!J9,"")</f>
        <v>81115739073</v>
      </c>
      <c r="K40" t="str">
        <f>IF([4]VIC!K9&lt;&gt;"",[4]VIC!K9,"")</f>
        <v>45 Valley Tce</v>
      </c>
      <c r="L40" t="str">
        <f>IF([4]VIC!L9&lt;&gt;"",[4]VIC!L9,"")</f>
        <v>Launching Place</v>
      </c>
      <c r="M40" t="str">
        <f>IF([4]VIC!M9&lt;&gt;"",[4]VIC!M9,"")</f>
        <v>VIC</v>
      </c>
      <c r="N40">
        <f>IF([4]VIC!N9&lt;&gt;"",[4]VIC!N9,"")</f>
        <v>3139</v>
      </c>
      <c r="O40" t="str">
        <f>IF([4]VIC!O9&lt;&gt;"",[4]VIC!O9,"")</f>
        <v>0355508832</v>
      </c>
      <c r="P40" t="str">
        <f>IF([4]VIC!P9&lt;&gt;"",[4]VIC!P9,"")</f>
        <v>0355509094</v>
      </c>
      <c r="Q40" t="str">
        <f>IF([4]VIC!Q9&lt;&gt;"",[4]VIC!Q9,"")</f>
        <v>reception@launchingplacepharmacy.example.net</v>
      </c>
      <c r="R40" t="str">
        <f>IF([4]VIC!R9&lt;&gt;"",[4]VIC!R9,"")</f>
        <v xml:space="preserve">8003611566718643 </v>
      </c>
    </row>
    <row r="41" spans="1:18" x14ac:dyDescent="0.25">
      <c r="A41" t="str">
        <f>IF([4]VIC!A10&lt;&gt;"",[4]VIC!A10,"")</f>
        <v>Medical Centre</v>
      </c>
      <c r="B41" t="str">
        <f>IF([4]VIC!B10&lt;&gt;"",TRIM([4]VIC!B10),"")</f>
        <v>8003628233373180</v>
      </c>
      <c r="C41" t="str">
        <f>IF([4]VIC!C10&lt;&gt;"",[4]VIC!C10,"")</f>
        <v>Milnes Bridge Medical Centre</v>
      </c>
      <c r="D41">
        <f>IF([4]VIC!D10&lt;&gt;"",[4]VIC!D10,"")</f>
        <v>8511</v>
      </c>
      <c r="E41" t="str">
        <f>IF([4]VIC!E10&lt;&gt;"",[4]VIC!E10,"")</f>
        <v>General Practice</v>
      </c>
      <c r="F41" t="str">
        <f>IF([4]VIC!F10&lt;&gt;"",[4]VIC!F10,"")</f>
        <v>8511-2</v>
      </c>
      <c r="G41" t="str">
        <f>IF([4]VIC!G10&lt;&gt;"",[4]VIC!G10,"")</f>
        <v>General medical practitioner service</v>
      </c>
      <c r="H41" t="str">
        <f>IF([4]VIC!H10&lt;&gt;"",[4]VIC!H10,"")</f>
        <v/>
      </c>
      <c r="I41" t="str">
        <f>IF([4]VIC!I10&lt;&gt;"",[4]VIC!I10,"")</f>
        <v/>
      </c>
      <c r="J41">
        <f>IF([4]VIC!J10&lt;&gt;"",[4]VIC!J10,"")</f>
        <v>81143845942</v>
      </c>
      <c r="K41" t="str">
        <f>IF([4]VIC!K10&lt;&gt;"",[4]VIC!K10,"")</f>
        <v>71 River Pl</v>
      </c>
      <c r="L41" t="str">
        <f>IF([4]VIC!L10&lt;&gt;"",[4]VIC!L10,"")</f>
        <v>Milnes Bridge</v>
      </c>
      <c r="M41" t="str">
        <f>IF([4]VIC!M10&lt;&gt;"",[4]VIC!M10,"")</f>
        <v>VIC</v>
      </c>
      <c r="N41">
        <f>IF([4]VIC!N10&lt;&gt;"",[4]VIC!N10,"")</f>
        <v>3579</v>
      </c>
      <c r="O41" t="str">
        <f>IF([4]VIC!O10&lt;&gt;"",[4]VIC!O10,"")</f>
        <v>0355507103</v>
      </c>
      <c r="P41" t="str">
        <f>IF([4]VIC!P10&lt;&gt;"",[4]VIC!P10,"")</f>
        <v>0355500286</v>
      </c>
      <c r="Q41" t="str">
        <f>IF([4]VIC!Q10&lt;&gt;"",[4]VIC!Q10,"")</f>
        <v>info@milnesbridgemc.example.com.au</v>
      </c>
      <c r="R41" t="str">
        <f>IF([4]VIC!R10&lt;&gt;"",[4]VIC!R10,"")</f>
        <v xml:space="preserve">8003611566718593 , 8003613233384924 </v>
      </c>
    </row>
    <row r="42" spans="1:18" x14ac:dyDescent="0.25">
      <c r="A42" t="str">
        <f>IF([4]VIC!A11&lt;&gt;"",[4]VIC!A11,"")</f>
        <v>Medical Clinic</v>
      </c>
      <c r="B42" t="str">
        <f>IF([4]VIC!B11&lt;&gt;"",TRIM([4]VIC!B11),"")</f>
        <v>8003624900039212</v>
      </c>
      <c r="C42" t="str">
        <f>IF([4]VIC!C11&lt;&gt;"",[4]VIC!C11,"")</f>
        <v>Joyces Creek Medical Clinic</v>
      </c>
      <c r="D42">
        <f>IF([4]VIC!D11&lt;&gt;"",[4]VIC!D11,"")</f>
        <v>8511</v>
      </c>
      <c r="E42" t="str">
        <f>IF([4]VIC!E11&lt;&gt;"",[4]VIC!E11,"")</f>
        <v>General Practice</v>
      </c>
      <c r="F42" t="str">
        <f>IF([4]VIC!F11&lt;&gt;"",[4]VIC!F11,"")</f>
        <v>8511-3</v>
      </c>
      <c r="G42" t="str">
        <f>IF([4]VIC!G11&lt;&gt;"",[4]VIC!G11,"")</f>
        <v>General practice medical clinic service</v>
      </c>
      <c r="H42" t="str">
        <f>IF([4]VIC!H11&lt;&gt;"",[4]VIC!H11,"")</f>
        <v/>
      </c>
      <c r="I42" t="str">
        <f>IF([4]VIC!I11&lt;&gt;"",[4]VIC!I11,"")</f>
        <v/>
      </c>
      <c r="J42">
        <f>IF([4]VIC!J11&lt;&gt;"",[4]VIC!J11,"")</f>
        <v>81174193548</v>
      </c>
      <c r="K42" t="str">
        <f>IF([4]VIC!K11&lt;&gt;"",[4]VIC!K11,"")</f>
        <v>94 Hendrix Pl</v>
      </c>
      <c r="L42" t="str">
        <f>IF([4]VIC!L11&lt;&gt;"",[4]VIC!L11,"")</f>
        <v>Joyces Creek</v>
      </c>
      <c r="M42" t="str">
        <f>IF([4]VIC!M11&lt;&gt;"",[4]VIC!M11,"")</f>
        <v>VIC</v>
      </c>
      <c r="N42">
        <f>IF([4]VIC!N11&lt;&gt;"",[4]VIC!N11,"")</f>
        <v>3462</v>
      </c>
      <c r="O42" t="str">
        <f>IF([4]VIC!O11&lt;&gt;"",[4]VIC!O11,"")</f>
        <v>0355506498</v>
      </c>
      <c r="P42" t="str">
        <f>IF([4]VIC!P11&lt;&gt;"",[4]VIC!P11,"")</f>
        <v>0355503820</v>
      </c>
      <c r="Q42" t="str">
        <f>IF([4]VIC!Q11&lt;&gt;"",[4]VIC!Q11,"")</f>
        <v>info@joycescreekmc.example.net</v>
      </c>
      <c r="R42" t="str">
        <f>IF([4]VIC!R11&lt;&gt;"",[4]VIC!R11,"")</f>
        <v xml:space="preserve">8003614900051499 , 8003611566718650 </v>
      </c>
    </row>
    <row r="43" spans="1:18" x14ac:dyDescent="0.25">
      <c r="A43" t="str">
        <f>IF([4]VIC!A12&lt;&gt;"",[4]VIC!A12,"")</f>
        <v>Radiology lab</v>
      </c>
      <c r="B43" t="str">
        <f>IF([4]VIC!B12&lt;&gt;"",TRIM([4]VIC!B12),"")</f>
        <v>8003629900040482</v>
      </c>
      <c r="C43" t="str">
        <f>IF([4]VIC!C12&lt;&gt;"",[4]VIC!C12,"")</f>
        <v>Douglas Radiology</v>
      </c>
      <c r="D43">
        <f>IF([4]VIC!D12&lt;&gt;"",[4]VIC!D12,"")</f>
        <v>8520</v>
      </c>
      <c r="E43" t="str">
        <f>IF([4]VIC!E12&lt;&gt;"",[4]VIC!E12,"")</f>
        <v>Pathology and Diagnostic Imaging Services</v>
      </c>
      <c r="F43" t="str">
        <f>IF([4]VIC!F12&lt;&gt;"",[4]VIC!F12,"")</f>
        <v>8520-1</v>
      </c>
      <c r="G43" t="str">
        <f>IF([4]VIC!G12&lt;&gt;"",[4]VIC!G12,"")</f>
        <v>Diagnostic imaging service</v>
      </c>
      <c r="H43" t="str">
        <f>IF([4]VIC!H12&lt;&gt;"",[4]VIC!H12,"")</f>
        <v>8520-1.1</v>
      </c>
      <c r="I43" t="str">
        <f>IF([4]VIC!I12&lt;&gt;"",[4]VIC!I12,"")</f>
        <v>Diagnostic Radiology</v>
      </c>
      <c r="J43">
        <f>IF([4]VIC!J12&lt;&gt;"",[4]VIC!J12,"")</f>
        <v>81132303164</v>
      </c>
      <c r="K43" t="str">
        <f>IF([4]VIC!K12&lt;&gt;"",[4]VIC!K12,"")</f>
        <v>74 Freedom Lane</v>
      </c>
      <c r="L43" t="str">
        <f>IF([4]VIC!L12&lt;&gt;"",[4]VIC!L12,"")</f>
        <v>Douglas</v>
      </c>
      <c r="M43" t="str">
        <f>IF([4]VIC!M12&lt;&gt;"",[4]VIC!M12,"")</f>
        <v>VIC</v>
      </c>
      <c r="N43">
        <f>IF([4]VIC!N12&lt;&gt;"",[4]VIC!N12,"")</f>
        <v>3401</v>
      </c>
      <c r="O43" t="str">
        <f>IF([4]VIC!O12&lt;&gt;"",[4]VIC!O12,"")</f>
        <v>0355500107</v>
      </c>
      <c r="P43" t="str">
        <f>IF([4]VIC!P12&lt;&gt;"",[4]VIC!P12,"")</f>
        <v>0355506760</v>
      </c>
      <c r="Q43" t="str">
        <f>IF([4]VIC!Q12&lt;&gt;"",[4]VIC!Q12,"")</f>
        <v>reception@douglasradiology.example.com.au</v>
      </c>
      <c r="R43" t="str">
        <f>IF([4]VIC!R12&lt;&gt;"",[4]VIC!R12,"")</f>
        <v>8003616566719012</v>
      </c>
    </row>
    <row r="44" spans="1:18" x14ac:dyDescent="0.25">
      <c r="A44" t="str">
        <f>IF([4]VIC!A13&lt;&gt;"",[4]VIC!A13,"")</f>
        <v>Pathology lab</v>
      </c>
      <c r="B44" t="str">
        <f>IF([4]VIC!B13&lt;&gt;"",TRIM([4]VIC!B13),"")</f>
        <v>8003626566707024</v>
      </c>
      <c r="C44" t="str">
        <f>IF([4]VIC!C13&lt;&gt;"",[4]VIC!C13,"")</f>
        <v>Trentham Pathology</v>
      </c>
      <c r="D44">
        <f>IF([4]VIC!D13&lt;&gt;"",[4]VIC!D13,"")</f>
        <v>8520</v>
      </c>
      <c r="E44" t="str">
        <f>IF([4]VIC!E13&lt;&gt;"",[4]VIC!E13,"")</f>
        <v>Pathology and Diagnostic Imaging Services</v>
      </c>
      <c r="F44" t="str">
        <f>IF([4]VIC!F13&lt;&gt;"",[4]VIC!F13,"")</f>
        <v>8520-3</v>
      </c>
      <c r="G44" t="str">
        <f>IF([4]VIC!G13&lt;&gt;"",[4]VIC!G13,"")</f>
        <v>Pathology laboratory service</v>
      </c>
      <c r="H44" t="str">
        <f>IF([4]VIC!H13&lt;&gt;"",[4]VIC!H13,"")</f>
        <v/>
      </c>
      <c r="I44" t="str">
        <f>IF([4]VIC!I13&lt;&gt;"",[4]VIC!I13,"")</f>
        <v/>
      </c>
      <c r="J44">
        <f>IF([4]VIC!J13&lt;&gt;"",[4]VIC!J13,"")</f>
        <v>81194935283</v>
      </c>
      <c r="K44" t="str">
        <f>IF([4]VIC!K13&lt;&gt;"",[4]VIC!K13,"")</f>
        <v>10 King Gr</v>
      </c>
      <c r="L44" t="str">
        <f>IF([4]VIC!L13&lt;&gt;"",[4]VIC!L13,"")</f>
        <v>Trentham</v>
      </c>
      <c r="M44" t="str">
        <f>IF([4]VIC!M13&lt;&gt;"",[4]VIC!M13,"")</f>
        <v>VIC</v>
      </c>
      <c r="N44">
        <f>IF([4]VIC!N13&lt;&gt;"",[4]VIC!N13,"")</f>
        <v>3458</v>
      </c>
      <c r="O44" t="str">
        <f>IF([4]VIC!O13&lt;&gt;"",[4]VIC!O13,"")</f>
        <v>0355503342</v>
      </c>
      <c r="P44" t="str">
        <f>IF([4]VIC!P13&lt;&gt;"",[4]VIC!P13,"")</f>
        <v>0355507893</v>
      </c>
      <c r="Q44" t="str">
        <f>IF([4]VIC!Q13&lt;&gt;"",[4]VIC!Q13,"")</f>
        <v>reception@trenthampathology.example.net</v>
      </c>
      <c r="R44" t="str">
        <f>IF([4]VIC!R13&lt;&gt;"",[4]VIC!R13,"")</f>
        <v xml:space="preserve">8003611566718619 </v>
      </c>
    </row>
    <row r="45" spans="1:18" x14ac:dyDescent="0.25">
      <c r="A45" t="str">
        <f>IF([4]VIC!A14&lt;&gt;"",[4]VIC!A14,"")</f>
        <v>Residential Aged Care Provider</v>
      </c>
      <c r="B45" t="str">
        <f>IF([4]VIC!B14&lt;&gt;"",TRIM([4]VIC!B14),"")</f>
        <v>8003624900039220</v>
      </c>
      <c r="C45" t="str">
        <f>IF([4]VIC!C14&lt;&gt;"",[4]VIC!C14,"")</f>
        <v>Rowsley Aged Care</v>
      </c>
      <c r="D45">
        <f>IF([4]VIC!D14&lt;&gt;"",[4]VIC!D14,"")</f>
        <v>8601</v>
      </c>
      <c r="E45" t="str">
        <f>IF([4]VIC!E14&lt;&gt;"",[4]VIC!E14,"")</f>
        <v>Aged Care Residential Services</v>
      </c>
      <c r="F45" t="str">
        <f>IF([4]VIC!F14&lt;&gt;"",[4]VIC!F14,"")</f>
        <v>8601-1</v>
      </c>
      <c r="G45" t="str">
        <f>IF([4]VIC!G14&lt;&gt;"",[4]VIC!G14,"")</f>
        <v>Private profit nursing home for the aged</v>
      </c>
      <c r="H45" t="str">
        <f>IF([4]VIC!H14&lt;&gt;"",[4]VIC!H14,"")</f>
        <v>8601-1.4</v>
      </c>
      <c r="I45" t="str">
        <f>IF([4]VIC!I14&lt;&gt;"",[4]VIC!I14,"")</f>
        <v>Residential care for the aged operation</v>
      </c>
      <c r="J45">
        <f>IF([4]VIC!J14&lt;&gt;"",[4]VIC!J14,"")</f>
        <v>81170270902</v>
      </c>
      <c r="K45" t="str">
        <f>IF([4]VIC!K14&lt;&gt;"",[4]VIC!K14,"")</f>
        <v>18 Forrest Qy</v>
      </c>
      <c r="L45" t="str">
        <f>IF([4]VIC!L14&lt;&gt;"",[4]VIC!L14,"")</f>
        <v>Rowsley</v>
      </c>
      <c r="M45" t="str">
        <f>IF([4]VIC!M14&lt;&gt;"",[4]VIC!M14,"")</f>
        <v>VIC</v>
      </c>
      <c r="N45">
        <f>IF([4]VIC!N14&lt;&gt;"",[4]VIC!N14,"")</f>
        <v>3340</v>
      </c>
      <c r="O45" t="str">
        <f>IF([4]VIC!O14&lt;&gt;"",[4]VIC!O14,"")</f>
        <v>0355500205</v>
      </c>
      <c r="P45" t="str">
        <f>IF([4]VIC!P14&lt;&gt;"",[4]VIC!P14,"")</f>
        <v>0355501257</v>
      </c>
      <c r="Q45" t="str">
        <f>IF([4]VIC!Q14&lt;&gt;"",[4]VIC!Q14,"")</f>
        <v>info@rowsleyagedcare.example.com.au</v>
      </c>
      <c r="R45" t="str">
        <f>IF([4]VIC!R14&lt;&gt;"",[4]VIC!R14,"")</f>
        <v>8003614900051473 , 8003619900052199 , 8003619900052231</v>
      </c>
    </row>
    <row r="46" spans="1:18" x14ac:dyDescent="0.25">
      <c r="A46" t="str">
        <f>IF([4]VIC!A15&lt;&gt;"",[4]VIC!A15,"")</f>
        <v>Optometry and Optical Dispensing</v>
      </c>
      <c r="B46" t="str">
        <f>IF([4]VIC!B15&lt;&gt;"",TRIM([4]VIC!B15),"")</f>
        <v>8003628233373198</v>
      </c>
      <c r="C46" t="str">
        <f>IF([4]VIC!C15&lt;&gt;"",[4]VIC!C15,"")</f>
        <v>Eltham North Optical</v>
      </c>
      <c r="D46">
        <f>IF([4]VIC!D15&lt;&gt;"",[4]VIC!D15,"")</f>
        <v>8532</v>
      </c>
      <c r="E46" t="str">
        <f>IF([4]VIC!E15&lt;&gt;"",[4]VIC!E15,"")</f>
        <v>Optometry and Optical Dispensing</v>
      </c>
      <c r="F46" t="str">
        <f>IF([4]VIC!F15&lt;&gt;"",[4]VIC!F15,"")</f>
        <v>8532-3</v>
      </c>
      <c r="G46" t="str">
        <f>IF([4]VIC!G15&lt;&gt;"",[4]VIC!G15,"")</f>
        <v>Optical dispensing</v>
      </c>
      <c r="H46" t="str">
        <f>IF([4]VIC!H15&lt;&gt;"",[4]VIC!H15,"")</f>
        <v/>
      </c>
      <c r="I46" t="str">
        <f>IF([4]VIC!I15&lt;&gt;"",[4]VIC!I15,"")</f>
        <v/>
      </c>
      <c r="J46">
        <f>IF([4]VIC!J15&lt;&gt;"",[4]VIC!J15,"")</f>
        <v>81144529557</v>
      </c>
      <c r="K46" t="str">
        <f>IF([4]VIC!K15&lt;&gt;"",[4]VIC!K15,"")</f>
        <v>83 Long St</v>
      </c>
      <c r="L46" t="str">
        <f>IF([4]VIC!L15&lt;&gt;"",[4]VIC!L15,"")</f>
        <v>Eltham North</v>
      </c>
      <c r="M46" t="str">
        <f>IF([4]VIC!M15&lt;&gt;"",[4]VIC!M15,"")</f>
        <v>VIC</v>
      </c>
      <c r="N46">
        <f>IF([4]VIC!N15&lt;&gt;"",[4]VIC!N15,"")</f>
        <v>3095</v>
      </c>
      <c r="O46" t="str">
        <f>IF([4]VIC!O15&lt;&gt;"",[4]VIC!O15,"")</f>
        <v>0355508769</v>
      </c>
      <c r="P46" t="str">
        <f>IF([4]VIC!P15&lt;&gt;"",[4]VIC!P15,"")</f>
        <v>0355506741</v>
      </c>
      <c r="Q46" t="str">
        <f>IF([4]VIC!Q15&lt;&gt;"",[4]VIC!Q15,"")</f>
        <v>info@elthamnorthoptical.example.net</v>
      </c>
      <c r="R46" t="str">
        <f>IF([4]VIC!R15&lt;&gt;"",[4]VIC!R15,"")</f>
        <v/>
      </c>
    </row>
    <row r="47" spans="1:18" s="23" customFormat="1" x14ac:dyDescent="0.25">
      <c r="A47" s="23" t="str">
        <f>IF([4]VIC!A16&lt;&gt;"",[4]VIC!A16,"")</f>
        <v>Audiology Services</v>
      </c>
      <c r="B47" s="23" t="str">
        <f>IF([4]VIC!B16&lt;&gt;"",TRIM([4]VIC!B16),"")</f>
        <v>8003626566707032</v>
      </c>
      <c r="C47" s="23" t="str">
        <f>IF([4]VIC!C16&lt;&gt;"",[4]VIC!C16,"")</f>
        <v>Mitchells Hill Audiology</v>
      </c>
      <c r="D47" s="23">
        <f>IF([4]VIC!D16&lt;&gt;"",[4]VIC!D16,"")</f>
        <v>8539</v>
      </c>
      <c r="E47" s="23" t="str">
        <f>IF([4]VIC!E16&lt;&gt;"",[4]VIC!E16,"")</f>
        <v>Other Allied Health Services</v>
      </c>
      <c r="F47" s="23" t="str">
        <f>IF([4]VIC!F16&lt;&gt;"",[4]VIC!F16,"")</f>
        <v>8539-3</v>
      </c>
      <c r="G47" s="23" t="str">
        <f>IF([4]VIC!G16&lt;&gt;"",[4]VIC!G16,"")</f>
        <v>Audiology service</v>
      </c>
      <c r="H47" s="23" t="str">
        <f>IF([4]VIC!H16&lt;&gt;"",[4]VIC!H16,"")</f>
        <v/>
      </c>
      <c r="I47" s="23" t="str">
        <f>IF([4]VIC!I16&lt;&gt;"",[4]VIC!I16,"")</f>
        <v/>
      </c>
      <c r="J47" s="23">
        <f>IF([4]VIC!J16&lt;&gt;"",[4]VIC!J16,"")</f>
        <v>81129842694</v>
      </c>
      <c r="K47" s="23" t="str">
        <f>IF([4]VIC!K16&lt;&gt;"",[4]VIC!K16,"")</f>
        <v>87 Freedom Pnt</v>
      </c>
      <c r="L47" s="23" t="str">
        <f>IF([4]VIC!L16&lt;&gt;"",[4]VIC!L16,"")</f>
        <v>Mitchells Hill</v>
      </c>
      <c r="M47" s="23" t="str">
        <f>IF([4]VIC!M16&lt;&gt;"",[4]VIC!M16,"")</f>
        <v>VIC</v>
      </c>
      <c r="N47" s="23">
        <f>IF([4]VIC!N16&lt;&gt;"",[4]VIC!N16,"")</f>
        <v>3478</v>
      </c>
      <c r="O47" s="23" t="str">
        <f>IF([4]VIC!O16&lt;&gt;"",[4]VIC!O16,"")</f>
        <v>0355503095</v>
      </c>
      <c r="P47" s="23" t="str">
        <f>IF([4]VIC!P16&lt;&gt;"",[4]VIC!P16,"")</f>
        <v>0355504659</v>
      </c>
      <c r="Q47" s="23" t="str">
        <f>IF([4]VIC!Q16&lt;&gt;"",[4]VIC!Q16,"")</f>
        <v>reception@mitchellshillaudiology.example.com.au</v>
      </c>
      <c r="R47" s="23" t="str">
        <f>IF([4]VIC!R16&lt;&gt;"",[4]VIC!R16,"")</f>
        <v/>
      </c>
    </row>
    <row r="48" spans="1:18" x14ac:dyDescent="0.25">
      <c r="A48" t="str">
        <f>IF([4]WA!A2&lt;&gt;"",[4]WA!A2,"")</f>
        <v>Public hospital</v>
      </c>
      <c r="B48" t="str">
        <f>IF([4]WA!B2&lt;&gt;"",TRIM([4]WA!B2),"")</f>
        <v>8003624900039246</v>
      </c>
      <c r="C48" t="str">
        <f>IF([4]WA!C2&lt;&gt;"",[4]WA!C2,"")</f>
        <v>Bunbury Public Hospital</v>
      </c>
      <c r="D48">
        <f>IF([4]WA!D2&lt;&gt;"",[4]WA!D2,"")</f>
        <v>8401</v>
      </c>
      <c r="E48" t="str">
        <f>IF([4]WA!E2&lt;&gt;"",[4]WA!E2,"")</f>
        <v>Hospitals (except Psychiatric Hospitals)</v>
      </c>
      <c r="F48" t="str">
        <f>IF([4]WA!F2&lt;&gt;"",[4]WA!F2,"")</f>
        <v>8401-15</v>
      </c>
      <c r="G48" t="str">
        <f>IF([4]WA!G2&lt;&gt;"",[4]WA!G2,"")</f>
        <v>Public acute care Hospital</v>
      </c>
      <c r="H48" t="str">
        <f>IF([4]WA!H2&lt;&gt;"",[4]WA!H2,"")</f>
        <v/>
      </c>
      <c r="I48" t="str">
        <f>IF([4]WA!I2&lt;&gt;"",[4]WA!I2,"")</f>
        <v/>
      </c>
      <c r="J48">
        <f>IF([4]WA!J2&lt;&gt;"",[4]WA!J2,"")</f>
        <v>81188950942</v>
      </c>
      <c r="K48" t="str">
        <f>IF([4]WA!K2&lt;&gt;"",[4]WA!K2,"")</f>
        <v>142 Underwood Cl</v>
      </c>
      <c r="L48" t="str">
        <f>IF([4]WA!L2&lt;&gt;"",[4]WA!L2,"")</f>
        <v>Bunbury</v>
      </c>
      <c r="M48" t="str">
        <f>IF([4]WA!M2&lt;&gt;"",[4]WA!M2,"")</f>
        <v>WA</v>
      </c>
      <c r="N48">
        <f>IF([4]WA!N2&lt;&gt;"",[4]WA!N2,"")</f>
        <v>6230</v>
      </c>
      <c r="O48" t="str">
        <f>IF([4]WA!O2&lt;&gt;"",[4]WA!O2,"")</f>
        <v>0855502588</v>
      </c>
      <c r="P48" t="str">
        <f>IF([4]WA!P2&lt;&gt;"",[4]WA!P2,"")</f>
        <v>0855508275</v>
      </c>
      <c r="Q48" t="str">
        <f>IF([4]WA!Q2&lt;&gt;"",[4]WA!Q2,"")</f>
        <v>reception@bunburyph.example.net</v>
      </c>
      <c r="R48" t="str">
        <f>IF([4]WA!R2&lt;&gt;"",[4]WA!R2,"")</f>
        <v xml:space="preserve">8003618233385169 , 8003618233385185 , 8003613233385053 </v>
      </c>
    </row>
    <row r="49" spans="1:18" x14ac:dyDescent="0.25">
      <c r="A49" t="str">
        <f>IF([4]WA!A3&lt;&gt;"",[4]WA!A3,"")</f>
        <v>Private hospital</v>
      </c>
      <c r="B49" t="str">
        <f>IF([4]WA!B3&lt;&gt;"",TRIM([4]WA!B3),"")</f>
        <v>8003629900040516</v>
      </c>
      <c r="C49" t="str">
        <f>IF([4]WA!C3&lt;&gt;"",[4]WA!C3,"")</f>
        <v>Morgantown Private Hospital</v>
      </c>
      <c r="D49">
        <f>IF([4]WA!D3&lt;&gt;"",[4]WA!D3,"")</f>
        <v>8401</v>
      </c>
      <c r="E49" t="str">
        <f>IF([4]WA!E3&lt;&gt;"",[4]WA!E3,"")</f>
        <v>Hospitals (except Psychiatric Hospitals)</v>
      </c>
      <c r="F49" t="str">
        <f>IF([4]WA!F3&lt;&gt;"",[4]WA!F3,"")</f>
        <v>8401-16</v>
      </c>
      <c r="G49" t="str">
        <f>IF([4]WA!G3&lt;&gt;"",[4]WA!G3,"")</f>
        <v>Private acute care Hospital</v>
      </c>
      <c r="H49" t="str">
        <f>IF([4]WA!H3&lt;&gt;"",[4]WA!H3,"")</f>
        <v/>
      </c>
      <c r="I49" t="str">
        <f>IF([4]WA!I3&lt;&gt;"",[4]WA!I3,"")</f>
        <v/>
      </c>
      <c r="J49">
        <f>IF([4]WA!J3&lt;&gt;"",[4]WA!J3,"")</f>
        <v>81132333004</v>
      </c>
      <c r="K49" t="str">
        <f>IF([4]WA!K3&lt;&gt;"",[4]WA!K3,"")</f>
        <v>190 Innovation Rdge</v>
      </c>
      <c r="L49" t="str">
        <f>IF([4]WA!L3&lt;&gt;"",[4]WA!L3,"")</f>
        <v>Morgantown</v>
      </c>
      <c r="M49" t="str">
        <f>IF([4]WA!M3&lt;&gt;"",[4]WA!M3,"")</f>
        <v>WA</v>
      </c>
      <c r="N49">
        <f>IF([4]WA!N3&lt;&gt;"",[4]WA!N3,"")</f>
        <v>6701</v>
      </c>
      <c r="O49" t="str">
        <f>IF([4]WA!O3&lt;&gt;"",[4]WA!O3,"")</f>
        <v>0855507327</v>
      </c>
      <c r="P49" t="str">
        <f>IF([4]WA!P3&lt;&gt;"",[4]WA!P3,"")</f>
        <v>0855506978</v>
      </c>
      <c r="Q49" t="str">
        <f>IF([4]WA!Q3&lt;&gt;"",[4]WA!Q3,"")</f>
        <v>info@morgantownph.example.com.au</v>
      </c>
      <c r="R49" t="str">
        <f>IF([4]WA!R3&lt;&gt;"",[4]WA!R3,"")</f>
        <v xml:space="preserve">8003613233384999 , 8003611566718700 , 8003614900051622 </v>
      </c>
    </row>
    <row r="50" spans="1:18" x14ac:dyDescent="0.25">
      <c r="A50" t="str">
        <f>IF([4]WA!A4&lt;&gt;"",[4]WA!A4,"")</f>
        <v>Radiology lab</v>
      </c>
      <c r="B50" t="str">
        <f>IF([4]WA!B4&lt;&gt;"",TRIM([4]WA!B4),"")</f>
        <v>8003628233373206</v>
      </c>
      <c r="C50" t="str">
        <f>IF([4]WA!C4&lt;&gt;"",[4]WA!C4,"")</f>
        <v>Koolanooka Radiology</v>
      </c>
      <c r="D50">
        <f>IF([4]WA!D4&lt;&gt;"",[4]WA!D4,"")</f>
        <v>8520</v>
      </c>
      <c r="E50" t="str">
        <f>IF([4]WA!E4&lt;&gt;"",[4]WA!E4,"")</f>
        <v>Pathology and Diagnostic Imaging Services</v>
      </c>
      <c r="F50" t="str">
        <f>IF([4]WA!F4&lt;&gt;"",[4]WA!F4,"")</f>
        <v>8520-1</v>
      </c>
      <c r="G50" t="str">
        <f>IF([4]WA!G4&lt;&gt;"",[4]WA!G4,"")</f>
        <v>Diagnostic imaging service</v>
      </c>
      <c r="H50" t="str">
        <f>IF([4]WA!H4&lt;&gt;"",[4]WA!H4,"")</f>
        <v>8520-1.1</v>
      </c>
      <c r="I50" t="str">
        <f>IF([4]WA!I4&lt;&gt;"",[4]WA!I4,"")</f>
        <v>Diagnostic Radiology</v>
      </c>
      <c r="J50">
        <f>IF([4]WA!J4&lt;&gt;"",[4]WA!J4,"")</f>
        <v>81196923733</v>
      </c>
      <c r="K50" t="str">
        <f>IF([4]WA!K4&lt;&gt;"",[4]WA!K4,"")</f>
        <v>142 Walden Gdns</v>
      </c>
      <c r="L50" t="str">
        <f>IF([4]WA!L4&lt;&gt;"",[4]WA!L4,"")</f>
        <v>Koolanooka</v>
      </c>
      <c r="M50" t="str">
        <f>IF([4]WA!M4&lt;&gt;"",[4]WA!M4,"")</f>
        <v>WA</v>
      </c>
      <c r="N50">
        <f>IF([4]WA!N4&lt;&gt;"",[4]WA!N4,"")</f>
        <v>6623</v>
      </c>
      <c r="O50" t="str">
        <f>IF([4]WA!O4&lt;&gt;"",[4]WA!O4,"")</f>
        <v>0855500650</v>
      </c>
      <c r="P50" t="str">
        <f>IF([4]WA!P4&lt;&gt;"",[4]WA!P4,"")</f>
        <v>0855504457</v>
      </c>
      <c r="Q50" t="str">
        <f>IF([4]WA!Q4&lt;&gt;"",[4]WA!Q4,"")</f>
        <v>info@koolanookaradiology.example.net</v>
      </c>
      <c r="R50" t="str">
        <f>IF([4]WA!R4&lt;&gt;"",[4]WA!R4,"")</f>
        <v xml:space="preserve">8003616566719087 </v>
      </c>
    </row>
    <row r="51" spans="1:18" x14ac:dyDescent="0.25">
      <c r="A51" t="str">
        <f>IF([4]WA!A5&lt;&gt;"",[4]WA!A5,"")</f>
        <v>Pathology lab</v>
      </c>
      <c r="B51" t="str">
        <f>IF([4]WA!B5&lt;&gt;"",TRIM([4]WA!B5),"")</f>
        <v>8003624900039261</v>
      </c>
      <c r="C51" t="str">
        <f>IF([4]WA!C5&lt;&gt;"",[4]WA!C5,"")</f>
        <v>Kununurra Pathology</v>
      </c>
      <c r="D51">
        <f>IF([4]WA!D5&lt;&gt;"",[4]WA!D5,"")</f>
        <v>8520</v>
      </c>
      <c r="E51" t="str">
        <f>IF([4]WA!E5&lt;&gt;"",[4]WA!E5,"")</f>
        <v>Pathology and Diagnostic Imaging Services</v>
      </c>
      <c r="F51" t="str">
        <f>IF([4]WA!F5&lt;&gt;"",[4]WA!F5,"")</f>
        <v>8520-3</v>
      </c>
      <c r="G51" t="str">
        <f>IF([4]WA!G5&lt;&gt;"",[4]WA!G5,"")</f>
        <v>Pathology laboratory service</v>
      </c>
      <c r="H51" t="str">
        <f>IF([4]WA!H5&lt;&gt;"",[4]WA!H5,"")</f>
        <v/>
      </c>
      <c r="I51" t="str">
        <f>IF([4]WA!I5&lt;&gt;"",[4]WA!I5,"")</f>
        <v/>
      </c>
      <c r="J51">
        <f>IF([4]WA!J5&lt;&gt;"",[4]WA!J5,"")</f>
        <v>81159292377</v>
      </c>
      <c r="K51" t="str">
        <f>IF([4]WA!K5&lt;&gt;"",[4]WA!K5,"")</f>
        <v>181 Adelaide Ave</v>
      </c>
      <c r="L51" t="str">
        <f>IF([4]WA!L5&lt;&gt;"",[4]WA!L5,"")</f>
        <v>Kununurra</v>
      </c>
      <c r="M51" t="str">
        <f>IF([4]WA!M5&lt;&gt;"",[4]WA!M5,"")</f>
        <v>WA</v>
      </c>
      <c r="N51">
        <f>IF([4]WA!N5&lt;&gt;"",[4]WA!N5,"")</f>
        <v>6743</v>
      </c>
      <c r="O51" t="str">
        <f>IF([4]WA!O5&lt;&gt;"",[4]WA!O5,"")</f>
        <v>0855502812</v>
      </c>
      <c r="P51" t="str">
        <f>IF([4]WA!P5&lt;&gt;"",[4]WA!P5,"")</f>
        <v>0855503577</v>
      </c>
      <c r="Q51" t="str">
        <f>IF([4]WA!Q5&lt;&gt;"",[4]WA!Q5,"")</f>
        <v>reception@kununurrapathology.example.com.au</v>
      </c>
      <c r="R51" t="str">
        <f>IF([4]WA!R5&lt;&gt;"",[4]WA!R5,"")</f>
        <v xml:space="preserve">8003611566718684 </v>
      </c>
    </row>
    <row r="52" spans="1:18" x14ac:dyDescent="0.25">
      <c r="A52" t="str">
        <f>IF([4]WA!A6&lt;&gt;"",[4]WA!A6,"")</f>
        <v>Pharmacy</v>
      </c>
      <c r="B52" t="str">
        <f>IF([4]WA!B6&lt;&gt;"",TRIM([4]WA!B6),"")</f>
        <v>8003626566707040</v>
      </c>
      <c r="C52" t="str">
        <f>IF([4]WA!C6&lt;&gt;"",[4]WA!C6,"")</f>
        <v>Mcbeath Pharmacy</v>
      </c>
      <c r="D52">
        <f>IF([4]WA!D6&lt;&gt;"",[4]WA!D6,"")</f>
        <v>4271</v>
      </c>
      <c r="E52" t="str">
        <f>IF([4]WA!E6&lt;&gt;"",[4]WA!E6,"")</f>
        <v>Retail Pharmacy</v>
      </c>
      <c r="F52" t="str">
        <f>IF([4]WA!F6&lt;&gt;"",[4]WA!F6,"")</f>
        <v>4271-1</v>
      </c>
      <c r="G52" t="str">
        <f>IF([4]WA!G6&lt;&gt;"",[4]WA!G6,"")</f>
        <v>Pharmacy, retail, operation</v>
      </c>
      <c r="H52" t="str">
        <f>IF([4]WA!H6&lt;&gt;"",[4]WA!H6,"")</f>
        <v/>
      </c>
      <c r="I52" t="str">
        <f>IF([4]WA!I6&lt;&gt;"",[4]WA!I6,"")</f>
        <v/>
      </c>
      <c r="J52">
        <f>IF([4]WA!J6&lt;&gt;"",[4]WA!J6,"")</f>
        <v>81144602801</v>
      </c>
      <c r="K52" t="str">
        <f>IF([4]WA!K6&lt;&gt;"",[4]WA!K6,"")</f>
        <v>142 George Esp</v>
      </c>
      <c r="L52" t="str">
        <f>IF([4]WA!L6&lt;&gt;"",[4]WA!L6,"")</f>
        <v>Mcbeath</v>
      </c>
      <c r="M52" t="str">
        <f>IF([4]WA!M6&lt;&gt;"",[4]WA!M6,"")</f>
        <v>WA</v>
      </c>
      <c r="N52">
        <f>IF([4]WA!N6&lt;&gt;"",[4]WA!N6,"")</f>
        <v>6770</v>
      </c>
      <c r="O52" t="str">
        <f>IF([4]WA!O6&lt;&gt;"",[4]WA!O6,"")</f>
        <v>0855508220</v>
      </c>
      <c r="P52" t="str">
        <f>IF([4]WA!P6&lt;&gt;"",[4]WA!P6,"")</f>
        <v>0855503286</v>
      </c>
      <c r="Q52" t="str">
        <f>IF([4]WA!Q6&lt;&gt;"",[4]WA!Q6,"")</f>
        <v>reception@mcbeathpharmacy.example.net</v>
      </c>
      <c r="R52" t="str">
        <f>IF([4]WA!R6&lt;&gt;"",[4]WA!R6,"")</f>
        <v xml:space="preserve">8003611566718692 </v>
      </c>
    </row>
    <row r="53" spans="1:18" x14ac:dyDescent="0.25">
      <c r="A53" t="str">
        <f>IF([4]WA!A7&lt;&gt;"",[4]WA!A7,"")</f>
        <v>Medical Centre</v>
      </c>
      <c r="B53" t="str">
        <f>IF([4]WA!B7&lt;&gt;"",TRIM([4]WA!B7),"")</f>
        <v>8003623233373439</v>
      </c>
      <c r="C53" t="str">
        <f>IF([4]WA!C7&lt;&gt;"",[4]WA!C7,"")</f>
        <v>Lake Wells Medical Practice</v>
      </c>
      <c r="D53">
        <f>IF([4]WA!D7&lt;&gt;"",[4]WA!D7,"")</f>
        <v>8511</v>
      </c>
      <c r="E53" t="str">
        <f>IF([4]WA!E7&lt;&gt;"",[4]WA!E7,"")</f>
        <v>General Practice</v>
      </c>
      <c r="F53" t="str">
        <f>IF([4]WA!F7&lt;&gt;"",[4]WA!F7,"")</f>
        <v>8511-2</v>
      </c>
      <c r="G53" t="str">
        <f>IF([4]WA!G7&lt;&gt;"",[4]WA!G7,"")</f>
        <v>General medical practitioner service</v>
      </c>
      <c r="H53" t="str">
        <f>IF([4]WA!H7&lt;&gt;"",[4]WA!H7,"")</f>
        <v/>
      </c>
      <c r="I53" t="str">
        <f>IF([4]WA!I7&lt;&gt;"",[4]WA!I7,"")</f>
        <v/>
      </c>
      <c r="J53">
        <f>IF([4]WA!J7&lt;&gt;"",[4]WA!J7,"")</f>
        <v>81166182778</v>
      </c>
      <c r="K53" t="str">
        <f>IF([4]WA!K7&lt;&gt;"",[4]WA!K7,"")</f>
        <v>142 Warrego St</v>
      </c>
      <c r="L53" t="str">
        <f>IF([4]WA!L7&lt;&gt;"",[4]WA!L7,"")</f>
        <v>Lake Wells</v>
      </c>
      <c r="M53" t="str">
        <f>IF([4]WA!M7&lt;&gt;"",[4]WA!M7,"")</f>
        <v>WA</v>
      </c>
      <c r="N53">
        <f>IF([4]WA!N7&lt;&gt;"",[4]WA!N7,"")</f>
        <v>6440</v>
      </c>
      <c r="O53" t="str">
        <f>IF([4]WA!O7&lt;&gt;"",[4]WA!O7,"")</f>
        <v>0855501208</v>
      </c>
      <c r="P53" t="str">
        <f>IF([4]WA!P7&lt;&gt;"",[4]WA!P7,"")</f>
        <v>0855502169</v>
      </c>
      <c r="Q53" t="str">
        <f>IF([4]WA!Q7&lt;&gt;"",[4]WA!Q7,"")</f>
        <v>info@lakewellsmp.example.com.au</v>
      </c>
      <c r="R53" t="str">
        <f>IF([4]WA!R7&lt;&gt;"",[4]WA!R7,"")</f>
        <v>8003614900051556, 8003616566719079</v>
      </c>
    </row>
    <row r="54" spans="1:18" x14ac:dyDescent="0.25">
      <c r="A54" t="str">
        <f>IF([4]WA!A8&lt;&gt;"",[4]WA!A8,"")</f>
        <v>Medical Clinic</v>
      </c>
      <c r="B54" t="str">
        <f>IF([4]WA!B8&lt;&gt;"",TRIM([4]WA!B8),"")</f>
        <v>8003629900040532</v>
      </c>
      <c r="C54" t="str">
        <f>IF([4]WA!C8&lt;&gt;"",[4]WA!C8,"")</f>
        <v>Quinninup Medical Clinic</v>
      </c>
      <c r="D54">
        <f>IF([4]WA!D8&lt;&gt;"",[4]WA!D8,"")</f>
        <v>8511</v>
      </c>
      <c r="E54" t="str">
        <f>IF([4]WA!E8&lt;&gt;"",[4]WA!E8,"")</f>
        <v>General Practice</v>
      </c>
      <c r="F54" t="str">
        <f>IF([4]WA!F8&lt;&gt;"",[4]WA!F8,"")</f>
        <v>8511-3</v>
      </c>
      <c r="G54" t="str">
        <f>IF([4]WA!G8&lt;&gt;"",[4]WA!G8,"")</f>
        <v>General practice medical clinic service</v>
      </c>
      <c r="H54" t="str">
        <f>IF([4]WA!H8&lt;&gt;"",[4]WA!H8,"")</f>
        <v/>
      </c>
      <c r="I54" t="str">
        <f>IF([4]WA!I8&lt;&gt;"",[4]WA!I8,"")</f>
        <v/>
      </c>
      <c r="J54">
        <f>IF([4]WA!J8&lt;&gt;"",[4]WA!J8,"")</f>
        <v>81191869868</v>
      </c>
      <c r="K54" t="str">
        <f>IF([4]WA!K8&lt;&gt;"",[4]WA!K8,"")</f>
        <v>24 Grande Pl</v>
      </c>
      <c r="L54" t="str">
        <f>IF([4]WA!L8&lt;&gt;"",[4]WA!L8,"")</f>
        <v>Quinninup</v>
      </c>
      <c r="M54" t="str">
        <f>IF([4]WA!M8&lt;&gt;"",[4]WA!M8,"")</f>
        <v>WA</v>
      </c>
      <c r="N54">
        <f>IF([4]WA!N8&lt;&gt;"",[4]WA!N8,"")</f>
        <v>6258</v>
      </c>
      <c r="O54" t="str">
        <f>IF([4]WA!O8&lt;&gt;"",[4]WA!O8,"")</f>
        <v>0855504049</v>
      </c>
      <c r="P54" t="str">
        <f>IF([4]WA!P8&lt;&gt;"",[4]WA!P8,"")</f>
        <v>0855507170</v>
      </c>
      <c r="Q54" t="str">
        <f>IF([4]WA!Q8&lt;&gt;"",[4]WA!Q8,"")</f>
        <v>info@quinninupmc.example.net</v>
      </c>
      <c r="R54" t="str">
        <f>IF([4]WA!R8&lt;&gt;"",[4]WA!R8,"")</f>
        <v>8003614900051564 , 8003618233385193</v>
      </c>
    </row>
    <row r="55" spans="1:18" x14ac:dyDescent="0.25">
      <c r="A55" t="str">
        <f>IF([4]WA!A9&lt;&gt;"",[4]WA!A9,"")</f>
        <v>Gastroenterologist</v>
      </c>
      <c r="B55" t="str">
        <f>IF([4]WA!B9&lt;&gt;"",TRIM([4]WA!B9),"")</f>
        <v>8003629900040540</v>
      </c>
      <c r="C55" t="str">
        <f>IF([4]WA!C9&lt;&gt;"",[4]WA!C9,"")</f>
        <v>Piesseville Gastroenterology</v>
      </c>
      <c r="D55">
        <f>IF([4]WA!D9&lt;&gt;"",[4]WA!D9,"")</f>
        <v>8512</v>
      </c>
      <c r="E55" t="str">
        <f>IF([4]WA!E9&lt;&gt;"",[4]WA!E9,"")</f>
        <v>Specialist Medical Services</v>
      </c>
      <c r="F55" t="str">
        <f>IF([4]WA!F9&lt;&gt;"",[4]WA!F9,"")</f>
        <v>8512-14</v>
      </c>
      <c r="G55" t="str">
        <f>IF([4]WA!G9&lt;&gt;"",[4]WA!G9,"")</f>
        <v>Specialist medical clinic service</v>
      </c>
      <c r="H55" t="str">
        <f>IF([4]WA!H9&lt;&gt;"",[4]WA!H9,"")</f>
        <v>8512-14.3</v>
      </c>
      <c r="I55" t="str">
        <f>IF([4]WA!I9&lt;&gt;"",[4]WA!I9,"")</f>
        <v>Gastroenterology &amp; Hepatology Services</v>
      </c>
      <c r="J55">
        <f>IF([4]WA!J9&lt;&gt;"",[4]WA!J9,"")</f>
        <v>81122084211</v>
      </c>
      <c r="K55" t="str">
        <f>IF([4]WA!K9&lt;&gt;"",[4]WA!K9,"")</f>
        <v>92 Shall Est</v>
      </c>
      <c r="L55" t="str">
        <f>IF([4]WA!L9&lt;&gt;"",[4]WA!L9,"")</f>
        <v>Piesseville</v>
      </c>
      <c r="M55" t="str">
        <f>IF([4]WA!M9&lt;&gt;"",[4]WA!M9,"")</f>
        <v>WA</v>
      </c>
      <c r="N55">
        <f>IF([4]WA!N9&lt;&gt;"",[4]WA!N9,"")</f>
        <v>6315</v>
      </c>
      <c r="O55" t="str">
        <f>IF([4]WA!O9&lt;&gt;"",[4]WA!O9,"")</f>
        <v>0855509743</v>
      </c>
      <c r="P55" t="str">
        <f>IF([4]WA!P9&lt;&gt;"",[4]WA!P9,"")</f>
        <v>0855504393</v>
      </c>
      <c r="Q55" t="str">
        <f>IF([4]WA!Q9&lt;&gt;"",[4]WA!Q9,"")</f>
        <v>reception@piessevillegastroenterology.example.com.au</v>
      </c>
      <c r="R55" t="str">
        <f>IF([4]WA!R9&lt;&gt;"",[4]WA!R9,"")</f>
        <v/>
      </c>
    </row>
    <row r="56" spans="1:18" s="23" customFormat="1" x14ac:dyDescent="0.25">
      <c r="A56" s="23" t="str">
        <f>IF([4]WA!A10&lt;&gt;"",[4]WA!A10,"")</f>
        <v>Aboriginal Medical Service Centre</v>
      </c>
      <c r="B56" s="23" t="str">
        <f>IF([4]WA!B10&lt;&gt;"",TRIM([4]WA!B10),"")</f>
        <v>8003629900040557</v>
      </c>
      <c r="C56" s="23" t="str">
        <f>IF([4]WA!C10&lt;&gt;"",[4]WA!C10,"")</f>
        <v>Balbarrup Practice</v>
      </c>
      <c r="D56" s="23">
        <f>IF([4]WA!D10&lt;&gt;"",[4]WA!D10,"")</f>
        <v>8511</v>
      </c>
      <c r="E56" s="23" t="str">
        <f>IF([4]WA!E10&lt;&gt;"",[4]WA!E10,"")</f>
        <v>General Practice</v>
      </c>
      <c r="F56" s="23" t="str">
        <f>IF([4]WA!F10&lt;&gt;"",[4]WA!F10,"")</f>
        <v>8511-5</v>
      </c>
      <c r="G56" s="23" t="str">
        <f>IF([4]WA!G10&lt;&gt;"",[4]WA!G10,"")</f>
        <v>Community Health Care</v>
      </c>
      <c r="H56" s="23" t="str">
        <f>IF([4]WA!H10&lt;&gt;"",[4]WA!H10,"")</f>
        <v/>
      </c>
      <c r="I56" s="23" t="str">
        <f>IF([4]WA!I10&lt;&gt;"",[4]WA!I10,"")</f>
        <v/>
      </c>
      <c r="J56" s="23">
        <f>IF([4]WA!J10&lt;&gt;"",[4]WA!J10,"")</f>
        <v>81183012719</v>
      </c>
      <c r="K56" s="23" t="str">
        <f>IF([4]WA!K10&lt;&gt;"",[4]WA!K10,"")</f>
        <v>142 Western Way</v>
      </c>
      <c r="L56" s="23" t="str">
        <f>IF([4]WA!L10&lt;&gt;"",[4]WA!L10,"")</f>
        <v>Balbarrup</v>
      </c>
      <c r="M56" s="23" t="str">
        <f>IF([4]WA!M10&lt;&gt;"",[4]WA!M10,"")</f>
        <v>WA</v>
      </c>
      <c r="N56" s="23">
        <f>IF([4]WA!N10&lt;&gt;"",[4]WA!N10,"")</f>
        <v>6258</v>
      </c>
      <c r="O56" s="23" t="str">
        <f>IF([4]WA!O10&lt;&gt;"",[4]WA!O10,"")</f>
        <v>0855508969</v>
      </c>
      <c r="P56" s="23" t="str">
        <f>IF([4]WA!P10&lt;&gt;"",[4]WA!P10,"")</f>
        <v>0855501986</v>
      </c>
      <c r="Q56" s="23" t="str">
        <f>IF([4]WA!Q10&lt;&gt;"",[4]WA!Q10,"")</f>
        <v>reception@balbarruppractice.example.net</v>
      </c>
      <c r="R56" s="23" t="str">
        <f>IF([4]WA!R10&lt;&gt;"",[4]WA!R10,"")</f>
        <v xml:space="preserve">8003619900052298 , 8003619900052314 </v>
      </c>
    </row>
    <row r="57" spans="1:18" x14ac:dyDescent="0.25">
      <c r="A57" t="str">
        <f>IF([4]NT!A2&lt;&gt;"",[4]NT!A2,"")</f>
        <v>Outpatient clinic- renal</v>
      </c>
      <c r="B57" t="str">
        <f>IF([4]NT!B2&lt;&gt;"",TRIM([4]NT!B2),"")</f>
        <v>8003626566707065</v>
      </c>
      <c r="C57" t="str">
        <f>IF([4]NT!C2&lt;&gt;"",[4]NT!C2,"")</f>
        <v>East Point Renal Clinic</v>
      </c>
      <c r="D57">
        <f>IF([4]NT!D2&lt;&gt;"",[4]NT!D2,"")</f>
        <v>8512</v>
      </c>
      <c r="E57" t="str">
        <f>IF([4]NT!E2&lt;&gt;"",[4]NT!E2,"")</f>
        <v>Specialist Medical Services</v>
      </c>
      <c r="F57" t="str">
        <f>IF([4]NT!F2&lt;&gt;"",[4]NT!F2,"")</f>
        <v>8512-14</v>
      </c>
      <c r="G57" t="str">
        <f>IF([4]NT!G2&lt;&gt;"",[4]NT!G2,"")</f>
        <v>Specialist medical clinic service</v>
      </c>
      <c r="H57" t="str">
        <f>IF([4]NT!H2&lt;&gt;"",[4]NT!H2,"")</f>
        <v/>
      </c>
      <c r="I57" t="str">
        <f>IF([4]NT!I2&lt;&gt;"",[4]NT!I2,"")</f>
        <v/>
      </c>
      <c r="J57">
        <f>IF([4]NT!J2&lt;&gt;"",[4]NT!J2,"")</f>
        <v>81194520231</v>
      </c>
      <c r="K57" t="str">
        <f>IF([4]NT!K2&lt;&gt;"",[4]NT!K2,"")</f>
        <v>142 Glider Rdge</v>
      </c>
      <c r="L57" t="str">
        <f>IF([4]NT!L2&lt;&gt;"",[4]NT!L2,"")</f>
        <v>East Point</v>
      </c>
      <c r="M57" t="str">
        <f>IF([4]NT!M2&lt;&gt;"",[4]NT!M2,"")</f>
        <v>NT</v>
      </c>
      <c r="N57" t="str">
        <f>IF([4]NT!N2&lt;&gt;"",[4]NT!N2,"")</f>
        <v>0820</v>
      </c>
      <c r="O57" t="str">
        <f>IF([4]NT!O2&lt;&gt;"",[4]NT!O2,"")</f>
        <v>0855501588</v>
      </c>
      <c r="P57" t="str">
        <f>IF([4]NT!P2&lt;&gt;"",[4]NT!P2,"")</f>
        <v>0855501844</v>
      </c>
      <c r="Q57" t="str">
        <f>IF([4]NT!Q2&lt;&gt;"",[4]NT!Q2,"")</f>
        <v>reception@eastpointrenalclinic.example.com.au</v>
      </c>
      <c r="R57" t="str">
        <f>IF([4]NT!R2&lt;&gt;"",[4]NT!R2,"")</f>
        <v/>
      </c>
    </row>
    <row r="58" spans="1:18" x14ac:dyDescent="0.25">
      <c r="A58" t="str">
        <f>IF([4]NT!A3&lt;&gt;"",[4]NT!A3,"")</f>
        <v>Public Hospital</v>
      </c>
      <c r="B58" t="str">
        <f>IF([4]NT!B3&lt;&gt;"",TRIM([4]NT!B3),"")</f>
        <v>8003621566706126</v>
      </c>
      <c r="C58" t="str">
        <f>IF([4]NT!C3&lt;&gt;"",[4]NT!C3,"")</f>
        <v>Pine Creek Public Hospital</v>
      </c>
      <c r="D58">
        <f>IF([4]NT!D3&lt;&gt;"",[4]NT!D3,"")</f>
        <v>8401</v>
      </c>
      <c r="E58" t="str">
        <f>IF([4]NT!E3&lt;&gt;"",[4]NT!E3,"")</f>
        <v>Hospitals (except Psychiatric Hospitals)</v>
      </c>
      <c r="F58" t="str">
        <f>IF([4]NT!F3&lt;&gt;"",[4]NT!F3,"")</f>
        <v>8401-15</v>
      </c>
      <c r="G58" t="str">
        <f>IF([4]NT!G3&lt;&gt;"",[4]NT!G3,"")</f>
        <v>Public acute care Hospital</v>
      </c>
      <c r="H58" t="str">
        <f>IF([4]NT!H3&lt;&gt;"",[4]NT!H3,"")</f>
        <v/>
      </c>
      <c r="I58" t="str">
        <f>IF([4]NT!I3&lt;&gt;"",[4]NT!I3,"")</f>
        <v/>
      </c>
      <c r="J58">
        <f>IF([4]NT!J3&lt;&gt;"",[4]NT!J3,"")</f>
        <v>81113031743</v>
      </c>
      <c r="K58" t="str">
        <f>IF([4]NT!K3&lt;&gt;"",[4]NT!K3,"")</f>
        <v>179 Hume Cct</v>
      </c>
      <c r="L58" t="str">
        <f>IF([4]NT!L3&lt;&gt;"",[4]NT!L3,"")</f>
        <v>Pine Creek</v>
      </c>
      <c r="M58" t="str">
        <f>IF([4]NT!M3&lt;&gt;"",[4]NT!M3,"")</f>
        <v>NT</v>
      </c>
      <c r="N58" t="str">
        <f>IF([4]NT!N3&lt;&gt;"",[4]NT!N3,"")</f>
        <v>0847</v>
      </c>
      <c r="O58" t="str">
        <f>IF([4]NT!O3&lt;&gt;"",[4]NT!O3,"")</f>
        <v>0855505942</v>
      </c>
      <c r="P58" t="str">
        <f>IF([4]NT!P3&lt;&gt;"",[4]NT!P3,"")</f>
        <v>0855501955</v>
      </c>
      <c r="Q58" t="str">
        <f>IF([4]NT!Q3&lt;&gt;"",[4]NT!Q3,"")</f>
        <v>reception@pinecreekph.example.net</v>
      </c>
      <c r="R58" t="str">
        <f>IF([4]NT!R3&lt;&gt;"",[4]NT!R3,"")</f>
        <v xml:space="preserve">8003618233385250' 8003619900052389 , 8003619900052421 </v>
      </c>
    </row>
    <row r="59" spans="1:18" x14ac:dyDescent="0.25">
      <c r="A59" t="str">
        <f>IF([4]NT!A4&lt;&gt;"",[4]NT!A4,"")</f>
        <v>Private Hospital</v>
      </c>
      <c r="B59" t="str">
        <f>IF([4]NT!B4&lt;&gt;"",TRIM([4]NT!B4),"")</f>
        <v>8003628233373230</v>
      </c>
      <c r="C59" t="str">
        <f>IF([4]NT!C4&lt;&gt;"",[4]NT!C4,"")</f>
        <v>Beswick Private Hospital</v>
      </c>
      <c r="D59">
        <f>IF([4]NT!D4&lt;&gt;"",[4]NT!D4,"")</f>
        <v>8401</v>
      </c>
      <c r="E59" t="str">
        <f>IF([4]NT!E4&lt;&gt;"",[4]NT!E4,"")</f>
        <v>Hospitals (except Psychiatric Hospitals)</v>
      </c>
      <c r="F59" t="str">
        <f>IF([4]NT!F4&lt;&gt;"",[4]NT!F4,"")</f>
        <v>8401-16</v>
      </c>
      <c r="G59" t="str">
        <f>IF([4]NT!G4&lt;&gt;"",[4]NT!G4,"")</f>
        <v>Private acute care Hospital</v>
      </c>
      <c r="H59" t="str">
        <f>IF([4]NT!H4&lt;&gt;"",[4]NT!H4,"")</f>
        <v/>
      </c>
      <c r="I59" t="str">
        <f>IF([4]NT!I4&lt;&gt;"",[4]NT!I4,"")</f>
        <v/>
      </c>
      <c r="J59">
        <f>IF([4]NT!J4&lt;&gt;"",[4]NT!J4,"")</f>
        <v>81157973977</v>
      </c>
      <c r="K59" t="str">
        <f>IF([4]NT!K4&lt;&gt;"",[4]NT!K4,"")</f>
        <v>23 Forrest Gr</v>
      </c>
      <c r="L59" t="str">
        <f>IF([4]NT!L4&lt;&gt;"",[4]NT!L4,"")</f>
        <v>Beswick</v>
      </c>
      <c r="M59" t="str">
        <f>IF([4]NT!M4&lt;&gt;"",[4]NT!M4,"")</f>
        <v>NT</v>
      </c>
      <c r="N59" t="str">
        <f>IF([4]NT!N4&lt;&gt;"",[4]NT!N4,"")</f>
        <v>0852</v>
      </c>
      <c r="O59" t="str">
        <f>IF([4]NT!O4&lt;&gt;"",[4]NT!O4,"")</f>
        <v>0855507024</v>
      </c>
      <c r="P59" t="str">
        <f>IF([4]NT!P4&lt;&gt;"",[4]NT!P4,"")</f>
        <v>0855504646</v>
      </c>
      <c r="Q59" t="str">
        <f>IF([4]NT!Q4&lt;&gt;"",[4]NT!Q4,"")</f>
        <v>info@beswickph.example.com.au</v>
      </c>
      <c r="R59" t="str">
        <f>IF([4]NT!R4&lt;&gt;"",[4]NT!R4,"")</f>
        <v xml:space="preserve">8003613233385137 , 8003613233385145 ,8003619900052439 </v>
      </c>
    </row>
    <row r="60" spans="1:18" x14ac:dyDescent="0.25">
      <c r="A60" t="str">
        <f>IF([4]NT!A5&lt;&gt;"",[4]NT!A5,"")</f>
        <v>Radiology lab</v>
      </c>
      <c r="B60" t="str">
        <f>IF([4]NT!B5&lt;&gt;"",TRIM([4]NT!B5),"")</f>
        <v>8003628233373248</v>
      </c>
      <c r="C60" t="str">
        <f>IF([4]NT!C5&lt;&gt;"",[4]NT!C5,"")</f>
        <v>Kaltukatjara Radiology</v>
      </c>
      <c r="D60">
        <f>IF([4]NT!D5&lt;&gt;"",[4]NT!D5,"")</f>
        <v>8520</v>
      </c>
      <c r="E60" t="str">
        <f>IF([4]NT!E5&lt;&gt;"",[4]NT!E5,"")</f>
        <v>Pathology and Diagnostic Imaging Services</v>
      </c>
      <c r="F60" t="str">
        <f>IF([4]NT!F5&lt;&gt;"",[4]NT!F5,"")</f>
        <v>8520-1</v>
      </c>
      <c r="G60" t="str">
        <f>IF([4]NT!G5&lt;&gt;"",[4]NT!G5,"")</f>
        <v>Diagnostic imaging service</v>
      </c>
      <c r="H60" t="str">
        <f>IF([4]NT!H5&lt;&gt;"",[4]NT!H5,"")</f>
        <v>8520-1.1</v>
      </c>
      <c r="I60" t="str">
        <f>IF([4]NT!I5&lt;&gt;"",[4]NT!I5,"")</f>
        <v>Diagnostic Radiology</v>
      </c>
      <c r="J60">
        <f>IF([4]NT!J5&lt;&gt;"",[4]NT!J5,"")</f>
        <v>81158760677</v>
      </c>
      <c r="K60" t="str">
        <f>IF([4]NT!K5&lt;&gt;"",[4]NT!K5,"")</f>
        <v>123 Greenwood Jnc</v>
      </c>
      <c r="L60" t="str">
        <f>IF([4]NT!L5&lt;&gt;"",[4]NT!L5,"")</f>
        <v>Kaltukatjara</v>
      </c>
      <c r="M60" t="str">
        <f>IF([4]NT!M5&lt;&gt;"",[4]NT!M5,"")</f>
        <v>NT</v>
      </c>
      <c r="N60" t="str">
        <f>IF([4]NT!N5&lt;&gt;"",[4]NT!N5,"")</f>
        <v>0872</v>
      </c>
      <c r="O60" t="str">
        <f>IF([4]NT!O5&lt;&gt;"",[4]NT!O5,"")</f>
        <v>0855500544</v>
      </c>
      <c r="P60" t="str">
        <f>IF([4]NT!P5&lt;&gt;"",[4]NT!P5,"")</f>
        <v>0855501327</v>
      </c>
      <c r="Q60" t="str">
        <f>IF([4]NT!Q5&lt;&gt;"",[4]NT!Q5,"")</f>
        <v>info@kaltukatjararadiology.example.net</v>
      </c>
      <c r="R60" t="str">
        <f>IF([4]NT!R5&lt;&gt;"",[4]NT!R5,"")</f>
        <v xml:space="preserve">8003616566719160 </v>
      </c>
    </row>
    <row r="61" spans="1:18" x14ac:dyDescent="0.25">
      <c r="A61" t="str">
        <f>IF([4]NT!A6&lt;&gt;"",[4]NT!A6,"")</f>
        <v>Pathology lab</v>
      </c>
      <c r="B61" t="str">
        <f>IF([4]NT!B6&lt;&gt;"",TRIM([4]NT!B6),"")</f>
        <v>8003626566707073</v>
      </c>
      <c r="C61" t="str">
        <f>IF([4]NT!C6&lt;&gt;"",[4]NT!C6,"")</f>
        <v>Bayview Pathology</v>
      </c>
      <c r="D61">
        <f>IF([4]NT!D6&lt;&gt;"",[4]NT!D6,"")</f>
        <v>8520</v>
      </c>
      <c r="E61" t="str">
        <f>IF([4]NT!E6&lt;&gt;"",[4]NT!E6,"")</f>
        <v>Pathology and Diagnostic Imaging Services</v>
      </c>
      <c r="F61" t="str">
        <f>IF([4]NT!F6&lt;&gt;"",[4]NT!F6,"")</f>
        <v>8520-3</v>
      </c>
      <c r="G61" t="str">
        <f>IF([4]NT!G6&lt;&gt;"",[4]NT!G6,"")</f>
        <v>Pathology laboratory service</v>
      </c>
      <c r="H61" t="str">
        <f>IF([4]NT!H6&lt;&gt;"",[4]NT!H6,"")</f>
        <v/>
      </c>
      <c r="I61" t="str">
        <f>IF([4]NT!I6&lt;&gt;"",[4]NT!I6,"")</f>
        <v/>
      </c>
      <c r="J61">
        <f>IF([4]NT!J6&lt;&gt;"",[4]NT!J6,"")</f>
        <v>81156229675</v>
      </c>
      <c r="K61" t="str">
        <f>IF([4]NT!K6&lt;&gt;"",[4]NT!K6,"")</f>
        <v>19 Museum Jnc</v>
      </c>
      <c r="L61" t="str">
        <f>IF([4]NT!L6&lt;&gt;"",[4]NT!L6,"")</f>
        <v>Bayview</v>
      </c>
      <c r="M61" t="str">
        <f>IF([4]NT!M6&lt;&gt;"",[4]NT!M6,"")</f>
        <v>NT</v>
      </c>
      <c r="N61" t="str">
        <f>IF([4]NT!N6&lt;&gt;"",[4]NT!N6,"")</f>
        <v>0820</v>
      </c>
      <c r="O61" t="str">
        <f>IF([4]NT!O6&lt;&gt;"",[4]NT!O6,"")</f>
        <v>0855509259</v>
      </c>
      <c r="P61" t="str">
        <f>IF([4]NT!P6&lt;&gt;"",[4]NT!P6,"")</f>
        <v>0855501884</v>
      </c>
      <c r="Q61" t="str">
        <f>IF([4]NT!Q6&lt;&gt;"",[4]NT!Q6,"")</f>
        <v>reception@bayviewpathology.example.com.au</v>
      </c>
      <c r="R61" t="str">
        <f>IF([4]NT!R6&lt;&gt;"",[4]NT!R6,"")</f>
        <v xml:space="preserve">8003611566718759 </v>
      </c>
    </row>
    <row r="62" spans="1:18" x14ac:dyDescent="0.25">
      <c r="A62" t="str">
        <f>IF([4]NT!A7&lt;&gt;"",[4]NT!A7,"")</f>
        <v>Pharmacy</v>
      </c>
      <c r="B62" t="str">
        <f>IF([4]NT!B7&lt;&gt;"",TRIM([4]NT!B7),"")</f>
        <v>8003623233373462</v>
      </c>
      <c r="C62" t="str">
        <f>IF([4]NT!C7&lt;&gt;"",[4]NT!C7,"")</f>
        <v>Ludmilla Pharmacy</v>
      </c>
      <c r="D62">
        <f>IF([4]NT!D7&lt;&gt;"",[4]NT!D7,"")</f>
        <v>4271</v>
      </c>
      <c r="E62" t="str">
        <f>IF([4]NT!E7&lt;&gt;"",[4]NT!E7,"")</f>
        <v>Retail Pharmacy</v>
      </c>
      <c r="F62" t="str">
        <f>IF([4]NT!F7&lt;&gt;"",[4]NT!F7,"")</f>
        <v>4271-1</v>
      </c>
      <c r="G62" t="str">
        <f>IF([4]NT!G7&lt;&gt;"",[4]NT!G7,"")</f>
        <v>Pharmacy, retail, operation</v>
      </c>
      <c r="H62" t="str">
        <f>IF([4]NT!H7&lt;&gt;"",[4]NT!H7,"")</f>
        <v/>
      </c>
      <c r="I62" t="str">
        <f>IF([4]NT!I7&lt;&gt;"",[4]NT!I7,"")</f>
        <v/>
      </c>
      <c r="J62">
        <f>IF([4]NT!J7&lt;&gt;"",[4]NT!J7,"")</f>
        <v>81116048328</v>
      </c>
      <c r="K62" t="str">
        <f>IF([4]NT!K7&lt;&gt;"",[4]NT!K7,"")</f>
        <v>62 John Hts</v>
      </c>
      <c r="L62" t="str">
        <f>IF([4]NT!L7&lt;&gt;"",[4]NT!L7,"")</f>
        <v>Ludmilla</v>
      </c>
      <c r="M62" t="str">
        <f>IF([4]NT!M7&lt;&gt;"",[4]NT!M7,"")</f>
        <v>NT</v>
      </c>
      <c r="N62" t="str">
        <f>IF([4]NT!N7&lt;&gt;"",[4]NT!N7,"")</f>
        <v>0820</v>
      </c>
      <c r="O62" t="str">
        <f>IF([4]NT!O7&lt;&gt;"",[4]NT!O7,"")</f>
        <v>0855508851</v>
      </c>
      <c r="P62" t="str">
        <f>IF([4]NT!P7&lt;&gt;"",[4]NT!P7,"")</f>
        <v>0855500735</v>
      </c>
      <c r="Q62" t="str">
        <f>IF([4]NT!Q7&lt;&gt;"",[4]NT!Q7,"")</f>
        <v>reception@ludmillapharmacy.example.net</v>
      </c>
      <c r="R62" t="str">
        <f>IF([4]NT!R7&lt;&gt;"",[4]NT!R7,"")</f>
        <v>8003614900051689</v>
      </c>
    </row>
    <row r="63" spans="1:18" x14ac:dyDescent="0.25">
      <c r="A63" t="str">
        <f>IF([4]NT!A8&lt;&gt;"",[4]NT!A8,"")</f>
        <v>Medical Centre</v>
      </c>
      <c r="B63" t="str">
        <f>IF([4]NT!B8&lt;&gt;"",TRIM([4]NT!B8),"")</f>
        <v>8003624900039287</v>
      </c>
      <c r="C63" t="str">
        <f>IF([4]NT!C8&lt;&gt;"",[4]NT!C8,"")</f>
        <v>Alice Springs Medical Practice</v>
      </c>
      <c r="D63">
        <f>IF([4]NT!D8&lt;&gt;"",[4]NT!D8,"")</f>
        <v>8511</v>
      </c>
      <c r="E63" t="str">
        <f>IF([4]NT!E8&lt;&gt;"",[4]NT!E8,"")</f>
        <v>General Practice</v>
      </c>
      <c r="F63" t="str">
        <f>IF([4]NT!F8&lt;&gt;"",[4]NT!F8,"")</f>
        <v>8511-2</v>
      </c>
      <c r="G63" t="str">
        <f>IF([4]NT!G8&lt;&gt;"",[4]NT!G8,"")</f>
        <v>General medical practitioner service</v>
      </c>
      <c r="H63" t="str">
        <f>IF([4]NT!H8&lt;&gt;"",[4]NT!H8,"")</f>
        <v/>
      </c>
      <c r="I63" t="str">
        <f>IF([4]NT!I8&lt;&gt;"",[4]NT!I8,"")</f>
        <v/>
      </c>
      <c r="J63">
        <f>IF([4]NT!J8&lt;&gt;"",[4]NT!J8,"")</f>
        <v>81164929485</v>
      </c>
      <c r="K63" t="str">
        <f>IF([4]NT!K8&lt;&gt;"",[4]NT!K8,"")</f>
        <v>148 Glider Esp</v>
      </c>
      <c r="L63" t="str">
        <f>IF([4]NT!L8&lt;&gt;"",[4]NT!L8,"")</f>
        <v>Alice Springs</v>
      </c>
      <c r="M63" t="str">
        <f>IF([4]NT!M8&lt;&gt;"",[4]NT!M8,"")</f>
        <v>NT</v>
      </c>
      <c r="N63" t="str">
        <f>IF([4]NT!N8&lt;&gt;"",[4]NT!N8,"")</f>
        <v>0872</v>
      </c>
      <c r="O63" t="str">
        <f>IF([4]NT!O8&lt;&gt;"",[4]NT!O8,"")</f>
        <v>0855500508</v>
      </c>
      <c r="P63" t="str">
        <f>IF([4]NT!P8&lt;&gt;"",[4]NT!P8,"")</f>
        <v>0855505226</v>
      </c>
      <c r="Q63" t="str">
        <f>IF([4]NT!Q8&lt;&gt;"",[4]NT!Q8,"")</f>
        <v>info@alicespringsmp.example.com.au</v>
      </c>
      <c r="R63" t="str">
        <f>IF([4]NT!R8&lt;&gt;"",[4]NT!R8,"")</f>
        <v xml:space="preserve">8003614900051655 , 8003619900052397 </v>
      </c>
    </row>
    <row r="64" spans="1:18" x14ac:dyDescent="0.25">
      <c r="A64" t="str">
        <f>IF([4]NT!A9&lt;&gt;"",[4]NT!A9,"")</f>
        <v>Medical Clinic</v>
      </c>
      <c r="B64" t="str">
        <f>IF([4]NT!B9&lt;&gt;"",TRIM([4]NT!B9),"")</f>
        <v>8003624900039295</v>
      </c>
      <c r="C64" t="str">
        <f>IF([4]NT!C9&lt;&gt;"",[4]NT!C9,"")</f>
        <v>Cullen Bay Medical Clinic</v>
      </c>
      <c r="D64">
        <f>IF([4]NT!D9&lt;&gt;"",[4]NT!D9,"")</f>
        <v>8511</v>
      </c>
      <c r="E64" t="str">
        <f>IF([4]NT!E9&lt;&gt;"",[4]NT!E9,"")</f>
        <v>General Practice</v>
      </c>
      <c r="F64" t="str">
        <f>IF([4]NT!F9&lt;&gt;"",[4]NT!F9,"")</f>
        <v>8511-3</v>
      </c>
      <c r="G64" t="str">
        <f>IF([4]NT!G9&lt;&gt;"",[4]NT!G9,"")</f>
        <v>General practice medical clinic service</v>
      </c>
      <c r="H64" t="str">
        <f>IF([4]NT!H9&lt;&gt;"",[4]NT!H9,"")</f>
        <v/>
      </c>
      <c r="I64" t="str">
        <f>IF([4]NT!I9&lt;&gt;"",[4]NT!I9,"")</f>
        <v/>
      </c>
      <c r="J64">
        <f>IF([4]NT!J9&lt;&gt;"",[4]NT!J9,"")</f>
        <v>81131695506</v>
      </c>
      <c r="K64" t="str">
        <f>IF([4]NT!K9&lt;&gt;"",[4]NT!K9,"")</f>
        <v>91 Law Ct</v>
      </c>
      <c r="L64" t="str">
        <f>IF([4]NT!L9&lt;&gt;"",[4]NT!L9,"")</f>
        <v>Cullen Bay</v>
      </c>
      <c r="M64" t="str">
        <f>IF([4]NT!M9&lt;&gt;"",[4]NT!M9,"")</f>
        <v>NT</v>
      </c>
      <c r="N64" t="str">
        <f>IF([4]NT!N9&lt;&gt;"",[4]NT!N9,"")</f>
        <v>0820</v>
      </c>
      <c r="O64" t="str">
        <f>IF([4]NT!O9&lt;&gt;"",[4]NT!O9,"")</f>
        <v>0855505630</v>
      </c>
      <c r="P64" t="str">
        <f>IF([4]NT!P9&lt;&gt;"",[4]NT!P9,"")</f>
        <v>0855506385</v>
      </c>
      <c r="Q64" t="str">
        <f>IF([4]NT!Q9&lt;&gt;"",[4]NT!Q9,"")</f>
        <v>info@cullenbay.example.net</v>
      </c>
      <c r="R64" t="str">
        <f>IF([4]NT!R9&lt;&gt;"",[4]NT!R9,"")</f>
        <v>8003611566718742 , 8003611566718775</v>
      </c>
    </row>
    <row r="65" spans="1:18" s="23" customFormat="1" x14ac:dyDescent="0.25">
      <c r="A65" s="23" t="str">
        <f>IF([4]NT!A10&lt;&gt;"",[4]NT!A10,"")</f>
        <v>Aboriginal Medical Service Centre</v>
      </c>
      <c r="B65" s="23" t="str">
        <f>IF([4]NT!B10&lt;&gt;"",TRIM([4]NT!B10),"")</f>
        <v>8003621566706142</v>
      </c>
      <c r="C65" s="23" t="str">
        <f>IF([4]NT!C10&lt;&gt;"",[4]NT!C10,"")</f>
        <v>Annie River Practice</v>
      </c>
      <c r="D65" s="23">
        <f>IF([4]NT!D10&lt;&gt;"",[4]NT!D10,"")</f>
        <v>8511</v>
      </c>
      <c r="E65" s="23" t="str">
        <f>IF([4]NT!E10&lt;&gt;"",[4]NT!E10,"")</f>
        <v>General Practice</v>
      </c>
      <c r="F65" s="23" t="str">
        <f>IF([4]NT!F10&lt;&gt;"",[4]NT!F10,"")</f>
        <v>8511-5</v>
      </c>
      <c r="G65" s="23" t="str">
        <f>IF([4]NT!G10&lt;&gt;"",[4]NT!G10,"")</f>
        <v>Community Health Care</v>
      </c>
      <c r="H65" s="23" t="str">
        <f>IF([4]NT!H10&lt;&gt;"",[4]NT!H10,"")</f>
        <v/>
      </c>
      <c r="I65" s="23" t="str">
        <f>IF([4]NT!I10&lt;&gt;"",[4]NT!I10,"")</f>
        <v/>
      </c>
      <c r="J65" s="23">
        <f>IF([4]NT!J10&lt;&gt;"",[4]NT!J10,"")</f>
        <v>81185486752</v>
      </c>
      <c r="K65" s="23" t="str">
        <f>IF([4]NT!K10&lt;&gt;"",[4]NT!K10,"")</f>
        <v>63 Forrest Rdge</v>
      </c>
      <c r="L65" s="23" t="str">
        <f>IF([4]NT!L10&lt;&gt;"",[4]NT!L10,"")</f>
        <v>Annie River</v>
      </c>
      <c r="M65" s="23" t="str">
        <f>IF([4]NT!M10&lt;&gt;"",[4]NT!M10,"")</f>
        <v>NT</v>
      </c>
      <c r="N65" s="23" t="str">
        <f>IF([4]NT!N10&lt;&gt;"",[4]NT!N10,"")</f>
        <v>0822</v>
      </c>
      <c r="O65" s="23" t="str">
        <f>IF([4]NT!O10&lt;&gt;"",[4]NT!O10,"")</f>
        <v>0855508858</v>
      </c>
      <c r="P65" s="23" t="str">
        <f>IF([4]NT!P10&lt;&gt;"",[4]NT!P10,"")</f>
        <v>0855509138</v>
      </c>
      <c r="Q65" s="23" t="str">
        <f>IF([4]NT!Q10&lt;&gt;"",[4]NT!Q10,"")</f>
        <v>reception@annieriverpractice.example.com.au</v>
      </c>
      <c r="R65" s="23" t="str">
        <f>IF([4]NT!R10&lt;&gt;"",[4]NT!R10,"")</f>
        <v xml:space="preserve">8003619900052348 , 8003613233385160 </v>
      </c>
    </row>
    <row r="66" spans="1:18" x14ac:dyDescent="0.25">
      <c r="A66" t="str">
        <f>IF([4]SA!A2&lt;&gt;"",[4]SA!A2,"")</f>
        <v>Public Hospital</v>
      </c>
      <c r="B66" t="str">
        <f>IF([4]SA!B2&lt;&gt;"",TRIM([4]SA!B2),"")</f>
        <v>8003629900040581</v>
      </c>
      <c r="C66" t="str">
        <f>IF([4]SA!C2&lt;&gt;"",[4]SA!C2,"")</f>
        <v>Leasingham Public Hospital</v>
      </c>
      <c r="D66">
        <f>IF([4]SA!D2&lt;&gt;"",[4]SA!D2,"")</f>
        <v>8401</v>
      </c>
      <c r="E66" t="str">
        <f>IF([4]SA!E2&lt;&gt;"",[4]SA!E2,"")</f>
        <v>Hospitals (except Psychiatric Hospitals)</v>
      </c>
      <c r="F66" t="str">
        <f>IF([4]SA!F2&lt;&gt;"",[4]SA!F2,"")</f>
        <v>8401-15</v>
      </c>
      <c r="G66" t="str">
        <f>IF([4]SA!G2&lt;&gt;"",[4]SA!G2,"")</f>
        <v>Public acute care Hospital</v>
      </c>
      <c r="H66" t="str">
        <f>IF([4]SA!H2&lt;&gt;"",[4]SA!H2,"")</f>
        <v/>
      </c>
      <c r="I66" t="str">
        <f>IF([4]SA!I2&lt;&gt;"",[4]SA!I2,"")</f>
        <v/>
      </c>
      <c r="J66">
        <f>IF([4]SA!J2&lt;&gt;"",[4]SA!J2,"")</f>
        <v>81114320302</v>
      </c>
      <c r="K66" t="str">
        <f>IF([4]SA!K2&lt;&gt;"",[4]SA!K2,"")</f>
        <v>142 Verdanna Way</v>
      </c>
      <c r="L66" t="str">
        <f>IF([4]SA!L2&lt;&gt;"",[4]SA!L2,"")</f>
        <v>Leasingham</v>
      </c>
      <c r="M66" t="str">
        <f>IF([4]SA!M2&lt;&gt;"",[4]SA!M2,"")</f>
        <v>SA</v>
      </c>
      <c r="N66">
        <f>IF([4]SA!N2&lt;&gt;"",[4]SA!N2,"")</f>
        <v>5452</v>
      </c>
      <c r="O66" t="str">
        <f>IF([4]SA!O2&lt;&gt;"",[4]SA!O2,"")</f>
        <v>0855503755</v>
      </c>
      <c r="P66" t="str">
        <f>IF([4]SA!P2&lt;&gt;"",[4]SA!P2,"")</f>
        <v>0855501138</v>
      </c>
      <c r="Q66" t="str">
        <f>IF([4]SA!Q2&lt;&gt;"",[4]SA!Q2,"")</f>
        <v>info@leasinghamph.example.net</v>
      </c>
      <c r="R66" t="str">
        <f>IF([4]SA!R2&lt;&gt;"",[4]SA!R2,"")</f>
        <v xml:space="preserve">8003611566718817 , 8003618233385359 , 8003614900051788 </v>
      </c>
    </row>
    <row r="67" spans="1:18" x14ac:dyDescent="0.25">
      <c r="A67" t="str">
        <f>IF([4]SA!A3&lt;&gt;"",[4]SA!A3,"")</f>
        <v>Private Hospital</v>
      </c>
      <c r="B67" t="str">
        <f>IF([4]SA!B3&lt;&gt;"",TRIM([4]SA!B3),"")</f>
        <v>8003623233373488</v>
      </c>
      <c r="C67" t="str">
        <f>IF([4]SA!C3&lt;&gt;"",[4]SA!C3,"")</f>
        <v>Yunta Private Hospital</v>
      </c>
      <c r="D67">
        <f>IF([4]SA!D3&lt;&gt;"",[4]SA!D3,"")</f>
        <v>8401</v>
      </c>
      <c r="E67" t="str">
        <f>IF([4]SA!E3&lt;&gt;"",[4]SA!E3,"")</f>
        <v>Hospitals (except Psychiatric Hospitals)</v>
      </c>
      <c r="F67" t="str">
        <f>IF([4]SA!F3&lt;&gt;"",[4]SA!F3,"")</f>
        <v>8401-16</v>
      </c>
      <c r="G67" t="str">
        <f>IF([4]SA!G3&lt;&gt;"",[4]SA!G3,"")</f>
        <v>Private acute care Hospital</v>
      </c>
      <c r="H67" t="str">
        <f>IF([4]SA!H3&lt;&gt;"",[4]SA!H3,"")</f>
        <v/>
      </c>
      <c r="I67" t="str">
        <f>IF([4]SA!I3&lt;&gt;"",[4]SA!I3,"")</f>
        <v/>
      </c>
      <c r="J67">
        <f>IF([4]SA!J3&lt;&gt;"",[4]SA!J3,"")</f>
        <v>81184412501</v>
      </c>
      <c r="K67" t="str">
        <f>IF([4]SA!K3&lt;&gt;"",[4]SA!K3,"")</f>
        <v>14 Shall Pl</v>
      </c>
      <c r="L67" t="str">
        <f>IF([4]SA!L3&lt;&gt;"",[4]SA!L3,"")</f>
        <v>Yunta</v>
      </c>
      <c r="M67" t="str">
        <f>IF([4]SA!M3&lt;&gt;"",[4]SA!M3,"")</f>
        <v>SA</v>
      </c>
      <c r="N67">
        <f>IF([4]SA!N3&lt;&gt;"",[4]SA!N3,"")</f>
        <v>5440</v>
      </c>
      <c r="O67" t="str">
        <f>IF([4]SA!O3&lt;&gt;"",[4]SA!O3,"")</f>
        <v>0855504159</v>
      </c>
      <c r="P67" t="str">
        <f>IF([4]SA!P3&lt;&gt;"",[4]SA!P3,"")</f>
        <v>0855505434</v>
      </c>
      <c r="Q67" t="str">
        <f>IF([4]SA!Q3&lt;&gt;"",[4]SA!Q3,"")</f>
        <v>reception@yuntaph.example.com.au</v>
      </c>
      <c r="R67" t="str">
        <f>IF([4]SA!R3&lt;&gt;"",[4]SA!R3,"")</f>
        <v>8003619900052470 , 8003619900052496 , 8003614900051796</v>
      </c>
    </row>
    <row r="68" spans="1:18" x14ac:dyDescent="0.25">
      <c r="A68" t="str">
        <f>IF([4]SA!A4&lt;&gt;"",[4]SA!A4,"")</f>
        <v>Radiology lab</v>
      </c>
      <c r="B68" t="str">
        <f>IF([4]SA!B4&lt;&gt;"",TRIM([4]SA!B4),"")</f>
        <v>8003628233373263</v>
      </c>
      <c r="C68" t="str">
        <f>IF([4]SA!C4&lt;&gt;"",[4]SA!C4,"")</f>
        <v>Cape Jaffa Radiology</v>
      </c>
      <c r="D68">
        <f>IF([4]SA!D4&lt;&gt;"",[4]SA!D4,"")</f>
        <v>8520</v>
      </c>
      <c r="E68" t="str">
        <f>IF([4]SA!E4&lt;&gt;"",[4]SA!E4,"")</f>
        <v>Pathology and Diagnostic Imaging Services</v>
      </c>
      <c r="F68" t="str">
        <f>IF([4]SA!F4&lt;&gt;"",[4]SA!F4,"")</f>
        <v>8520-1</v>
      </c>
      <c r="G68" t="str">
        <f>IF([4]SA!G4&lt;&gt;"",[4]SA!G4,"")</f>
        <v>Diagnostic imaging service</v>
      </c>
      <c r="H68" t="str">
        <f>IF([4]SA!H4&lt;&gt;"",[4]SA!H4,"")</f>
        <v>8520-1.1</v>
      </c>
      <c r="I68" t="str">
        <f>IF([4]SA!I4&lt;&gt;"",[4]SA!I4,"")</f>
        <v>Diagnostic Radiology</v>
      </c>
      <c r="J68">
        <f>IF([4]SA!J4&lt;&gt;"",[4]SA!J4,"")</f>
        <v>81147619386</v>
      </c>
      <c r="K68" t="str">
        <f>IF([4]SA!K4&lt;&gt;"",[4]SA!K4,"")</f>
        <v>91 Toby Esp</v>
      </c>
      <c r="L68" t="str">
        <f>IF([4]SA!L4&lt;&gt;"",[4]SA!L4,"")</f>
        <v>Cape Jaffa</v>
      </c>
      <c r="M68" t="str">
        <f>IF([4]SA!M4&lt;&gt;"",[4]SA!M4,"")</f>
        <v>SA</v>
      </c>
      <c r="N68">
        <f>IF([4]SA!N4&lt;&gt;"",[4]SA!N4,"")</f>
        <v>5275</v>
      </c>
      <c r="O68" t="str">
        <f>IF([4]SA!O4&lt;&gt;"",[4]SA!O4,"")</f>
        <v>0855503549</v>
      </c>
      <c r="P68" t="str">
        <f>IF([4]SA!P4&lt;&gt;"",[4]SA!P4,"")</f>
        <v>0855507478</v>
      </c>
      <c r="Q68" t="str">
        <f>IF([4]SA!Q4&lt;&gt;"",[4]SA!Q4,"")</f>
        <v>reception@capejaffaradiology.example.net</v>
      </c>
      <c r="R68" t="str">
        <f>IF([4]SA!R4&lt;&gt;"",[4]SA!R4,"")</f>
        <v xml:space="preserve">8003613233385210 </v>
      </c>
    </row>
    <row r="69" spans="1:18" x14ac:dyDescent="0.25">
      <c r="A69" t="str">
        <f>IF([4]SA!A5&lt;&gt;"",[4]SA!A5,"")</f>
        <v>Radiology lab</v>
      </c>
      <c r="B69" t="str">
        <f>IF([4]SA!B5&lt;&gt;"",TRIM([4]SA!B5),"")</f>
        <v>8003628233373271</v>
      </c>
      <c r="C69" t="str">
        <f>IF([4]SA!C5&lt;&gt;"",[4]SA!C5,"")</f>
        <v>Back Valley Radiology</v>
      </c>
      <c r="D69">
        <f>IF([4]SA!D5&lt;&gt;"",[4]SA!D5,"")</f>
        <v>8520</v>
      </c>
      <c r="E69" t="str">
        <f>IF([4]SA!E5&lt;&gt;"",[4]SA!E5,"")</f>
        <v>Pathology and Diagnostic Imaging Services</v>
      </c>
      <c r="F69" t="str">
        <f>IF([4]SA!F5&lt;&gt;"",[4]SA!F5,"")</f>
        <v>8520-1</v>
      </c>
      <c r="G69" t="str">
        <f>IF([4]SA!G5&lt;&gt;"",[4]SA!G5,"")</f>
        <v>Diagnostic imaging service</v>
      </c>
      <c r="H69" t="str">
        <f>IF([4]SA!H5&lt;&gt;"",[4]SA!H5,"")</f>
        <v>8520-1.1</v>
      </c>
      <c r="I69" t="str">
        <f>IF([4]SA!I5&lt;&gt;"",[4]SA!I5,"")</f>
        <v>Diagnostic Radiology</v>
      </c>
      <c r="J69">
        <f>IF([4]SA!J5&lt;&gt;"",[4]SA!J5,"")</f>
        <v>81198765695</v>
      </c>
      <c r="K69" t="str">
        <f>IF([4]SA!K5&lt;&gt;"",[4]SA!K5,"")</f>
        <v>179 Delaware Hts</v>
      </c>
      <c r="L69" t="str">
        <f>IF([4]SA!L5&lt;&gt;"",[4]SA!L5,"")</f>
        <v>Back Valley</v>
      </c>
      <c r="M69" t="str">
        <f>IF([4]SA!M5&lt;&gt;"",[4]SA!M5,"")</f>
        <v>SA</v>
      </c>
      <c r="N69">
        <f>IF([4]SA!N5&lt;&gt;"",[4]SA!N5,"")</f>
        <v>5211</v>
      </c>
      <c r="O69" t="str">
        <f>IF([4]SA!O5&lt;&gt;"",[4]SA!O5,"")</f>
        <v>0855506346</v>
      </c>
      <c r="P69" t="str">
        <f>IF([4]SA!P5&lt;&gt;"",[4]SA!P5,"")</f>
        <v>0855507359</v>
      </c>
      <c r="Q69" t="str">
        <f>IF([4]SA!Q5&lt;&gt;"",[4]SA!Q5,"")</f>
        <v>info@backvalleyradiology.example.com.au</v>
      </c>
      <c r="R69" t="str">
        <f>IF([4]SA!R5&lt;&gt;"",[4]SA!R5,"")</f>
        <v xml:space="preserve">8003619900052520 </v>
      </c>
    </row>
    <row r="70" spans="1:18" x14ac:dyDescent="0.25">
      <c r="A70" t="str">
        <f>IF([4]SA!A6&lt;&gt;"",[4]SA!A6,"")</f>
        <v>Pathology lab</v>
      </c>
      <c r="B70" t="str">
        <f>IF([4]SA!B6&lt;&gt;"",TRIM([4]SA!B6),"")</f>
        <v>8003621566706159</v>
      </c>
      <c r="C70" t="str">
        <f>IF([4]SA!C6&lt;&gt;"",[4]SA!C6,"")</f>
        <v>Woodcroft Pathology</v>
      </c>
      <c r="D70">
        <f>IF([4]SA!D6&lt;&gt;"",[4]SA!D6,"")</f>
        <v>8520</v>
      </c>
      <c r="E70" t="str">
        <f>IF([4]SA!E6&lt;&gt;"",[4]SA!E6,"")</f>
        <v>Pathology and Diagnostic Imaging Services</v>
      </c>
      <c r="F70" t="str">
        <f>IF([4]SA!F6&lt;&gt;"",[4]SA!F6,"")</f>
        <v>8520-3</v>
      </c>
      <c r="G70" t="str">
        <f>IF([4]SA!G6&lt;&gt;"",[4]SA!G6,"")</f>
        <v>Pathology laboratory service</v>
      </c>
      <c r="H70" t="str">
        <f>IF([4]SA!H6&lt;&gt;"",[4]SA!H6,"")</f>
        <v/>
      </c>
      <c r="I70" t="str">
        <f>IF([4]SA!I6&lt;&gt;"",[4]SA!I6,"")</f>
        <v/>
      </c>
      <c r="J70">
        <f>IF([4]SA!J6&lt;&gt;"",[4]SA!J6,"")</f>
        <v>81178458001</v>
      </c>
      <c r="K70" t="str">
        <f>IF([4]SA!K6&lt;&gt;"",[4]SA!K6,"")</f>
        <v>104 Gottfried Esp</v>
      </c>
      <c r="L70" t="str">
        <f>IF([4]SA!L6&lt;&gt;"",[4]SA!L6,"")</f>
        <v>Woodcroft</v>
      </c>
      <c r="M70" t="str">
        <f>IF([4]SA!M6&lt;&gt;"",[4]SA!M6,"")</f>
        <v>SA</v>
      </c>
      <c r="N70">
        <f>IF([4]SA!N6&lt;&gt;"",[4]SA!N6,"")</f>
        <v>5162</v>
      </c>
      <c r="O70" t="str">
        <f>IF([4]SA!O6&lt;&gt;"",[4]SA!O6,"")</f>
        <v>0855503641</v>
      </c>
      <c r="P70" t="str">
        <f>IF([4]SA!P6&lt;&gt;"",[4]SA!P6,"")</f>
        <v>0855502290</v>
      </c>
      <c r="Q70" t="str">
        <f>IF([4]SA!Q6&lt;&gt;"",[4]SA!Q6,"")</f>
        <v>info@woodcroftpathology.example.net</v>
      </c>
      <c r="R70" t="str">
        <f>IF([4]SA!R6&lt;&gt;"",[4]SA!R6,"")</f>
        <v xml:space="preserve">8003616566719186 </v>
      </c>
    </row>
    <row r="71" spans="1:18" x14ac:dyDescent="0.25">
      <c r="A71" t="str">
        <f>IF([4]SA!A7&lt;&gt;"",[4]SA!A7,"")</f>
        <v>Pathology lab</v>
      </c>
      <c r="B71" t="str">
        <f>IF([4]SA!B7&lt;&gt;"",TRIM([4]SA!B7),"")</f>
        <v>8003623233373504</v>
      </c>
      <c r="C71" t="str">
        <f>IF([4]SA!C7&lt;&gt;"",[4]SA!C7,"")</f>
        <v>Wingfield Pathology</v>
      </c>
      <c r="D71">
        <f>IF([4]SA!D7&lt;&gt;"",[4]SA!D7,"")</f>
        <v>8520</v>
      </c>
      <c r="E71" t="str">
        <f>IF([4]SA!E7&lt;&gt;"",[4]SA!E7,"")</f>
        <v>Pathology and Diagnostic Imaging Services</v>
      </c>
      <c r="F71" t="str">
        <f>IF([4]SA!F7&lt;&gt;"",[4]SA!F7,"")</f>
        <v>8520-3</v>
      </c>
      <c r="G71" t="str">
        <f>IF([4]SA!G7&lt;&gt;"",[4]SA!G7,"")</f>
        <v>Pathology laboratory service</v>
      </c>
      <c r="H71" t="str">
        <f>IF([4]SA!H7&lt;&gt;"",[4]SA!H7,"")</f>
        <v/>
      </c>
      <c r="I71" t="str">
        <f>IF([4]SA!I7&lt;&gt;"",[4]SA!I7,"")</f>
        <v/>
      </c>
      <c r="J71">
        <f>IF([4]SA!J7&lt;&gt;"",[4]SA!J7,"")</f>
        <v>81168168516</v>
      </c>
      <c r="K71" t="str">
        <f>IF([4]SA!K7&lt;&gt;"",[4]SA!K7,"")</f>
        <v>5 Queen Ct</v>
      </c>
      <c r="L71" t="str">
        <f>IF([4]SA!L7&lt;&gt;"",[4]SA!L7,"")</f>
        <v>Wingfield</v>
      </c>
      <c r="M71" t="str">
        <f>IF([4]SA!M7&lt;&gt;"",[4]SA!M7,"")</f>
        <v>SA</v>
      </c>
      <c r="N71">
        <f>IF([4]SA!N7&lt;&gt;"",[4]SA!N7,"")</f>
        <v>5013</v>
      </c>
      <c r="O71" t="str">
        <f>IF([4]SA!O7&lt;&gt;"",[4]SA!O7,"")</f>
        <v>0855505676</v>
      </c>
      <c r="P71" t="str">
        <f>IF([4]SA!P7&lt;&gt;"",[4]SA!P7,"")</f>
        <v>0855507327</v>
      </c>
      <c r="Q71" t="str">
        <f>IF([4]SA!Q7&lt;&gt;"",[4]SA!Q7,"")</f>
        <v>reception@wingfieldpathology.example.com.au</v>
      </c>
      <c r="R71" t="str">
        <f>IF([4]SA!R7&lt;&gt;"",[4]SA!R7,"")</f>
        <v xml:space="preserve">8003614900051762 </v>
      </c>
    </row>
    <row r="72" spans="1:18" x14ac:dyDescent="0.25">
      <c r="A72" t="str">
        <f>IF([4]SA!A8&lt;&gt;"",[4]SA!A8,"")</f>
        <v>Pharmacy</v>
      </c>
      <c r="B72" t="str">
        <f>IF([4]SA!B8&lt;&gt;"",TRIM([4]SA!B8),"")</f>
        <v>8003623233373512</v>
      </c>
      <c r="C72" t="str">
        <f>IF([4]SA!C8&lt;&gt;"",[4]SA!C8,"")</f>
        <v>Edwardstown Pharmacy</v>
      </c>
      <c r="D72">
        <f>IF([4]SA!D8&lt;&gt;"",[4]SA!D8,"")</f>
        <v>4271</v>
      </c>
      <c r="E72" t="str">
        <f>IF([4]SA!E8&lt;&gt;"",[4]SA!E8,"")</f>
        <v>Retail Pharmacy</v>
      </c>
      <c r="F72" t="str">
        <f>IF([4]SA!F8&lt;&gt;"",[4]SA!F8,"")</f>
        <v>4271-1</v>
      </c>
      <c r="G72" t="str">
        <f>IF([4]SA!G8&lt;&gt;"",[4]SA!G8,"")</f>
        <v>Pharmacy, retail, operation</v>
      </c>
      <c r="H72" t="str">
        <f>IF([4]SA!H8&lt;&gt;"",[4]SA!H8,"")</f>
        <v/>
      </c>
      <c r="I72" t="str">
        <f>IF([4]SA!I8&lt;&gt;"",[4]SA!I8,"")</f>
        <v/>
      </c>
      <c r="J72">
        <f>IF([4]SA!J8&lt;&gt;"",[4]SA!J8,"")</f>
        <v>81168062718</v>
      </c>
      <c r="K72" t="str">
        <f>IF([4]SA!K8&lt;&gt;"",[4]SA!K8,"")</f>
        <v>128 Loftus Qy</v>
      </c>
      <c r="L72" t="str">
        <f>IF([4]SA!L8&lt;&gt;"",[4]SA!L8,"")</f>
        <v>Edwardstown</v>
      </c>
      <c r="M72" t="str">
        <f>IF([4]SA!M8&lt;&gt;"",[4]SA!M8,"")</f>
        <v>SA</v>
      </c>
      <c r="N72">
        <f>IF([4]SA!N8&lt;&gt;"",[4]SA!N8,"")</f>
        <v>5039</v>
      </c>
      <c r="O72" t="str">
        <f>IF([4]SA!O8&lt;&gt;"",[4]SA!O8,"")</f>
        <v>0855505310</v>
      </c>
      <c r="P72" t="str">
        <f>IF([4]SA!P8&lt;&gt;"",[4]SA!P8,"")</f>
        <v>0855500061</v>
      </c>
      <c r="Q72" t="str">
        <f>IF([4]SA!Q8&lt;&gt;"",[4]SA!Q8,"")</f>
        <v>reception@edwardstownpharmacy.example.net</v>
      </c>
      <c r="R72" t="str">
        <f>IF([4]SA!R8&lt;&gt;"",[4]SA!R8,"")</f>
        <v xml:space="preserve">8003616566719194 </v>
      </c>
    </row>
    <row r="73" spans="1:18" x14ac:dyDescent="0.25">
      <c r="A73" t="str">
        <f>IF([4]SA!A9&lt;&gt;"",[4]SA!A9,"")</f>
        <v>Medical Centre</v>
      </c>
      <c r="B73" t="str">
        <f>IF([4]SA!B9&lt;&gt;"",TRIM([4]SA!B9),"")</f>
        <v>8003624900039329</v>
      </c>
      <c r="C73" t="str">
        <f>IF([4]SA!C9&lt;&gt;"",[4]SA!C9,"")</f>
        <v>Beltana Medical Practice</v>
      </c>
      <c r="D73">
        <f>IF([4]SA!D9&lt;&gt;"",[4]SA!D9,"")</f>
        <v>8511</v>
      </c>
      <c r="E73" t="str">
        <f>IF([4]SA!E9&lt;&gt;"",[4]SA!E9,"")</f>
        <v>General Practice</v>
      </c>
      <c r="F73" t="str">
        <f>IF([4]SA!F9&lt;&gt;"",[4]SA!F9,"")</f>
        <v>8511-2</v>
      </c>
      <c r="G73" t="str">
        <f>IF([4]SA!G9&lt;&gt;"",[4]SA!G9,"")</f>
        <v>General medical practitioner service</v>
      </c>
      <c r="H73" t="str">
        <f>IF([4]SA!H9&lt;&gt;"",[4]SA!H9,"")</f>
        <v/>
      </c>
      <c r="I73" t="str">
        <f>IF([4]SA!I9&lt;&gt;"",[4]SA!I9,"")</f>
        <v/>
      </c>
      <c r="J73">
        <f>IF([4]SA!J9&lt;&gt;"",[4]SA!J9,"")</f>
        <v>81138480110</v>
      </c>
      <c r="K73" t="str">
        <f>IF([4]SA!K9&lt;&gt;"",[4]SA!K9,"")</f>
        <v>181 State Rvr</v>
      </c>
      <c r="L73" t="str">
        <f>IF([4]SA!L9&lt;&gt;"",[4]SA!L9,"")</f>
        <v>Beltana</v>
      </c>
      <c r="M73" t="str">
        <f>IF([4]SA!M9&lt;&gt;"",[4]SA!M9,"")</f>
        <v>SA</v>
      </c>
      <c r="N73">
        <f>IF([4]SA!N9&lt;&gt;"",[4]SA!N9,"")</f>
        <v>5730</v>
      </c>
      <c r="O73" t="str">
        <f>IF([4]SA!O9&lt;&gt;"",[4]SA!O9,"")</f>
        <v>0855503041</v>
      </c>
      <c r="P73" t="str">
        <f>IF([4]SA!P9&lt;&gt;"",[4]SA!P9,"")</f>
        <v>0855507243</v>
      </c>
      <c r="Q73" t="str">
        <f>IF([4]SA!Q9&lt;&gt;"",[4]SA!Q9,"")</f>
        <v>info@beltanamp.example.com.au</v>
      </c>
      <c r="R73" t="str">
        <f>IF([4]SA!R9&lt;&gt;"",[4]SA!R9,"")</f>
        <v xml:space="preserve">8003613233385186, 8003611566718841 </v>
      </c>
    </row>
    <row r="74" spans="1:18" s="23" customFormat="1" x14ac:dyDescent="0.25">
      <c r="A74" s="23" t="str">
        <f>IF([4]SA!A10&lt;&gt;"",[4]SA!A10,"")</f>
        <v>Chiropractor Allied Health Practice</v>
      </c>
      <c r="B74" s="23" t="str">
        <f>IF([4]SA!B10&lt;&gt;"",TRIM([4]SA!B10),"")</f>
        <v>8003626566707123</v>
      </c>
      <c r="C74" s="23" t="str">
        <f>IF([4]SA!C10&lt;&gt;"",[4]SA!C10,"")</f>
        <v>Karkoo Chiropractic</v>
      </c>
      <c r="D74" s="23">
        <f>IF([4]SA!D10&lt;&gt;"",[4]SA!D10,"")</f>
        <v>8534</v>
      </c>
      <c r="E74" s="23" t="str">
        <f>IF([4]SA!E10&lt;&gt;"",[4]SA!E10,"")</f>
        <v>Chiropractic and Osteopathic Services</v>
      </c>
      <c r="F74" s="23" t="str">
        <f>IF([4]SA!F10&lt;&gt;"",[4]SA!F10,"")</f>
        <v>8534-1</v>
      </c>
      <c r="G74" s="23" t="str">
        <f>IF([4]SA!G10&lt;&gt;"",[4]SA!G10,"")</f>
        <v>Chiropractic</v>
      </c>
      <c r="H74" s="23" t="str">
        <f>IF([4]SA!H10&lt;&gt;"",[4]SA!H10,"")</f>
        <v/>
      </c>
      <c r="I74" s="23" t="str">
        <f>IF([4]SA!I10&lt;&gt;"",[4]SA!I10,"")</f>
        <v/>
      </c>
      <c r="J74" s="23">
        <f>IF([4]SA!J10&lt;&gt;"",[4]SA!J10,"")</f>
        <v>81177709280</v>
      </c>
      <c r="K74" s="23" t="str">
        <f>IF([4]SA!K10&lt;&gt;"",[4]SA!K10,"")</f>
        <v>54 Toby Rvr</v>
      </c>
      <c r="L74" s="23" t="str">
        <f>IF([4]SA!L10&lt;&gt;"",[4]SA!L10,"")</f>
        <v>Karkoo</v>
      </c>
      <c r="M74" s="23" t="str">
        <f>IF([4]SA!M10&lt;&gt;"",[4]SA!M10,"")</f>
        <v>SA</v>
      </c>
      <c r="N74" s="23">
        <f>IF([4]SA!N10&lt;&gt;"",[4]SA!N10,"")</f>
        <v>5607</v>
      </c>
      <c r="O74" s="23" t="str">
        <f>IF([4]SA!O10&lt;&gt;"",[4]SA!O10,"")</f>
        <v>0855507557</v>
      </c>
      <c r="P74" s="23" t="str">
        <f>IF([4]SA!P10&lt;&gt;"",[4]SA!P10,"")</f>
        <v>0855505379</v>
      </c>
      <c r="Q74" s="23" t="str">
        <f>IF([4]SA!Q10&lt;&gt;"",[4]SA!Q10,"")</f>
        <v>info@karkoochiropractic.example.net</v>
      </c>
      <c r="R74" s="23" t="str">
        <f>IF([4]SA!R10&lt;&gt;"",[4]SA!R10,"")</f>
        <v/>
      </c>
    </row>
    <row r="75" spans="1:18" x14ac:dyDescent="0.25">
      <c r="A75" t="str">
        <f>IF([4]TAS!A2&lt;&gt;"",[4]TAS!A2,"")</f>
        <v>Public Hospital</v>
      </c>
      <c r="B75" t="str">
        <f>IF([4]TAS!B2&lt;&gt;"",TRIM([4]TAS!B2),"")</f>
        <v>8003623233373520</v>
      </c>
      <c r="C75" t="str">
        <f>IF([4]TAS!C2&lt;&gt;"",[4]TAS!C2,"")</f>
        <v>Rosetta Public Hospital</v>
      </c>
      <c r="D75">
        <f>IF([4]TAS!D2&lt;&gt;"",[4]TAS!D2,"")</f>
        <v>8401</v>
      </c>
      <c r="E75" t="str">
        <f>IF([4]TAS!E2&lt;&gt;"",[4]TAS!E2,"")</f>
        <v>Hospitals (except Psychiatric Hospitals)</v>
      </c>
      <c r="F75" t="str">
        <f>IF([4]TAS!F2&lt;&gt;"",[4]TAS!F2,"")</f>
        <v>8401-15</v>
      </c>
      <c r="G75" t="str">
        <f>IF([4]TAS!G2&lt;&gt;"",[4]TAS!G2,"")</f>
        <v>Public acute care Hospital</v>
      </c>
      <c r="H75" t="str">
        <f>IF([4]TAS!H2&lt;&gt;"",[4]TAS!H2,"")</f>
        <v/>
      </c>
      <c r="I75" t="str">
        <f>IF([4]TAS!I2&lt;&gt;"",[4]TAS!I2,"")</f>
        <v/>
      </c>
      <c r="J75">
        <f>IF([4]TAS!J2&lt;&gt;"",[4]TAS!J2,"")</f>
        <v>81172416692</v>
      </c>
      <c r="K75" t="str">
        <f>IF([4]TAS!K2&lt;&gt;"",[4]TAS!K2,"")</f>
        <v>142 Tarpeian Tce</v>
      </c>
      <c r="L75" t="str">
        <f>IF([4]TAS!L2&lt;&gt;"",[4]TAS!L2,"")</f>
        <v>Rosetta</v>
      </c>
      <c r="M75" t="str">
        <f>IF([4]TAS!M2&lt;&gt;"",[4]TAS!M2,"")</f>
        <v>TAS</v>
      </c>
      <c r="N75">
        <f>IF([4]TAS!N2&lt;&gt;"",[4]TAS!N2,"")</f>
        <v>7010</v>
      </c>
      <c r="O75" t="str">
        <f>IF([4]TAS!O2&lt;&gt;"",[4]TAS!O2,"")</f>
        <v>0355507448</v>
      </c>
      <c r="P75" t="str">
        <f>IF([4]TAS!P2&lt;&gt;"",[4]TAS!P2,"")</f>
        <v>0355504779</v>
      </c>
      <c r="Q75" t="str">
        <f>IF([4]TAS!Q2&lt;&gt;"",[4]TAS!Q2,"")</f>
        <v>info@rosettaph.example.net</v>
      </c>
      <c r="R75" t="str">
        <f>IF([4]TAS!R2&lt;&gt;"",[4]TAS!R2,"")</f>
        <v>8003611566718882, 8003616566719335 , 8003618233385417</v>
      </c>
    </row>
    <row r="76" spans="1:18" x14ac:dyDescent="0.25">
      <c r="A76" t="str">
        <f>IF([4]TAS!A3&lt;&gt;"",[4]TAS!A3,"")</f>
        <v>Private Hospital</v>
      </c>
      <c r="B76" t="str">
        <f>IF([4]TAS!B3&lt;&gt;"",TRIM([4]TAS!B3),"")</f>
        <v>8003628233373289</v>
      </c>
      <c r="C76" t="str">
        <f>IF([4]TAS!C3&lt;&gt;"",[4]TAS!C3,"")</f>
        <v>Robigana Private Hospital</v>
      </c>
      <c r="D76">
        <f>IF([4]TAS!D3&lt;&gt;"",[4]TAS!D3,"")</f>
        <v>8401</v>
      </c>
      <c r="E76" t="str">
        <f>IF([4]TAS!E3&lt;&gt;"",[4]TAS!E3,"")</f>
        <v>Hospitals (except Psychiatric Hospitals)</v>
      </c>
      <c r="F76" t="str">
        <f>IF([4]TAS!F3&lt;&gt;"",[4]TAS!F3,"")</f>
        <v>8401-16</v>
      </c>
      <c r="G76" t="str">
        <f>IF([4]TAS!G3&lt;&gt;"",[4]TAS!G3,"")</f>
        <v>Private acute care Hospital</v>
      </c>
      <c r="H76" t="str">
        <f>IF([4]TAS!H3&lt;&gt;"",[4]TAS!H3,"")</f>
        <v/>
      </c>
      <c r="I76" t="str">
        <f>IF([4]TAS!I3&lt;&gt;"",[4]TAS!I3,"")</f>
        <v/>
      </c>
      <c r="J76">
        <f>IF([4]TAS!J3&lt;&gt;"",[4]TAS!J3,"")</f>
        <v>81129666365</v>
      </c>
      <c r="K76" t="str">
        <f>IF([4]TAS!K3&lt;&gt;"",[4]TAS!K3,"")</f>
        <v>147 Zorro Cr</v>
      </c>
      <c r="L76" t="str">
        <f>IF([4]TAS!L3&lt;&gt;"",[4]TAS!L3,"")</f>
        <v>Robigana</v>
      </c>
      <c r="M76" t="str">
        <f>IF([4]TAS!M3&lt;&gt;"",[4]TAS!M3,"")</f>
        <v>TAS</v>
      </c>
      <c r="N76">
        <f>IF([4]TAS!N3&lt;&gt;"",[4]TAS!N3,"")</f>
        <v>7275</v>
      </c>
      <c r="O76" t="str">
        <f>IF([4]TAS!O3&lt;&gt;"",[4]TAS!O3,"")</f>
        <v>0355502908</v>
      </c>
      <c r="P76" t="str">
        <f>IF([4]TAS!P3&lt;&gt;"",[4]TAS!P3,"")</f>
        <v>0355506453</v>
      </c>
      <c r="Q76" t="str">
        <f>IF([4]TAS!Q3&lt;&gt;"",[4]TAS!Q3,"")</f>
        <v>reception@robiganaph.example.com.au</v>
      </c>
      <c r="R76" t="str">
        <f>IF([4]TAS!R3&lt;&gt;"",[4]TAS!R3,"")</f>
        <v xml:space="preserve">8003618233385383 , 8003614900051812, 8003611566718924 </v>
      </c>
    </row>
    <row r="77" spans="1:18" x14ac:dyDescent="0.25">
      <c r="A77" t="str">
        <f>IF([4]TAS!A4&lt;&gt;"",[4]TAS!A4,"")</f>
        <v>Radiology lab</v>
      </c>
      <c r="B77" t="str">
        <f>IF([4]TAS!B4&lt;&gt;"",TRIM([4]TAS!B4),"")</f>
        <v>8003629900040615</v>
      </c>
      <c r="C77" t="str">
        <f>IF([4]TAS!C4&lt;&gt;"",[4]TAS!C4,"")</f>
        <v>Blumont Radiology</v>
      </c>
      <c r="D77">
        <f>IF([4]TAS!D4&lt;&gt;"",[4]TAS!D4,"")</f>
        <v>8520</v>
      </c>
      <c r="E77" t="str">
        <f>IF([4]TAS!E4&lt;&gt;"",[4]TAS!E4,"")</f>
        <v>Pathology and Diagnostic Imaging Services</v>
      </c>
      <c r="F77" t="str">
        <f>IF([4]TAS!F4&lt;&gt;"",[4]TAS!F4,"")</f>
        <v>8520-1</v>
      </c>
      <c r="G77" t="str">
        <f>IF([4]TAS!G4&lt;&gt;"",[4]TAS!G4,"")</f>
        <v>Diagnostic imaging service</v>
      </c>
      <c r="H77" t="str">
        <f>IF([4]TAS!H4&lt;&gt;"",[4]TAS!H4,"")</f>
        <v>8520-1.1</v>
      </c>
      <c r="I77" t="str">
        <f>IF([4]TAS!I4&lt;&gt;"",[4]TAS!I4,"")</f>
        <v>Diagnostic Radiology</v>
      </c>
      <c r="J77">
        <f>IF([4]TAS!J4&lt;&gt;"",[4]TAS!J4,"")</f>
        <v>81156517227</v>
      </c>
      <c r="K77" t="str">
        <f>IF([4]TAS!K4&lt;&gt;"",[4]TAS!K4,"")</f>
        <v>118 Woodstock Jnc</v>
      </c>
      <c r="L77" t="str">
        <f>IF([4]TAS!L4&lt;&gt;"",[4]TAS!L4,"")</f>
        <v>Blumont</v>
      </c>
      <c r="M77" t="str">
        <f>IF([4]TAS!M4&lt;&gt;"",[4]TAS!M4,"")</f>
        <v>TAS</v>
      </c>
      <c r="N77">
        <f>IF([4]TAS!N4&lt;&gt;"",[4]TAS!N4,"")</f>
        <v>7260</v>
      </c>
      <c r="O77" t="str">
        <f>IF([4]TAS!O4&lt;&gt;"",[4]TAS!O4,"")</f>
        <v>0355507694</v>
      </c>
      <c r="P77" t="str">
        <f>IF([4]TAS!P4&lt;&gt;"",[4]TAS!P4,"")</f>
        <v>0355500219</v>
      </c>
      <c r="Q77" t="str">
        <f>IF([4]TAS!Q4&lt;&gt;"",[4]TAS!Q4,"")</f>
        <v>reception@blumontradiology.example.net</v>
      </c>
      <c r="R77" t="str">
        <f>IF([4]TAS!R4&lt;&gt;"",[4]TAS!R4,"")</f>
        <v>8003618233385409</v>
      </c>
    </row>
    <row r="78" spans="1:18" x14ac:dyDescent="0.25">
      <c r="A78" t="str">
        <f>IF([4]TAS!A5&lt;&gt;"",[4]TAS!A5,"")</f>
        <v>Pathology lab</v>
      </c>
      <c r="B78" t="str">
        <f>IF([4]TAS!B5&lt;&gt;"",TRIM([4]TAS!B5),"")</f>
        <v>8003624900039352</v>
      </c>
      <c r="C78" t="str">
        <f>IF([4]TAS!C5&lt;&gt;"",[4]TAS!C5,"")</f>
        <v>Verona Sands Pathology</v>
      </c>
      <c r="D78">
        <f>IF([4]TAS!D5&lt;&gt;"",[4]TAS!D5,"")</f>
        <v>8520</v>
      </c>
      <c r="E78" t="str">
        <f>IF([4]TAS!E5&lt;&gt;"",[4]TAS!E5,"")</f>
        <v>Pathology and Diagnostic Imaging Services</v>
      </c>
      <c r="F78" t="str">
        <f>IF([4]TAS!F5&lt;&gt;"",[4]TAS!F5,"")</f>
        <v>8520-3</v>
      </c>
      <c r="G78" t="str">
        <f>IF([4]TAS!G5&lt;&gt;"",[4]TAS!G5,"")</f>
        <v>Pathology laboratory service</v>
      </c>
      <c r="H78" t="str">
        <f>IF([4]TAS!H5&lt;&gt;"",[4]TAS!H5,"")</f>
        <v/>
      </c>
      <c r="I78" t="str">
        <f>IF([4]TAS!I5&lt;&gt;"",[4]TAS!I5,"")</f>
        <v/>
      </c>
      <c r="J78">
        <f>IF([4]TAS!J5&lt;&gt;"",[4]TAS!J5,"")</f>
        <v>81134609007</v>
      </c>
      <c r="K78" t="str">
        <f>IF([4]TAS!K5&lt;&gt;"",[4]TAS!K5,"")</f>
        <v>108 Arthur Jnc</v>
      </c>
      <c r="L78" t="str">
        <f>IF([4]TAS!L5&lt;&gt;"",[4]TAS!L5,"")</f>
        <v>Verona Sands</v>
      </c>
      <c r="M78" t="str">
        <f>IF([4]TAS!M5&lt;&gt;"",[4]TAS!M5,"")</f>
        <v>TAS</v>
      </c>
      <c r="N78">
        <f>IF([4]TAS!N5&lt;&gt;"",[4]TAS!N5,"")</f>
        <v>7112</v>
      </c>
      <c r="O78" t="str">
        <f>IF([4]TAS!O5&lt;&gt;"",[4]TAS!O5,"")</f>
        <v>0355506133</v>
      </c>
      <c r="P78" t="str">
        <f>IF([4]TAS!P5&lt;&gt;"",[4]TAS!P5,"")</f>
        <v>0355505732</v>
      </c>
      <c r="Q78" t="str">
        <f>IF([4]TAS!Q5&lt;&gt;"",[4]TAS!Q5,"")</f>
        <v>info@veronasandspathology.example.com.au</v>
      </c>
      <c r="R78" t="str">
        <f>IF([4]TAS!R5&lt;&gt;"",[4]TAS!R5,"")</f>
        <v>8003613233385269</v>
      </c>
    </row>
    <row r="79" spans="1:18" x14ac:dyDescent="0.25">
      <c r="A79" t="str">
        <f>IF([4]TAS!A6&lt;&gt;"",[4]TAS!A6,"")</f>
        <v>Pharmacy</v>
      </c>
      <c r="B79" t="str">
        <f>IF([4]TAS!B6&lt;&gt;"",TRIM([4]TAS!B6),"")</f>
        <v>8003624900039360</v>
      </c>
      <c r="C79" t="str">
        <f>IF([4]TAS!C6&lt;&gt;"",[4]TAS!C6,"")</f>
        <v>Launceston Pharmacy</v>
      </c>
      <c r="D79">
        <f>IF([4]TAS!D6&lt;&gt;"",[4]TAS!D6,"")</f>
        <v>4271</v>
      </c>
      <c r="E79" t="str">
        <f>IF([4]TAS!E6&lt;&gt;"",[4]TAS!E6,"")</f>
        <v>Retail Pharmacy</v>
      </c>
      <c r="F79" t="str">
        <f>IF([4]TAS!F6&lt;&gt;"",[4]TAS!F6,"")</f>
        <v>4271-1</v>
      </c>
      <c r="G79" t="str">
        <f>IF([4]TAS!G6&lt;&gt;"",[4]TAS!G6,"")</f>
        <v>Pharmacy, retail, operation</v>
      </c>
      <c r="H79" t="str">
        <f>IF([4]TAS!H6&lt;&gt;"",[4]TAS!H6,"")</f>
        <v/>
      </c>
      <c r="I79" t="str">
        <f>IF([4]TAS!I6&lt;&gt;"",[4]TAS!I6,"")</f>
        <v/>
      </c>
      <c r="J79">
        <f>IF([4]TAS!J6&lt;&gt;"",[4]TAS!J6,"")</f>
        <v>81157965839</v>
      </c>
      <c r="K79" t="str">
        <f>IF([4]TAS!K6&lt;&gt;"",[4]TAS!K6,"")</f>
        <v>156 Victoria Gdns</v>
      </c>
      <c r="L79" t="str">
        <f>IF([4]TAS!L6&lt;&gt;"",[4]TAS!L6,"")</f>
        <v>Launceston</v>
      </c>
      <c r="M79" t="str">
        <f>IF([4]TAS!M6&lt;&gt;"",[4]TAS!M6,"")</f>
        <v>TAS</v>
      </c>
      <c r="N79">
        <f>IF([4]TAS!N6&lt;&gt;"",[4]TAS!N6,"")</f>
        <v>7250</v>
      </c>
      <c r="O79" t="str">
        <f>IF([4]TAS!O6&lt;&gt;"",[4]TAS!O6,"")</f>
        <v>0355504846</v>
      </c>
      <c r="P79" t="str">
        <f>IF([4]TAS!P6&lt;&gt;"",[4]TAS!P6,"")</f>
        <v>0355507225</v>
      </c>
      <c r="Q79" t="str">
        <f>IF([4]TAS!Q6&lt;&gt;"",[4]TAS!Q6,"")</f>
        <v>info@launcestonpharmacy.example.net</v>
      </c>
      <c r="R79" t="str">
        <f>IF([4]TAS!R6&lt;&gt;"",[4]TAS!R6,"")</f>
        <v>8003611566718908</v>
      </c>
    </row>
    <row r="80" spans="1:18" s="23" customFormat="1" x14ac:dyDescent="0.25">
      <c r="A80" s="23" t="str">
        <f>IF([4]TAS!A7&lt;&gt;"",[4]TAS!A7,"")</f>
        <v>Medical Centre</v>
      </c>
      <c r="B80" s="23" t="str">
        <f>IF([4]TAS!B7&lt;&gt;"",TRIM([4]TAS!B7),"")</f>
        <v>8003624900039386</v>
      </c>
      <c r="C80" s="23" t="str">
        <f>IF([4]TAS!C7&lt;&gt;"",[4]TAS!C7,"")</f>
        <v>Southport Medical Practice</v>
      </c>
      <c r="D80" s="23">
        <f>IF([4]TAS!D7&lt;&gt;"",[4]TAS!D7,"")</f>
        <v>8511</v>
      </c>
      <c r="E80" s="23" t="str">
        <f>IF([4]TAS!E7&lt;&gt;"",[4]TAS!E7,"")</f>
        <v>General Practice</v>
      </c>
      <c r="F80" s="23" t="str">
        <f>IF([4]TAS!F7&lt;&gt;"",[4]TAS!F7,"")</f>
        <v>8511-2</v>
      </c>
      <c r="G80" s="23" t="str">
        <f>IF([4]TAS!G7&lt;&gt;"",[4]TAS!G7,"")</f>
        <v>General medical practitioner service</v>
      </c>
      <c r="H80" s="23" t="str">
        <f>IF([4]TAS!H7&lt;&gt;"",[4]TAS!H7,"")</f>
        <v/>
      </c>
      <c r="I80" s="23" t="str">
        <f>IF([4]TAS!I7&lt;&gt;"",[4]TAS!I7,"")</f>
        <v/>
      </c>
      <c r="J80" s="23">
        <f>IF([4]TAS!J7&lt;&gt;"",[4]TAS!J7,"")</f>
        <v>81183555270</v>
      </c>
      <c r="K80" s="23" t="str">
        <f>IF([4]TAS!K7&lt;&gt;"",[4]TAS!K7,"")</f>
        <v>133 Glider Qy</v>
      </c>
      <c r="L80" s="23" t="str">
        <f>IF([4]TAS!L7&lt;&gt;"",[4]TAS!L7,"")</f>
        <v>Southport</v>
      </c>
      <c r="M80" s="23" t="str">
        <f>IF([4]TAS!M7&lt;&gt;"",[4]TAS!M7,"")</f>
        <v>TAS</v>
      </c>
      <c r="N80" s="23">
        <f>IF([4]TAS!N7&lt;&gt;"",[4]TAS!N7,"")</f>
        <v>7109</v>
      </c>
      <c r="O80" s="23" t="str">
        <f>IF([4]TAS!O7&lt;&gt;"",[4]TAS!O7,"")</f>
        <v>0355508152</v>
      </c>
      <c r="P80" s="23" t="str">
        <f>IF([4]TAS!P7&lt;&gt;"",[4]TAS!P7,"")</f>
        <v>0355503003</v>
      </c>
      <c r="Q80" s="23" t="str">
        <f>IF([4]TAS!Q7&lt;&gt;"",[4]TAS!Q7,"")</f>
        <v>reception@southportmp.example.com.au</v>
      </c>
      <c r="R80" s="23" t="str">
        <f>IF([4]TAS!R7&lt;&gt;"",[4]TAS!R7,"")</f>
        <v xml:space="preserve">8003619900052553 , 8003619900052587 </v>
      </c>
    </row>
    <row r="81" spans="1:18" x14ac:dyDescent="0.25">
      <c r="A81" t="str">
        <f>IF([4]ACT!A2&lt;&gt;"",[4]ACT!A2,"")</f>
        <v>Public Hospital</v>
      </c>
      <c r="B81" t="str">
        <f>IF([4]ACT!B2&lt;&gt;"",TRIM([4]ACT!B2),"")</f>
        <v>8003629900040631</v>
      </c>
      <c r="C81" t="str">
        <f>IF([4]ACT!C2&lt;&gt;"",[4]ACT!C2,"")</f>
        <v>Oxley Public Hospital</v>
      </c>
      <c r="D81">
        <f>IF([4]ACT!D2&lt;&gt;"",[4]ACT!D2,"")</f>
        <v>8401</v>
      </c>
      <c r="E81" t="str">
        <f>IF([4]ACT!E2&lt;&gt;"",[4]ACT!E2,"")</f>
        <v>Hospitals (except Psychiatric Hospitals)</v>
      </c>
      <c r="F81" t="str">
        <f>IF([4]ACT!F2&lt;&gt;"",[4]ACT!F2,"")</f>
        <v>8401-15</v>
      </c>
      <c r="G81" t="str">
        <f>IF([4]ACT!G2&lt;&gt;"",[4]ACT!G2,"")</f>
        <v>Public acute care Hospital</v>
      </c>
      <c r="H81" t="str">
        <f>IF([4]ACT!H2&lt;&gt;"",[4]ACT!H2,"")</f>
        <v/>
      </c>
      <c r="I81" t="str">
        <f>IF([4]ACT!I2&lt;&gt;"",[4]ACT!I2,"")</f>
        <v/>
      </c>
      <c r="J81">
        <f>IF([4]ACT!J2&lt;&gt;"",[4]ACT!J2,"")</f>
        <v>81171551323</v>
      </c>
      <c r="K81" t="str">
        <f>IF([4]ACT!K2&lt;&gt;"",[4]ACT!K2,"")</f>
        <v>142 Long Tce</v>
      </c>
      <c r="L81" t="str">
        <f>IF([4]ACT!L2&lt;&gt;"",[4]ACT!L2,"")</f>
        <v>Oxley</v>
      </c>
      <c r="M81" t="str">
        <f>IF([4]ACT!M2&lt;&gt;"",[4]ACT!M2,"")</f>
        <v>ACT</v>
      </c>
      <c r="N81">
        <f>IF([4]ACT!N2&lt;&gt;"",[4]ACT!N2,"")</f>
        <v>2903</v>
      </c>
      <c r="O81" t="str">
        <f>IF([4]ACT!O2&lt;&gt;"",[4]ACT!O2,"")</f>
        <v>0255509324</v>
      </c>
      <c r="P81" t="str">
        <f>IF([4]ACT!P2&lt;&gt;"",[4]ACT!P2,"")</f>
        <v>0255500365</v>
      </c>
      <c r="Q81" t="str">
        <f>IF([4]ACT!Q2&lt;&gt;"",[4]ACT!Q2,"")</f>
        <v>info@oxleyph.example.com.au</v>
      </c>
      <c r="R81" t="str">
        <f>IF([4]ACT!R2&lt;&gt;"",[4]ACT!R2,"")</f>
        <v xml:space="preserve">8003611566718965 , 8003619900052652 , 8003611566719013 </v>
      </c>
    </row>
    <row r="82" spans="1:18" x14ac:dyDescent="0.25">
      <c r="A82" t="str">
        <f>IF([4]ACT!A3&lt;&gt;"",[4]ACT!A3,"")</f>
        <v>Private Hospital</v>
      </c>
      <c r="B82" t="str">
        <f>IF([4]ACT!B3&lt;&gt;"",TRIM([4]ACT!B3),"")</f>
        <v>8003624900039394</v>
      </c>
      <c r="C82" t="str">
        <f>IF([4]ACT!C3&lt;&gt;"",[4]ACT!C3,"")</f>
        <v>Monash Private Hospital</v>
      </c>
      <c r="D82">
        <f>IF([4]ACT!D3&lt;&gt;"",[4]ACT!D3,"")</f>
        <v>8401</v>
      </c>
      <c r="E82" t="str">
        <f>IF([4]ACT!E3&lt;&gt;"",[4]ACT!E3,"")</f>
        <v>Hospitals (except Psychiatric Hospitals)</v>
      </c>
      <c r="F82" t="str">
        <f>IF([4]ACT!F3&lt;&gt;"",[4]ACT!F3,"")</f>
        <v>8401-16</v>
      </c>
      <c r="G82" t="str">
        <f>IF([4]ACT!G3&lt;&gt;"",[4]ACT!G3,"")</f>
        <v>Private acute care Hospital</v>
      </c>
      <c r="H82" t="str">
        <f>IF([4]ACT!H3&lt;&gt;"",[4]ACT!H3,"")</f>
        <v/>
      </c>
      <c r="I82" t="str">
        <f>IF([4]ACT!I3&lt;&gt;"",[4]ACT!I3,"")</f>
        <v/>
      </c>
      <c r="J82">
        <f>IF([4]ACT!J3&lt;&gt;"",[4]ACT!J3,"")</f>
        <v>81119127306</v>
      </c>
      <c r="K82" t="str">
        <f>IF([4]ACT!K3&lt;&gt;"",[4]ACT!K3,"")</f>
        <v>44 Western Gr</v>
      </c>
      <c r="L82" t="str">
        <f>IF([4]ACT!L3&lt;&gt;"",[4]ACT!L3,"")</f>
        <v>Monash</v>
      </c>
      <c r="M82" t="str">
        <f>IF([4]ACT!M3&lt;&gt;"",[4]ACT!M3,"")</f>
        <v>ACT</v>
      </c>
      <c r="N82">
        <f>IF([4]ACT!N3&lt;&gt;"",[4]ACT!N3,"")</f>
        <v>2904</v>
      </c>
      <c r="O82" t="str">
        <f>IF([4]ACT!O3&lt;&gt;"",[4]ACT!O3,"")</f>
        <v>0255504798</v>
      </c>
      <c r="P82" t="str">
        <f>IF([4]ACT!P3&lt;&gt;"",[4]ACT!P3,"")</f>
        <v>0255501907</v>
      </c>
      <c r="Q82" t="str">
        <f>IF([4]ACT!Q3&lt;&gt;"",[4]ACT!Q3,"")</f>
        <v>info@monashph.example.net</v>
      </c>
      <c r="R82" t="str">
        <f>IF([4]ACT!R3&lt;&gt;"",[4]ACT!R3,"")</f>
        <v>8003618233385482 , 8003619900052660 , 8003613233385384</v>
      </c>
    </row>
    <row r="83" spans="1:18" x14ac:dyDescent="0.25">
      <c r="A83" t="str">
        <f>IF([4]ACT!A4&lt;&gt;"",[4]ACT!A4,"")</f>
        <v>Radiology lab</v>
      </c>
      <c r="B83" t="str">
        <f>IF([4]ACT!B4&lt;&gt;"",TRIM([4]ACT!B4),"")</f>
        <v>8003628233373305</v>
      </c>
      <c r="C83" t="str">
        <f>IF([4]ACT!C4&lt;&gt;"",[4]ACT!C4,"")</f>
        <v>Nicholls Radiology</v>
      </c>
      <c r="D83">
        <f>IF([4]ACT!D4&lt;&gt;"",[4]ACT!D4,"")</f>
        <v>8520</v>
      </c>
      <c r="E83" t="str">
        <f>IF([4]ACT!E4&lt;&gt;"",[4]ACT!E4,"")</f>
        <v>Pathology and Diagnostic Imaging Services</v>
      </c>
      <c r="F83" t="str">
        <f>IF([4]ACT!F4&lt;&gt;"",[4]ACT!F4,"")</f>
        <v>8520-1</v>
      </c>
      <c r="G83" t="str">
        <f>IF([4]ACT!G4&lt;&gt;"",[4]ACT!G4,"")</f>
        <v>Diagnostic imaging service</v>
      </c>
      <c r="H83" t="str">
        <f>IF([4]ACT!H4&lt;&gt;"",[4]ACT!H4,"")</f>
        <v>8520-1.1</v>
      </c>
      <c r="I83" t="str">
        <f>IF([4]ACT!I4&lt;&gt;"",[4]ACT!I4,"")</f>
        <v>Diagnostic Radiology</v>
      </c>
      <c r="J83">
        <f>IF([4]ACT!J4&lt;&gt;"",[4]ACT!J4,"")</f>
        <v>81121514532</v>
      </c>
      <c r="K83" t="str">
        <f>IF([4]ACT!K4&lt;&gt;"",[4]ACT!K4,"")</f>
        <v>65 Law Rd</v>
      </c>
      <c r="L83" t="str">
        <f>IF([4]ACT!L4&lt;&gt;"",[4]ACT!L4,"")</f>
        <v>Nicholls</v>
      </c>
      <c r="M83" t="str">
        <f>IF([4]ACT!M4&lt;&gt;"",[4]ACT!M4,"")</f>
        <v>ACT</v>
      </c>
      <c r="N83">
        <f>IF([4]ACT!N4&lt;&gt;"",[4]ACT!N4,"")</f>
        <v>2913</v>
      </c>
      <c r="O83" t="str">
        <f>IF([4]ACT!O4&lt;&gt;"",[4]ACT!O4,"")</f>
        <v>0255501723</v>
      </c>
      <c r="P83" t="str">
        <f>IF([4]ACT!P4&lt;&gt;"",[4]ACT!P4,"")</f>
        <v>0255507589</v>
      </c>
      <c r="Q83" t="str">
        <f>IF([4]ACT!Q4&lt;&gt;"",[4]ACT!Q4,"")</f>
        <v>reception@nichollsradiology.example.com.au</v>
      </c>
      <c r="R83" t="str">
        <f>IF([4]ACT!R4&lt;&gt;"",[4]ACT!R4,"")</f>
        <v xml:space="preserve">8003619900052686 </v>
      </c>
    </row>
    <row r="84" spans="1:18" x14ac:dyDescent="0.25">
      <c r="A84" t="str">
        <f>IF([4]ACT!A5&lt;&gt;"",[4]ACT!A5,"")</f>
        <v>Pathology lab</v>
      </c>
      <c r="B84" t="str">
        <f>IF([4]ACT!B5&lt;&gt;"",TRIM([4]ACT!B5),"")</f>
        <v>8003624900039402</v>
      </c>
      <c r="C84" t="str">
        <f>IF([4]ACT!C5&lt;&gt;"",[4]ACT!C5,"")</f>
        <v>Calwell Pathology</v>
      </c>
      <c r="D84">
        <f>IF([4]ACT!D5&lt;&gt;"",[4]ACT!D5,"")</f>
        <v>8520</v>
      </c>
      <c r="E84" t="str">
        <f>IF([4]ACT!E5&lt;&gt;"",[4]ACT!E5,"")</f>
        <v>Pathology and Diagnostic Imaging Services</v>
      </c>
      <c r="F84" t="str">
        <f>IF([4]ACT!F5&lt;&gt;"",[4]ACT!F5,"")</f>
        <v>8520-3</v>
      </c>
      <c r="G84" t="str">
        <f>IF([4]ACT!G5&lt;&gt;"",[4]ACT!G5,"")</f>
        <v>Pathology laboratory service</v>
      </c>
      <c r="H84" t="str">
        <f>IF([4]ACT!H5&lt;&gt;"",[4]ACT!H5,"")</f>
        <v/>
      </c>
      <c r="I84" t="str">
        <f>IF([4]ACT!I5&lt;&gt;"",[4]ACT!I5,"")</f>
        <v/>
      </c>
      <c r="J84">
        <f>IF([4]ACT!J5&lt;&gt;"",[4]ACT!J5,"")</f>
        <v>81135995225</v>
      </c>
      <c r="K84" t="str">
        <f>IF([4]ACT!K5&lt;&gt;"",[4]ACT!K5,"")</f>
        <v>49 Elenore Pl</v>
      </c>
      <c r="L84" t="str">
        <f>IF([4]ACT!L5&lt;&gt;"",[4]ACT!L5,"")</f>
        <v>Calwell</v>
      </c>
      <c r="M84" t="str">
        <f>IF([4]ACT!M5&lt;&gt;"",[4]ACT!M5,"")</f>
        <v>ACT</v>
      </c>
      <c r="N84">
        <f>IF([4]ACT!N5&lt;&gt;"",[4]ACT!N5,"")</f>
        <v>2905</v>
      </c>
      <c r="O84" t="str">
        <f>IF([4]ACT!O5&lt;&gt;"",[4]ACT!O5,"")</f>
        <v>0255509086</v>
      </c>
      <c r="P84" t="str">
        <f>IF([4]ACT!P5&lt;&gt;"",[4]ACT!P5,"")</f>
        <v>0255505313</v>
      </c>
      <c r="Q84" t="str">
        <f>IF([4]ACT!Q5&lt;&gt;"",[4]ACT!Q5,"")</f>
        <v>reception@calwellpathology.example.net</v>
      </c>
      <c r="R84" t="str">
        <f>IF([4]ACT!R5&lt;&gt;"",[4]ACT!R5,"")</f>
        <v xml:space="preserve">8003616566719350 </v>
      </c>
    </row>
    <row r="85" spans="1:18" x14ac:dyDescent="0.25">
      <c r="A85" t="str">
        <f>IF([4]ACT!A6&lt;&gt;"",[4]ACT!A6,"")</f>
        <v>Pharmacy</v>
      </c>
      <c r="B85" t="str">
        <f>IF([4]ACT!B6&lt;&gt;"",TRIM([4]ACT!B6),"")</f>
        <v>8003623233373546</v>
      </c>
      <c r="C85" t="str">
        <f>IF([4]ACT!C6&lt;&gt;"",[4]ACT!C6,"")</f>
        <v>Ginninderra Pharmacy</v>
      </c>
      <c r="D85">
        <f>IF([4]ACT!D6&lt;&gt;"",[4]ACT!D6,"")</f>
        <v>4271</v>
      </c>
      <c r="E85" t="str">
        <f>IF([4]ACT!E6&lt;&gt;"",[4]ACT!E6,"")</f>
        <v>Retail Pharmacy</v>
      </c>
      <c r="F85" t="str">
        <f>IF([4]ACT!F6&lt;&gt;"",[4]ACT!F6,"")</f>
        <v>4271-1</v>
      </c>
      <c r="G85" t="str">
        <f>IF([4]ACT!G6&lt;&gt;"",[4]ACT!G6,"")</f>
        <v>Pharmacy, retail, operation</v>
      </c>
      <c r="H85" t="str">
        <f>IF([4]ACT!H6&lt;&gt;"",[4]ACT!H6,"")</f>
        <v/>
      </c>
      <c r="I85" t="str">
        <f>IF([4]ACT!I6&lt;&gt;"",[4]ACT!I6,"")</f>
        <v/>
      </c>
      <c r="J85">
        <f>IF([4]ACT!J6&lt;&gt;"",[4]ACT!J6,"")</f>
        <v>81131242476</v>
      </c>
      <c r="K85" t="str">
        <f>IF([4]ACT!K6&lt;&gt;"",[4]ACT!K6,"")</f>
        <v>71 Pheonix Way</v>
      </c>
      <c r="L85" t="str">
        <f>IF([4]ACT!L6&lt;&gt;"",[4]ACT!L6,"")</f>
        <v>Ginninderra Village</v>
      </c>
      <c r="M85" t="str">
        <f>IF([4]ACT!M6&lt;&gt;"",[4]ACT!M6,"")</f>
        <v>ACT</v>
      </c>
      <c r="N85">
        <f>IF([4]ACT!N6&lt;&gt;"",[4]ACT!N6,"")</f>
        <v>2913</v>
      </c>
      <c r="O85" t="str">
        <f>IF([4]ACT!O6&lt;&gt;"",[4]ACT!O6,"")</f>
        <v>0255508363</v>
      </c>
      <c r="P85" t="str">
        <f>IF([4]ACT!P6&lt;&gt;"",[4]ACT!P6,"")</f>
        <v>0255502712</v>
      </c>
      <c r="Q85" t="str">
        <f>IF([4]ACT!Q6&lt;&gt;"",[4]ACT!Q6,"")</f>
        <v>info@ginninderrapharmacy.example.com.au</v>
      </c>
      <c r="R85" t="str">
        <f>IF([4]ACT!R6&lt;&gt;"",[4]ACT!R6,"")</f>
        <v xml:space="preserve">8003611566718973 </v>
      </c>
    </row>
    <row r="86" spans="1:18" s="23" customFormat="1" x14ac:dyDescent="0.25">
      <c r="A86" s="23" t="str">
        <f>IF([4]ACT!A7&lt;&gt;"",[4]ACT!A7,"")</f>
        <v>Medical Centre</v>
      </c>
      <c r="B86" s="23" t="str">
        <f>IF([4]ACT!B7&lt;&gt;"",TRIM([4]ACT!B7),"")</f>
        <v>8003629900040649</v>
      </c>
      <c r="C86" s="23" t="str">
        <f>IF([4]ACT!C7&lt;&gt;"",[4]ACT!C7,"")</f>
        <v>Ngunnawal Medical Practice</v>
      </c>
      <c r="D86" s="23">
        <f>IF([4]ACT!D7&lt;&gt;"",[4]ACT!D7,"")</f>
        <v>8511</v>
      </c>
      <c r="E86" s="23" t="str">
        <f>IF([4]ACT!E7&lt;&gt;"",[4]ACT!E7,"")</f>
        <v>General Practice</v>
      </c>
      <c r="F86" s="23" t="str">
        <f>IF([4]ACT!F7&lt;&gt;"",[4]ACT!F7,"")</f>
        <v>8511-2</v>
      </c>
      <c r="G86" s="23" t="str">
        <f>IF([4]ACT!G7&lt;&gt;"",[4]ACT!G7,"")</f>
        <v>General medical practitioner service</v>
      </c>
      <c r="H86" s="23" t="str">
        <f>IF([4]ACT!H7&lt;&gt;"",[4]ACT!H7,"")</f>
        <v/>
      </c>
      <c r="I86" s="23" t="str">
        <f>IF([4]ACT!I7&lt;&gt;"",[4]ACT!I7,"")</f>
        <v/>
      </c>
      <c r="J86" s="23">
        <f>IF([4]ACT!J7&lt;&gt;"",[4]ACT!J7,"")</f>
        <v>81135317036</v>
      </c>
      <c r="K86" s="23" t="str">
        <f>IF([4]ACT!K7&lt;&gt;"",[4]ACT!K7,"")</f>
        <v>56 High Rd</v>
      </c>
      <c r="L86" s="23" t="str">
        <f>IF([4]ACT!L7&lt;&gt;"",[4]ACT!L7,"")</f>
        <v>Ngunnawal</v>
      </c>
      <c r="M86" s="23" t="str">
        <f>IF([4]ACT!M7&lt;&gt;"",[4]ACT!M7,"")</f>
        <v>ACT</v>
      </c>
      <c r="N86" s="23">
        <f>IF([4]ACT!N7&lt;&gt;"",[4]ACT!N7,"")</f>
        <v>2913</v>
      </c>
      <c r="O86" s="23" t="str">
        <f>IF([4]ACT!O7&lt;&gt;"",[4]ACT!O7,"")</f>
        <v>0255500515</v>
      </c>
      <c r="P86" s="23" t="str">
        <f>IF([4]ACT!P7&lt;&gt;"",[4]ACT!P7,"")</f>
        <v>0255505366</v>
      </c>
      <c r="Q86" s="23" t="str">
        <f>IF([4]ACT!Q7&lt;&gt;"",[4]ACT!Q7,"")</f>
        <v>info@ngunnawalmp.example.net</v>
      </c>
      <c r="R86" s="23" t="str">
        <f>IF([4]ACT!R7&lt;&gt;"",[4]ACT!R7,"")</f>
        <v xml:space="preserve">8003619900052611 , 8003613233385350 </v>
      </c>
    </row>
  </sheetData>
  <sheetProtection algorithmName="SHA-512" hashValue="bXDNw6qvBGr187Fo4NIyxNe0Pqa0Kmyvol1ND+31fnDQh5r7Ibc1fuIe5qa5Dns1ue63evueNYlvG46yourWBA==" saltValue="XFBJO2Lky3A2Y5fSSBsPw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2FB2-FB46-4F54-A320-120A4D38B23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83"/>
  <sheetViews>
    <sheetView tabSelected="1" workbookViewId="0">
      <pane xSplit="1" ySplit="1" topLeftCell="BE2" activePane="bottomRight" state="frozen"/>
      <selection pane="topRight" activeCell="B1" sqref="B1"/>
      <selection pane="bottomLeft" activeCell="A2" sqref="A2"/>
      <selection pane="bottomRight" activeCell="BE36" sqref="BE36"/>
    </sheetView>
  </sheetViews>
  <sheetFormatPr defaultColWidth="8.85546875" defaultRowHeight="15" x14ac:dyDescent="0.25"/>
  <cols>
    <col min="1" max="1" width="30.85546875" style="1" customWidth="1"/>
    <col min="2" max="2" width="23" style="1" customWidth="1"/>
    <col min="3" max="3" width="22" style="1" bestFit="1" customWidth="1"/>
    <col min="4" max="4" width="46.42578125" style="1" bestFit="1" customWidth="1"/>
    <col min="5" max="5" width="14.7109375" style="1" bestFit="1" customWidth="1"/>
    <col min="6" max="6" width="18" style="1" bestFit="1" customWidth="1"/>
    <col min="7" max="7" width="13.140625" style="1" bestFit="1" customWidth="1"/>
    <col min="8" max="8" width="19.28515625" style="1" bestFit="1" customWidth="1"/>
    <col min="9" max="9" width="23.85546875" style="1" bestFit="1" customWidth="1"/>
    <col min="10" max="10" width="30.28515625" style="1" bestFit="1" customWidth="1"/>
    <col min="11" max="11" width="14.7109375" style="1" bestFit="1" customWidth="1"/>
    <col min="12" max="12" width="21" style="1" bestFit="1" customWidth="1"/>
    <col min="13" max="13" width="47" style="1" customWidth="1"/>
    <col min="14" max="14" width="25.7109375" style="1" bestFit="1" customWidth="1"/>
    <col min="15" max="15" width="20.28515625" style="1" bestFit="1" customWidth="1"/>
    <col min="16" max="16" width="76" style="1" customWidth="1"/>
    <col min="17" max="17" width="17.28515625" style="1" bestFit="1" customWidth="1"/>
    <col min="18" max="18" width="22.140625" style="1" bestFit="1" customWidth="1"/>
    <col min="19" max="19" width="26.42578125" style="1" bestFit="1" customWidth="1"/>
    <col min="20" max="20" width="21" style="1" bestFit="1" customWidth="1"/>
    <col min="21" max="21" width="21" style="1" customWidth="1"/>
    <col min="22" max="22" width="23.140625" style="1" bestFit="1" customWidth="1"/>
    <col min="23" max="23" width="22.7109375" style="1" bestFit="1" customWidth="1"/>
    <col min="24" max="25" width="19.28515625" style="1" customWidth="1"/>
    <col min="26" max="26" width="26.42578125" style="1" bestFit="1" customWidth="1"/>
    <col min="27" max="27" width="21" style="1" bestFit="1" customWidth="1"/>
    <col min="28" max="28" width="21" style="1" customWidth="1"/>
    <col min="29" max="29" width="23.140625" style="1" bestFit="1" customWidth="1"/>
    <col min="30" max="30" width="21" style="1" customWidth="1"/>
    <col min="31" max="31" width="19.42578125" style="1" customWidth="1"/>
    <col min="32" max="32" width="16.42578125" style="1" bestFit="1" customWidth="1"/>
    <col min="33" max="33" width="26.42578125" style="1" bestFit="1" customWidth="1"/>
    <col min="34" max="34" width="11.140625" style="1" bestFit="1" customWidth="1"/>
    <col min="35" max="35" width="20.28515625" style="1" bestFit="1" customWidth="1"/>
    <col min="36" max="36" width="13.7109375" style="1" bestFit="1" customWidth="1"/>
    <col min="37" max="37" width="14" style="1" bestFit="1" customWidth="1"/>
    <col min="38" max="38" width="14" style="1" customWidth="1"/>
    <col min="39" max="39" width="13.42578125" style="1" bestFit="1" customWidth="1"/>
    <col min="40" max="45" width="13.42578125" style="1" customWidth="1"/>
    <col min="46" max="46" width="16.7109375" style="1" bestFit="1" customWidth="1"/>
    <col min="47" max="47" width="13.42578125" style="1" bestFit="1" customWidth="1"/>
    <col min="48" max="48" width="25.140625" style="1" bestFit="1" customWidth="1"/>
    <col min="49" max="49" width="16.7109375" style="1" bestFit="1" customWidth="1"/>
    <col min="50" max="50" width="13.42578125" style="1" bestFit="1" customWidth="1"/>
    <col min="51" max="51" width="15.28515625" style="1" bestFit="1" customWidth="1"/>
    <col min="52" max="52" width="16.7109375" style="1" bestFit="1" customWidth="1"/>
    <col min="53" max="53" width="13.42578125" style="1" bestFit="1" customWidth="1"/>
    <col min="54" max="54" width="15.28515625" style="1" bestFit="1" customWidth="1"/>
    <col min="55" max="56" width="15.28515625" style="1" customWidth="1"/>
    <col min="57" max="57" width="44.85546875" style="1" bestFit="1" customWidth="1"/>
    <col min="58" max="58" width="8.42578125" style="1" bestFit="1" customWidth="1"/>
    <col min="59" max="59" width="13.140625" style="1" customWidth="1"/>
    <col min="60" max="60" width="24.28515625" style="1" customWidth="1"/>
    <col min="61" max="63" width="27.42578125" style="1" customWidth="1"/>
    <col min="64" max="64" width="19.7109375" style="1" customWidth="1"/>
    <col min="65" max="65" width="22.140625" style="1" customWidth="1"/>
    <col min="66" max="66" width="18.42578125" style="1" customWidth="1"/>
    <col min="67" max="67" width="19.7109375" style="1" customWidth="1"/>
    <col min="68" max="68" width="25.42578125" style="1" customWidth="1"/>
    <col min="69" max="76" width="22.140625" style="1" customWidth="1"/>
    <col min="77" max="77" width="30.7109375" style="1" customWidth="1"/>
    <col min="78" max="78" width="32.7109375" style="1" customWidth="1"/>
    <col min="79" max="79" width="30" style="1" customWidth="1"/>
    <col min="80" max="80" width="25.85546875" style="1" customWidth="1"/>
    <col min="81" max="81" width="36.140625" style="1" customWidth="1"/>
    <col min="82" max="82" width="38.28515625" style="1" bestFit="1" customWidth="1"/>
    <col min="83" max="83" width="27.85546875" style="1" customWidth="1"/>
    <col min="84" max="85" width="32.140625" style="1" customWidth="1"/>
    <col min="86" max="86" width="24.85546875" style="1" customWidth="1"/>
    <col min="87" max="87" width="32.140625" style="1" customWidth="1"/>
    <col min="88" max="88" width="42.28515625" style="1" bestFit="1" customWidth="1"/>
    <col min="89" max="89" width="42.28515625" style="1" customWidth="1"/>
    <col min="90" max="90" width="42.28515625" style="1" bestFit="1" customWidth="1"/>
  </cols>
  <sheetData>
    <row r="1" spans="1:90" s="4" customFormat="1" ht="30" x14ac:dyDescent="0.25">
      <c r="A1" s="3" t="s">
        <v>152</v>
      </c>
      <c r="B1" s="3" t="s">
        <v>153</v>
      </c>
      <c r="C1" s="45" t="s">
        <v>154</v>
      </c>
      <c r="D1" s="3" t="s">
        <v>155</v>
      </c>
      <c r="E1" s="3" t="s">
        <v>156</v>
      </c>
      <c r="F1" s="3" t="s">
        <v>157</v>
      </c>
      <c r="G1" s="3" t="s">
        <v>158</v>
      </c>
      <c r="H1" s="3" t="s">
        <v>159</v>
      </c>
      <c r="I1" s="3" t="s">
        <v>160</v>
      </c>
      <c r="J1" s="3" t="s">
        <v>161</v>
      </c>
      <c r="K1" s="3" t="s">
        <v>162</v>
      </c>
      <c r="L1" s="71" t="s">
        <v>163</v>
      </c>
      <c r="M1" s="71" t="s">
        <v>164</v>
      </c>
      <c r="N1" s="3" t="s">
        <v>165</v>
      </c>
      <c r="O1" s="3" t="s">
        <v>166</v>
      </c>
      <c r="P1" s="71" t="s">
        <v>167</v>
      </c>
      <c r="Q1" s="71" t="s">
        <v>168</v>
      </c>
      <c r="R1" s="3" t="s">
        <v>169</v>
      </c>
      <c r="S1" s="3" t="s">
        <v>170</v>
      </c>
      <c r="T1" s="71" t="s">
        <v>171</v>
      </c>
      <c r="U1" s="71" t="s">
        <v>172</v>
      </c>
      <c r="V1" s="3" t="s">
        <v>173</v>
      </c>
      <c r="W1" s="3" t="s">
        <v>174</v>
      </c>
      <c r="X1" s="71" t="s">
        <v>175</v>
      </c>
      <c r="Y1" s="71" t="s">
        <v>176</v>
      </c>
      <c r="Z1" s="3" t="s">
        <v>177</v>
      </c>
      <c r="AA1" s="71" t="s">
        <v>178</v>
      </c>
      <c r="AB1" s="71" t="s">
        <v>179</v>
      </c>
      <c r="AC1" s="3" t="s">
        <v>180</v>
      </c>
      <c r="AD1" s="3" t="s">
        <v>181</v>
      </c>
      <c r="AE1" s="71" t="s">
        <v>182</v>
      </c>
      <c r="AF1" s="71" t="s">
        <v>183</v>
      </c>
      <c r="AG1" s="3" t="s">
        <v>184</v>
      </c>
      <c r="AH1" s="45" t="s">
        <v>185</v>
      </c>
      <c r="AI1" s="45" t="s">
        <v>186</v>
      </c>
      <c r="AJ1" s="45" t="s">
        <v>187</v>
      </c>
      <c r="AK1" s="45" t="s">
        <v>188</v>
      </c>
      <c r="AL1" s="45" t="s">
        <v>189</v>
      </c>
      <c r="AM1" s="3" t="s">
        <v>190</v>
      </c>
      <c r="AN1" s="3" t="s">
        <v>191</v>
      </c>
      <c r="AO1" s="3" t="s">
        <v>192</v>
      </c>
      <c r="AP1" s="3" t="s">
        <v>193</v>
      </c>
      <c r="AQ1" s="3" t="s">
        <v>194</v>
      </c>
      <c r="AR1" s="3" t="s">
        <v>195</v>
      </c>
      <c r="AS1" s="3" t="s">
        <v>196</v>
      </c>
      <c r="AT1" s="45" t="s">
        <v>197</v>
      </c>
      <c r="AU1" s="45" t="s">
        <v>198</v>
      </c>
      <c r="AV1" s="45" t="s">
        <v>199</v>
      </c>
      <c r="AW1" s="3" t="s">
        <v>200</v>
      </c>
      <c r="AX1" s="3" t="s">
        <v>201</v>
      </c>
      <c r="AY1" s="3" t="s">
        <v>202</v>
      </c>
      <c r="AZ1" s="3" t="s">
        <v>203</v>
      </c>
      <c r="BA1" s="3" t="s">
        <v>204</v>
      </c>
      <c r="BB1" s="3" t="s">
        <v>205</v>
      </c>
      <c r="BC1" s="3" t="s">
        <v>206</v>
      </c>
      <c r="BD1" s="3" t="s">
        <v>207</v>
      </c>
      <c r="BE1" s="3" t="s">
        <v>208</v>
      </c>
      <c r="BF1" s="45" t="s">
        <v>209</v>
      </c>
      <c r="BG1" s="45" t="s">
        <v>210</v>
      </c>
      <c r="BH1" s="3" t="s">
        <v>211</v>
      </c>
      <c r="BI1" s="3" t="s">
        <v>212</v>
      </c>
      <c r="BJ1" s="3" t="s">
        <v>213</v>
      </c>
      <c r="BK1" s="71" t="s">
        <v>214</v>
      </c>
      <c r="BL1" s="71" t="s">
        <v>215</v>
      </c>
      <c r="BM1" s="71" t="s">
        <v>216</v>
      </c>
      <c r="BN1" s="71" t="s">
        <v>217</v>
      </c>
      <c r="BO1" s="71" t="s">
        <v>218</v>
      </c>
      <c r="BP1" s="71" t="s">
        <v>219</v>
      </c>
      <c r="BQ1" s="71" t="s">
        <v>220</v>
      </c>
      <c r="BR1" s="3" t="s">
        <v>221</v>
      </c>
      <c r="BS1" s="3" t="s">
        <v>222</v>
      </c>
      <c r="BT1" s="3" t="s">
        <v>223</v>
      </c>
      <c r="BU1" s="3" t="s">
        <v>224</v>
      </c>
      <c r="BV1" s="3" t="s">
        <v>225</v>
      </c>
      <c r="BW1" s="3" t="s">
        <v>226</v>
      </c>
      <c r="BX1" s="3" t="s">
        <v>227</v>
      </c>
      <c r="BY1" s="45" t="s">
        <v>228</v>
      </c>
      <c r="BZ1" s="7" t="s">
        <v>229</v>
      </c>
      <c r="CA1" s="3" t="s">
        <v>230</v>
      </c>
      <c r="CB1" s="3" t="s">
        <v>231</v>
      </c>
      <c r="CC1" s="3" t="s">
        <v>232</v>
      </c>
      <c r="CD1" s="3" t="s">
        <v>233</v>
      </c>
      <c r="CE1" s="3" t="s">
        <v>234</v>
      </c>
      <c r="CF1" s="3" t="s">
        <v>235</v>
      </c>
      <c r="CG1" s="3" t="s">
        <v>236</v>
      </c>
      <c r="CH1" s="3" t="s">
        <v>237</v>
      </c>
      <c r="CI1" s="3" t="s">
        <v>238</v>
      </c>
      <c r="CJ1" s="3" t="s">
        <v>239</v>
      </c>
      <c r="CK1" s="3" t="s">
        <v>240</v>
      </c>
      <c r="CL1" s="3" t="s">
        <v>241</v>
      </c>
    </row>
    <row r="2" spans="1:90" x14ac:dyDescent="0.25">
      <c r="A2" s="3" t="s">
        <v>11</v>
      </c>
      <c r="C2" s="1">
        <v>1</v>
      </c>
      <c r="D2" s="1" t="s">
        <v>242</v>
      </c>
      <c r="L2" s="1" t="s">
        <v>243</v>
      </c>
      <c r="N2" s="1" t="s">
        <v>244</v>
      </c>
      <c r="O2" s="1" t="s">
        <v>245</v>
      </c>
      <c r="P2" s="1" t="s">
        <v>246</v>
      </c>
      <c r="Q2" s="1">
        <v>6951449677</v>
      </c>
      <c r="T2"/>
      <c r="U2"/>
      <c r="V2"/>
      <c r="AH2" s="1" t="s">
        <v>247</v>
      </c>
      <c r="AI2" s="1" t="s">
        <v>248</v>
      </c>
      <c r="AJ2" s="1" t="s">
        <v>249</v>
      </c>
      <c r="AK2" s="1" t="s">
        <v>250</v>
      </c>
      <c r="AM2" s="1" t="s">
        <v>251</v>
      </c>
      <c r="AT2" s="1" t="s">
        <v>252</v>
      </c>
      <c r="AU2" s="1" t="s">
        <v>253</v>
      </c>
      <c r="AV2" s="1" t="s">
        <v>254</v>
      </c>
      <c r="BF2" s="1" t="s">
        <v>44</v>
      </c>
      <c r="BG2" s="1" t="s">
        <v>255</v>
      </c>
      <c r="BK2" s="1" t="s">
        <v>256</v>
      </c>
      <c r="BL2" s="1" t="s">
        <v>257</v>
      </c>
      <c r="BN2" s="1" t="s">
        <v>258</v>
      </c>
      <c r="BO2" s="1" t="s">
        <v>28</v>
      </c>
      <c r="BP2" s="1">
        <v>4112</v>
      </c>
      <c r="BQ2" s="1" t="s">
        <v>259</v>
      </c>
      <c r="BY2" s="1" t="s">
        <v>260</v>
      </c>
      <c r="BZ2" s="1" t="s">
        <v>261</v>
      </c>
      <c r="CA2" s="1" t="s">
        <v>262</v>
      </c>
    </row>
    <row r="3" spans="1:90" s="4" customFormat="1" x14ac:dyDescent="0.25">
      <c r="A3" s="3" t="s">
        <v>33</v>
      </c>
      <c r="B3" s="3"/>
      <c r="C3" s="3"/>
      <c r="D3" s="3"/>
      <c r="E3" s="3"/>
      <c r="F3" s="3"/>
      <c r="G3" s="3"/>
      <c r="H3" s="3"/>
      <c r="I3" s="3"/>
      <c r="J3" s="3"/>
      <c r="K3" s="3" t="s">
        <v>263</v>
      </c>
      <c r="L3" s="3" t="s">
        <v>264</v>
      </c>
      <c r="M3" s="3"/>
      <c r="N3" s="3"/>
      <c r="O3" s="3"/>
      <c r="P3" s="3" t="s">
        <v>265</v>
      </c>
      <c r="Q3" s="3">
        <v>7746677</v>
      </c>
      <c r="R3" s="3"/>
      <c r="S3" s="3" t="s">
        <v>266</v>
      </c>
      <c r="W3" s="3"/>
      <c r="X3" s="3"/>
      <c r="Y3" s="3"/>
      <c r="Z3" s="3"/>
      <c r="AA3" s="3"/>
      <c r="AB3" s="3"/>
      <c r="AC3" s="3"/>
      <c r="AD3" s="3"/>
      <c r="AE3" s="3"/>
      <c r="AF3" s="3"/>
      <c r="AG3" s="3"/>
      <c r="AH3" s="3" t="s">
        <v>263</v>
      </c>
      <c r="AI3" s="3" t="s">
        <v>267</v>
      </c>
      <c r="AJ3" s="3" t="s">
        <v>268</v>
      </c>
      <c r="AK3" s="3" t="s">
        <v>269</v>
      </c>
      <c r="AL3" s="3"/>
      <c r="AM3" s="3"/>
      <c r="AN3" s="3"/>
      <c r="AO3" s="3"/>
      <c r="AP3" s="3"/>
      <c r="AQ3" s="3"/>
      <c r="AR3" s="3"/>
      <c r="AS3" s="3"/>
      <c r="AT3" s="3"/>
      <c r="AU3" s="3"/>
      <c r="AV3" s="3"/>
      <c r="AW3" s="3"/>
      <c r="AX3" s="3"/>
      <c r="AY3" s="3"/>
      <c r="AZ3" s="3"/>
      <c r="BA3" s="3"/>
      <c r="BB3" s="3"/>
      <c r="BC3" s="3"/>
      <c r="BD3" s="3"/>
      <c r="BE3" s="3"/>
      <c r="BF3" s="3" t="s">
        <v>61</v>
      </c>
      <c r="BG3" s="3" t="s">
        <v>270</v>
      </c>
      <c r="BH3" s="3" t="s">
        <v>271</v>
      </c>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row>
    <row r="4" spans="1:90" x14ac:dyDescent="0.25">
      <c r="B4" s="69" t="s">
        <v>16</v>
      </c>
      <c r="C4" s="1">
        <v>3</v>
      </c>
      <c r="D4" s="1" t="s">
        <v>272</v>
      </c>
      <c r="L4" s="1" t="s">
        <v>273</v>
      </c>
      <c r="M4" t="s">
        <v>274</v>
      </c>
      <c r="N4" s="1" t="s">
        <v>275</v>
      </c>
      <c r="O4" s="1" t="s">
        <v>276</v>
      </c>
      <c r="P4" s="1" t="s">
        <v>277</v>
      </c>
      <c r="Q4" s="1" t="s">
        <v>278</v>
      </c>
      <c r="T4" t="str">
        <f>IF(DHAC_TestPatients_combined!$B69&lt;&gt;"","IHI","")</f>
        <v>IHI</v>
      </c>
      <c r="U4" t="str">
        <f>IF(DHAC_TestPatients_combined!$B69&lt;&gt;"","http://ns.electronichealth.net.au/id/hi/ihi/1.0","")</f>
        <v>http://ns.electronichealth.net.au/id/hi/ihi/1.0</v>
      </c>
      <c r="V4" t="str">
        <f>IF(DHAC_TestPatients_combined!$B69&lt;&gt;"",DHAC_TestPatients_combined!$B69,"")</f>
        <v>8003608666976485</v>
      </c>
      <c r="AA4" t="str">
        <f>IF(DHAC_TestPatients_combined!$E72&lt;&gt;"","MC","")</f>
        <v>MC</v>
      </c>
      <c r="AD4" t="str">
        <f>IF(DHAC_TestPatients_combined!$E72&lt;&gt;"","Medicare Number","")</f>
        <v>Medicare Number</v>
      </c>
      <c r="AE4" t="str">
        <f>IF(DHAC_TestPatients_combined!$E72&lt;&gt;"","http://ns.electronichealth.net.au/id/medicare-number","")</f>
        <v>http://ns.electronichealth.net.au/id/medicare-number</v>
      </c>
      <c r="AF4" t="str">
        <f>IF(DHAC_TestPatients_combined!$E72&lt;&gt;"",_xlfn.CONCAT(DHAC_TestPatients_combined!$E72,DHAC_TestPatients_combined!$F72),"")</f>
        <v>29545411314</v>
      </c>
      <c r="AJ4" s="1" t="s">
        <v>279</v>
      </c>
      <c r="AK4" s="1" t="s">
        <v>280</v>
      </c>
      <c r="AM4" s="1" t="s">
        <v>281</v>
      </c>
      <c r="AT4" s="1" t="s">
        <v>282</v>
      </c>
      <c r="AU4" s="1" t="s">
        <v>256</v>
      </c>
      <c r="AV4" s="1" t="s">
        <v>283</v>
      </c>
      <c r="BF4" s="1" t="s">
        <v>61</v>
      </c>
      <c r="BG4" s="1" t="s">
        <v>284</v>
      </c>
      <c r="BK4" s="1" t="s">
        <v>256</v>
      </c>
      <c r="BL4" s="1" t="s">
        <v>285</v>
      </c>
      <c r="BN4" s="1" t="s">
        <v>286</v>
      </c>
      <c r="BO4" s="1" t="s">
        <v>20</v>
      </c>
      <c r="BP4" s="1">
        <v>2148</v>
      </c>
      <c r="BQ4" s="1" t="s">
        <v>141</v>
      </c>
      <c r="CC4" s="1" t="s">
        <v>287</v>
      </c>
      <c r="CD4" s="1" t="s">
        <v>288</v>
      </c>
      <c r="CF4" s="1" t="s">
        <v>289</v>
      </c>
      <c r="CG4" s="1" t="s">
        <v>290</v>
      </c>
      <c r="CI4" s="1" t="s">
        <v>291</v>
      </c>
      <c r="CJ4" s="1" t="s">
        <v>292</v>
      </c>
      <c r="CK4" s="1" t="s">
        <v>61</v>
      </c>
      <c r="CL4" s="1" t="s">
        <v>293</v>
      </c>
    </row>
    <row r="5" spans="1:90" s="4" customFormat="1" x14ac:dyDescent="0.25">
      <c r="A5" s="3" t="s">
        <v>21</v>
      </c>
      <c r="B5" s="3"/>
      <c r="C5" s="3"/>
      <c r="D5" s="3"/>
      <c r="E5" s="3"/>
      <c r="F5" s="3"/>
      <c r="G5" s="3"/>
      <c r="H5" s="3"/>
      <c r="I5" s="3"/>
      <c r="J5" s="3"/>
      <c r="K5" s="3"/>
      <c r="L5" s="3" t="s">
        <v>294</v>
      </c>
      <c r="M5" s="3"/>
      <c r="N5" s="3"/>
      <c r="O5" s="3" t="s">
        <v>295</v>
      </c>
      <c r="P5" s="3" t="s">
        <v>296</v>
      </c>
      <c r="Q5" s="3" t="s">
        <v>297</v>
      </c>
      <c r="R5" s="3"/>
      <c r="S5" s="3"/>
      <c r="W5" s="3"/>
      <c r="X5" s="3"/>
      <c r="Y5" s="3"/>
      <c r="Z5" s="3"/>
      <c r="AA5" s="3"/>
      <c r="AB5" s="3"/>
      <c r="AC5" s="3"/>
      <c r="AD5" s="3"/>
      <c r="AE5" s="3"/>
      <c r="AF5" s="3"/>
      <c r="AG5" s="3"/>
      <c r="AH5" s="3"/>
      <c r="AI5" s="3"/>
      <c r="AJ5" s="3" t="s">
        <v>298</v>
      </c>
      <c r="AK5" s="3" t="s">
        <v>299</v>
      </c>
      <c r="AL5" s="3"/>
      <c r="AM5" s="3" t="s">
        <v>300</v>
      </c>
      <c r="AN5" s="3"/>
      <c r="AO5" s="3"/>
      <c r="AP5" s="3"/>
      <c r="AQ5" s="3"/>
      <c r="AR5" s="3"/>
      <c r="AS5" s="3"/>
      <c r="AT5" s="3"/>
      <c r="AU5" s="3"/>
      <c r="AV5" s="3"/>
      <c r="AW5" s="3"/>
      <c r="AX5" s="3"/>
      <c r="AY5" s="3"/>
      <c r="AZ5" s="3"/>
      <c r="BA5" s="3"/>
      <c r="BB5" s="3"/>
      <c r="BC5" s="3"/>
      <c r="BD5" s="3"/>
      <c r="BE5" s="3"/>
      <c r="BF5" s="3" t="s">
        <v>44</v>
      </c>
      <c r="BG5" s="3" t="s">
        <v>301</v>
      </c>
      <c r="BH5" s="3"/>
      <c r="BI5" s="3"/>
      <c r="BJ5" s="3"/>
      <c r="BK5" s="3" t="s">
        <v>256</v>
      </c>
      <c r="BL5" s="3" t="s">
        <v>302</v>
      </c>
      <c r="BM5" s="3"/>
      <c r="BN5" s="3" t="s">
        <v>303</v>
      </c>
      <c r="BO5" s="3" t="s">
        <v>304</v>
      </c>
      <c r="BP5" s="83" t="s">
        <v>305</v>
      </c>
      <c r="BQ5" s="3" t="s">
        <v>306</v>
      </c>
      <c r="BR5" s="3"/>
      <c r="BS5" s="3"/>
      <c r="BT5" s="3"/>
      <c r="BU5" s="3"/>
      <c r="BV5" s="3"/>
      <c r="BW5" s="3"/>
      <c r="BX5" s="3"/>
      <c r="BY5" s="3"/>
      <c r="BZ5" s="3"/>
      <c r="CA5" s="3"/>
      <c r="CB5" s="3"/>
      <c r="CC5" s="3"/>
      <c r="CD5" s="3"/>
      <c r="CE5" s="3"/>
      <c r="CF5" s="3"/>
      <c r="CG5" s="3"/>
      <c r="CH5" s="3"/>
      <c r="CI5" s="3"/>
      <c r="CJ5" s="3"/>
      <c r="CK5" s="3"/>
      <c r="CL5" s="3"/>
    </row>
    <row r="6" spans="1:90" s="4" customFormat="1" x14ac:dyDescent="0.25">
      <c r="A6" s="3" t="s">
        <v>307</v>
      </c>
      <c r="B6" s="3"/>
      <c r="C6" s="3"/>
      <c r="D6" s="3"/>
      <c r="E6" s="3"/>
      <c r="F6" s="3"/>
      <c r="G6" s="3"/>
      <c r="H6" s="3"/>
      <c r="I6" s="3"/>
      <c r="J6" s="3"/>
      <c r="K6" s="3"/>
      <c r="L6" s="3" t="s">
        <v>294</v>
      </c>
      <c r="M6" s="3"/>
      <c r="N6" s="3"/>
      <c r="O6" s="3" t="s">
        <v>295</v>
      </c>
      <c r="P6" s="3" t="s">
        <v>296</v>
      </c>
      <c r="Q6" s="3" t="s">
        <v>297</v>
      </c>
      <c r="R6" s="3"/>
      <c r="S6" s="3"/>
      <c r="W6" s="3"/>
      <c r="X6" s="3"/>
      <c r="Y6" s="3"/>
      <c r="Z6" s="3"/>
      <c r="AA6" s="3"/>
      <c r="AB6" s="3"/>
      <c r="AC6" s="3"/>
      <c r="AD6" s="3"/>
      <c r="AE6" s="3"/>
      <c r="AF6" s="3"/>
      <c r="AG6" s="3"/>
      <c r="AH6" s="3"/>
      <c r="AI6" s="3"/>
      <c r="AJ6" s="3" t="s">
        <v>298</v>
      </c>
      <c r="AK6" s="3" t="s">
        <v>299</v>
      </c>
      <c r="AL6" s="3"/>
      <c r="AM6" s="3" t="s">
        <v>300</v>
      </c>
      <c r="AN6" s="3"/>
      <c r="AO6" s="3"/>
      <c r="AP6" s="3"/>
      <c r="AQ6" s="3"/>
      <c r="AR6" s="3"/>
      <c r="AS6" s="3"/>
      <c r="AT6" s="3"/>
      <c r="AU6" s="3"/>
      <c r="AV6" s="3"/>
      <c r="AW6" s="3"/>
      <c r="AX6" s="3"/>
      <c r="AY6" s="3"/>
      <c r="AZ6" s="3"/>
      <c r="BA6" s="3"/>
      <c r="BB6" s="3"/>
      <c r="BC6" s="3"/>
      <c r="BD6" s="3"/>
      <c r="BE6" s="3"/>
      <c r="BF6" s="3" t="s">
        <v>44</v>
      </c>
      <c r="BG6" s="3"/>
      <c r="BH6" s="3"/>
      <c r="BI6" s="3"/>
      <c r="BJ6" s="3"/>
      <c r="BK6" s="3" t="s">
        <v>256</v>
      </c>
      <c r="BL6" s="3" t="s">
        <v>302</v>
      </c>
      <c r="BM6" s="3"/>
      <c r="BN6" s="3" t="s">
        <v>303</v>
      </c>
      <c r="BO6" s="3" t="s">
        <v>304</v>
      </c>
      <c r="BP6" s="83" t="s">
        <v>305</v>
      </c>
      <c r="BQ6" s="3" t="s">
        <v>306</v>
      </c>
      <c r="BR6" s="3"/>
      <c r="BS6" s="3"/>
      <c r="BT6" s="3"/>
      <c r="BU6" s="3"/>
      <c r="BV6" s="3"/>
      <c r="BW6" s="3"/>
      <c r="BX6" s="3"/>
      <c r="BY6" s="3"/>
      <c r="BZ6" s="3"/>
      <c r="CA6" s="3"/>
      <c r="CB6" s="3"/>
      <c r="CC6" s="3"/>
      <c r="CD6" s="3"/>
      <c r="CE6" s="3"/>
      <c r="CF6" s="3"/>
      <c r="CG6" s="3"/>
      <c r="CH6" s="3"/>
      <c r="CI6" s="3"/>
      <c r="CJ6" s="3"/>
      <c r="CK6" s="3"/>
      <c r="CL6" s="3"/>
    </row>
    <row r="7" spans="1:90" s="4" customFormat="1" x14ac:dyDescent="0.25">
      <c r="A7" s="3" t="s">
        <v>308</v>
      </c>
      <c r="B7" s="3"/>
      <c r="C7" s="3"/>
      <c r="D7" s="3"/>
      <c r="E7" s="3"/>
      <c r="F7" s="3"/>
      <c r="G7" s="3"/>
      <c r="H7" s="3"/>
      <c r="I7" s="3"/>
      <c r="J7" s="3"/>
      <c r="K7" s="3"/>
      <c r="L7" s="3" t="s">
        <v>294</v>
      </c>
      <c r="M7" s="3"/>
      <c r="N7" s="3"/>
      <c r="O7" s="3" t="s">
        <v>295</v>
      </c>
      <c r="P7" s="3" t="s">
        <v>296</v>
      </c>
      <c r="Q7" s="3" t="s">
        <v>297</v>
      </c>
      <c r="R7" s="3"/>
      <c r="S7" s="3"/>
      <c r="W7" s="3"/>
      <c r="X7" s="3"/>
      <c r="Y7" s="3"/>
      <c r="Z7" s="3"/>
      <c r="AA7" s="3"/>
      <c r="AB7" s="3"/>
      <c r="AC7" s="3"/>
      <c r="AD7" s="3"/>
      <c r="AE7" s="3"/>
      <c r="AF7" s="3"/>
      <c r="AG7" s="3"/>
      <c r="AH7" s="3"/>
      <c r="AI7" s="3"/>
      <c r="AJ7" s="3" t="s">
        <v>298</v>
      </c>
      <c r="AK7" s="3" t="s">
        <v>299</v>
      </c>
      <c r="AL7" s="3"/>
      <c r="AM7" s="3" t="s">
        <v>300</v>
      </c>
      <c r="AN7" s="3"/>
      <c r="AO7" s="3"/>
      <c r="AP7" s="3"/>
      <c r="AQ7" s="3"/>
      <c r="AR7" s="3"/>
      <c r="AS7" s="3"/>
      <c r="AT7" s="3"/>
      <c r="AU7" s="3"/>
      <c r="AV7" s="3"/>
      <c r="AW7" s="3"/>
      <c r="AX7" s="3"/>
      <c r="AY7" s="3"/>
      <c r="AZ7" s="3"/>
      <c r="BA7" s="3"/>
      <c r="BB7" s="3"/>
      <c r="BC7" s="3"/>
      <c r="BD7" s="3"/>
      <c r="BE7" s="3"/>
      <c r="BF7" s="3"/>
      <c r="BG7" s="3" t="s">
        <v>301</v>
      </c>
      <c r="BH7" s="3"/>
      <c r="BI7" s="3"/>
      <c r="BJ7" s="3"/>
      <c r="BK7" s="3" t="s">
        <v>256</v>
      </c>
      <c r="BL7" s="3" t="s">
        <v>302</v>
      </c>
      <c r="BM7" s="3"/>
      <c r="BN7" s="3" t="s">
        <v>303</v>
      </c>
      <c r="BO7" s="3" t="s">
        <v>304</v>
      </c>
      <c r="BP7" s="83" t="s">
        <v>305</v>
      </c>
      <c r="BQ7" s="3" t="s">
        <v>306</v>
      </c>
      <c r="BR7" s="3"/>
      <c r="BS7" s="3"/>
      <c r="BT7" s="3"/>
      <c r="BU7" s="3"/>
      <c r="BV7" s="3"/>
      <c r="BW7" s="3"/>
      <c r="BX7" s="3"/>
      <c r="BY7" s="3"/>
      <c r="BZ7" s="3"/>
      <c r="CA7" s="3"/>
      <c r="CB7" s="3"/>
      <c r="CC7" s="3"/>
      <c r="CD7" s="3"/>
      <c r="CE7" s="3"/>
      <c r="CF7" s="3"/>
      <c r="CG7" s="3"/>
      <c r="CH7" s="3"/>
      <c r="CI7" s="3"/>
      <c r="CJ7" s="3"/>
      <c r="CK7" s="3"/>
      <c r="CL7" s="3"/>
    </row>
    <row r="8" spans="1:90" s="4" customFormat="1" x14ac:dyDescent="0.25">
      <c r="A8" s="3" t="s">
        <v>309</v>
      </c>
      <c r="B8" s="3"/>
      <c r="C8" s="3"/>
      <c r="D8" s="3"/>
      <c r="E8" s="3"/>
      <c r="F8" s="3"/>
      <c r="G8" s="3"/>
      <c r="H8" s="3"/>
      <c r="I8" s="3"/>
      <c r="J8" s="3"/>
      <c r="K8" s="3"/>
      <c r="L8" s="3"/>
      <c r="M8" s="3"/>
      <c r="N8" s="3"/>
      <c r="O8" s="3"/>
      <c r="P8" s="3"/>
      <c r="Q8" s="3"/>
      <c r="R8" s="3"/>
      <c r="S8" s="3"/>
      <c r="W8" s="3"/>
      <c r="X8" s="3"/>
      <c r="Y8" s="3"/>
      <c r="Z8" s="3"/>
      <c r="AA8" s="3"/>
      <c r="AB8" s="3"/>
      <c r="AC8" s="3"/>
      <c r="AD8" s="3"/>
      <c r="AE8" s="3"/>
      <c r="AF8" s="3"/>
      <c r="AG8" s="3"/>
      <c r="AH8" s="3"/>
      <c r="AI8" s="3"/>
      <c r="AJ8" s="3" t="s">
        <v>298</v>
      </c>
      <c r="AK8" s="3" t="s">
        <v>299</v>
      </c>
      <c r="AL8" s="3"/>
      <c r="AM8" s="3" t="s">
        <v>300</v>
      </c>
      <c r="AN8" s="3"/>
      <c r="AO8" s="3"/>
      <c r="AP8" s="3"/>
      <c r="AQ8" s="3"/>
      <c r="AR8" s="3"/>
      <c r="AS8" s="3"/>
      <c r="AT8" s="3"/>
      <c r="AU8" s="3"/>
      <c r="AV8" s="3"/>
      <c r="AW8" s="3"/>
      <c r="AX8" s="3"/>
      <c r="AY8" s="3"/>
      <c r="AZ8" s="3"/>
      <c r="BA8" s="3"/>
      <c r="BB8" s="3"/>
      <c r="BC8" s="3"/>
      <c r="BD8" s="3"/>
      <c r="BE8" s="3"/>
      <c r="BF8" s="3" t="s">
        <v>44</v>
      </c>
      <c r="BG8" s="3" t="s">
        <v>301</v>
      </c>
      <c r="BH8" s="3"/>
      <c r="BI8" s="3"/>
      <c r="BJ8" s="3"/>
      <c r="BK8" s="3" t="s">
        <v>256</v>
      </c>
      <c r="BL8" s="3" t="s">
        <v>302</v>
      </c>
      <c r="BM8" s="3"/>
      <c r="BN8" s="3" t="s">
        <v>303</v>
      </c>
      <c r="BO8" s="3" t="s">
        <v>304</v>
      </c>
      <c r="BP8" s="83" t="s">
        <v>305</v>
      </c>
      <c r="BQ8" s="3" t="s">
        <v>306</v>
      </c>
      <c r="BR8" s="3"/>
      <c r="BS8" s="3"/>
      <c r="BT8" s="3"/>
      <c r="BU8" s="3"/>
      <c r="BV8" s="3"/>
      <c r="BW8" s="3"/>
      <c r="BX8" s="3"/>
      <c r="BY8" s="3"/>
      <c r="BZ8" s="3"/>
      <c r="CA8" s="3"/>
      <c r="CB8" s="3"/>
      <c r="CC8" s="3"/>
      <c r="CD8" s="3"/>
      <c r="CE8" s="3"/>
      <c r="CF8" s="3"/>
      <c r="CG8" s="3"/>
      <c r="CH8" s="3"/>
      <c r="CI8" s="3"/>
      <c r="CJ8" s="3"/>
      <c r="CK8" s="3"/>
      <c r="CL8" s="3"/>
    </row>
    <row r="9" spans="1:90" s="4" customFormat="1" x14ac:dyDescent="0.25">
      <c r="A9" s="3" t="s">
        <v>310</v>
      </c>
      <c r="B9" s="3"/>
      <c r="C9" s="3"/>
      <c r="D9" s="3"/>
      <c r="E9" s="3"/>
      <c r="F9" s="3"/>
      <c r="G9" s="3"/>
      <c r="H9" s="3"/>
      <c r="I9" s="3"/>
      <c r="J9" s="3"/>
      <c r="K9" s="3"/>
      <c r="L9" s="3" t="s">
        <v>294</v>
      </c>
      <c r="M9" s="3"/>
      <c r="N9" s="3"/>
      <c r="O9" s="3" t="s">
        <v>295</v>
      </c>
      <c r="P9" s="3" t="s">
        <v>296</v>
      </c>
      <c r="Q9" s="3" t="s">
        <v>297</v>
      </c>
      <c r="R9" s="3"/>
      <c r="S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t="s">
        <v>44</v>
      </c>
      <c r="BG9" s="3" t="s">
        <v>301</v>
      </c>
      <c r="BH9" s="3"/>
      <c r="BI9" s="3"/>
      <c r="BJ9" s="3"/>
      <c r="BK9" s="3" t="s">
        <v>256</v>
      </c>
      <c r="BL9" s="3" t="s">
        <v>302</v>
      </c>
      <c r="BM9" s="3"/>
      <c r="BN9" s="3" t="s">
        <v>303</v>
      </c>
      <c r="BO9" s="3" t="s">
        <v>304</v>
      </c>
      <c r="BP9" s="83" t="s">
        <v>305</v>
      </c>
      <c r="BQ9" s="3" t="s">
        <v>306</v>
      </c>
      <c r="BR9" s="3"/>
      <c r="BS9" s="3"/>
      <c r="BT9" s="3"/>
      <c r="BU9" s="3"/>
      <c r="BV9" s="3"/>
      <c r="BW9" s="3"/>
      <c r="BX9" s="3"/>
      <c r="BY9" s="3"/>
      <c r="BZ9" s="3"/>
      <c r="CA9" s="3"/>
      <c r="CB9" s="3"/>
      <c r="CC9" s="3"/>
      <c r="CD9" s="3"/>
      <c r="CE9" s="3"/>
      <c r="CF9" s="3"/>
      <c r="CG9" s="3"/>
      <c r="CH9" s="3"/>
      <c r="CI9" s="3"/>
      <c r="CJ9" s="3"/>
      <c r="CK9" s="3"/>
      <c r="CL9" s="3"/>
    </row>
    <row r="10" spans="1:90" x14ac:dyDescent="0.25">
      <c r="B10" s="1" t="s">
        <v>35</v>
      </c>
      <c r="C10" s="1">
        <v>4</v>
      </c>
      <c r="D10" s="1" t="s">
        <v>311</v>
      </c>
      <c r="L10" s="1" t="s">
        <v>243</v>
      </c>
      <c r="N10" s="1" t="s">
        <v>244</v>
      </c>
      <c r="O10" s="1" t="s">
        <v>245</v>
      </c>
      <c r="P10" s="1" t="s">
        <v>246</v>
      </c>
      <c r="Q10" s="1">
        <v>1234567892</v>
      </c>
      <c r="R10" s="1" t="s">
        <v>312</v>
      </c>
      <c r="T10" t="str">
        <f>IF(DHAC_TestPatients_combined!$B71&lt;&gt;"","IHI","")</f>
        <v>IHI</v>
      </c>
      <c r="U10" t="str">
        <f>IF(DHAC_TestPatients_combined!$B71&lt;&gt;"","http://ns.electronichealth.net.au/id/hi/ihi/1.0","")</f>
        <v>http://ns.electronichealth.net.au/id/hi/ihi/1.0</v>
      </c>
      <c r="V10" t="str">
        <f>IF(DHAC_TestPatients_combined!$B71&lt;&gt;"",DHAC_TestPatients_combined!$B71,"")</f>
        <v>8003608500314778</v>
      </c>
      <c r="AH10" s="1" t="s">
        <v>313</v>
      </c>
      <c r="AJ10" s="1" t="s">
        <v>314</v>
      </c>
      <c r="AK10" s="1" t="s">
        <v>315</v>
      </c>
      <c r="AM10" s="1" t="s">
        <v>316</v>
      </c>
      <c r="BF10" s="1" t="s">
        <v>44</v>
      </c>
      <c r="BG10" s="1" t="s">
        <v>317</v>
      </c>
    </row>
    <row r="11" spans="1:90" x14ac:dyDescent="0.25">
      <c r="B11" s="1" t="s">
        <v>24</v>
      </c>
      <c r="C11" s="1">
        <v>4</v>
      </c>
      <c r="D11" s="1" t="s">
        <v>311</v>
      </c>
      <c r="E11" s="1" t="s">
        <v>318</v>
      </c>
      <c r="F11" s="1" t="s">
        <v>319</v>
      </c>
      <c r="G11" s="1">
        <v>2015</v>
      </c>
      <c r="H11" s="1" t="s">
        <v>320</v>
      </c>
      <c r="L11" s="1" t="s">
        <v>243</v>
      </c>
      <c r="O11" s="1" t="s">
        <v>245</v>
      </c>
      <c r="P11" s="1" t="s">
        <v>246</v>
      </c>
      <c r="Q11" s="1">
        <v>29533070322</v>
      </c>
      <c r="S11"/>
      <c r="T11" t="str">
        <f>IF(DHAC_TestPatients_combined!$B72&lt;&gt;"","IHI","")</f>
        <v>IHI</v>
      </c>
      <c r="U11" t="str">
        <f>IF(DHAC_TestPatients_combined!$B72&lt;&gt;"","http://ns.electronichealth.net.au/id/hi/ihi/1.0","")</f>
        <v>http://ns.electronichealth.net.au/id/hi/ihi/1.0</v>
      </c>
      <c r="V11" t="str">
        <f>IF(DHAC_TestPatients_combined!$B72&lt;&gt;"",DHAC_TestPatients_combined!$B72,"")</f>
        <v>8003608333647295</v>
      </c>
      <c r="AA11"/>
      <c r="AB11"/>
      <c r="AC11"/>
      <c r="AD11"/>
      <c r="AE11"/>
      <c r="AF11"/>
      <c r="AG11"/>
      <c r="AJ11" s="1" t="s">
        <v>321</v>
      </c>
      <c r="AK11" s="1" t="s">
        <v>322</v>
      </c>
      <c r="AM11" s="1" t="s">
        <v>323</v>
      </c>
      <c r="BF11" s="1" t="s">
        <v>61</v>
      </c>
      <c r="BG11" s="1" t="s">
        <v>324</v>
      </c>
      <c r="BI11" s="1" t="s">
        <v>325</v>
      </c>
      <c r="BJ11" s="1" t="s">
        <v>326</v>
      </c>
      <c r="BK11" s="1" t="s">
        <v>256</v>
      </c>
      <c r="BL11" s="1" t="s">
        <v>285</v>
      </c>
      <c r="BN11" s="1" t="s">
        <v>286</v>
      </c>
      <c r="BO11" s="1" t="s">
        <v>20</v>
      </c>
      <c r="BP11" s="1">
        <v>2148</v>
      </c>
      <c r="BQ11" s="1" t="s">
        <v>259</v>
      </c>
      <c r="BY11" s="1" t="s">
        <v>327</v>
      </c>
      <c r="BZ11" s="1" t="s">
        <v>261</v>
      </c>
      <c r="CA11" s="1" t="s">
        <v>328</v>
      </c>
      <c r="CB11" s="1" t="s">
        <v>320</v>
      </c>
    </row>
    <row r="12" spans="1:90" s="23" customFormat="1" x14ac:dyDescent="0.25">
      <c r="B12" s="70" t="s">
        <v>30</v>
      </c>
      <c r="C12" s="22">
        <f>_xlfn.XLOOKUP(DHAC_TestPatients_combined!$U4,CodeMaps!$A$2:$A$7,CodeMaps!$B$2:$B$7,"")</f>
        <v>4</v>
      </c>
      <c r="D12" s="22" t="str">
        <f>_xlfn.XLOOKUP(DHAC_TestPatients_combined!U4,CodeMaps!$A$2:$A$7,CodeMaps!$C$2:$C$7,"")</f>
        <v>Neither Aboriginal nor Torres Strait Islander origin</v>
      </c>
      <c r="E12" s="22"/>
      <c r="F12" s="22"/>
      <c r="G12" s="22"/>
      <c r="H12" s="22"/>
      <c r="I12" s="23" t="str">
        <f>LOWER(DHAC_TestPatients_combined!C4)</f>
        <v>active</v>
      </c>
      <c r="J12" s="23" t="str">
        <f>LOWER(DHAC_TestPatients_combined!D4)</f>
        <v>verified</v>
      </c>
      <c r="K12" s="22"/>
      <c r="L12" s="23" t="str">
        <f>IF(DHAC_TestPatients_combined!B4&lt;&gt;"","NI","")</f>
        <v>NI</v>
      </c>
      <c r="M12" s="22"/>
      <c r="N12" s="22"/>
      <c r="O12" s="23" t="str">
        <f>IF(DHAC_TestPatients_combined!$B4&lt;&gt;"","IHI","")</f>
        <v>IHI</v>
      </c>
      <c r="P12" s="23" t="str">
        <f>IF(DHAC_TestPatients_combined!$B4&lt;&gt;"","http://ns.electronichealth.net.au/id/hi/ihi/1.0","")</f>
        <v>http://ns.electronichealth.net.au/id/hi/ihi/1.0</v>
      </c>
      <c r="Q12" s="23" t="str">
        <f>IF(DHAC_TestPatients_combined!$B4&lt;&gt;"",DHAC_TestPatients_combined!$B4,"")</f>
        <v>8003608833648397</v>
      </c>
      <c r="R12" s="22"/>
      <c r="S12" s="22"/>
      <c r="T12" s="23" t="str">
        <f>IF(DHAC_TestPatients_combined!$E4&lt;&gt;"","MC","")</f>
        <v>MC</v>
      </c>
      <c r="U12" s="22"/>
      <c r="V12" s="22"/>
      <c r="W12" s="23" t="str">
        <f>IF(DHAC_TestPatients_combined!$E4&lt;&gt;"","Medicare Number","")</f>
        <v>Medicare Number</v>
      </c>
      <c r="X12" s="23" t="str">
        <f>IF(DHAC_TestPatients_combined!$E4&lt;&gt;"","http://ns.electronichealth.net.au/id/medicare-number","")</f>
        <v>http://ns.electronichealth.net.au/id/medicare-number</v>
      </c>
      <c r="Y12" s="23" t="str">
        <f>IF(DHAC_TestPatients_combined!$E4&lt;&gt;"",_xlfn.CONCAT(DHAC_TestPatients_combined!$E4,DHAC_TestPatients_combined!$F4),"")</f>
        <v>49516513011</v>
      </c>
      <c r="Z12" s="22"/>
      <c r="AA12" s="23" t="str">
        <f>IF(DHAC_TestPatients_combined!$T4&lt;&gt;"","DVAU","")</f>
        <v/>
      </c>
      <c r="AB12" s="23" t="str">
        <f>IF(DHAC_TestPatients_combined!$T4&lt;&gt;"","http://terminology.hl7.org.au/CodeSystem/v2-0203","")</f>
        <v/>
      </c>
      <c r="AC12" s="23" t="str">
        <f>IF(DHAC_TestPatients_combined!$T4&lt;&gt;"","DVA Number","")</f>
        <v/>
      </c>
      <c r="AD12" s="23" t="str">
        <f>IF(DHAC_TestPatients_combined!$T4&lt;&gt;"","DVA Number","")</f>
        <v/>
      </c>
      <c r="AE12" s="23" t="str">
        <f>IF(DHAC_TestPatients_combined!$T4&lt;&gt;"","http://ns.electronichealth.net.au/id/dva","")</f>
        <v/>
      </c>
      <c r="AF12" s="23" t="str">
        <f>IF(DHAC_TestPatients_combined!$T4&lt;&gt;"",DHAC_TestPatients_combined!$T4,"")</f>
        <v/>
      </c>
      <c r="AG12" s="22"/>
      <c r="AH12" s="22" t="s">
        <v>247</v>
      </c>
      <c r="AI12" s="22"/>
      <c r="AJ12" s="23" t="str">
        <f>DHAC_TestPatients_combined!G4</f>
        <v>HAYES</v>
      </c>
      <c r="AK12" s="23" t="s">
        <v>329</v>
      </c>
      <c r="AL12" s="23" t="str">
        <f>DHAC_TestPatients_combined!I4</f>
        <v/>
      </c>
      <c r="AM12" s="22" t="s">
        <v>316</v>
      </c>
      <c r="AN12" s="23" t="str">
        <f>IF(DHAC_TestPatients_combined!$V4&lt;&gt;"","usual","")</f>
        <v/>
      </c>
      <c r="AO12" s="23" t="str">
        <f>IF(DHAC_TestPatients_combined!$V4&lt;&gt;"",DHAC_TestPatients_combined!$V4,"")</f>
        <v/>
      </c>
      <c r="AP12" s="22"/>
      <c r="AQ12" s="22"/>
      <c r="AR12" s="22"/>
      <c r="AS12" s="22"/>
      <c r="AT12" s="23" t="str">
        <f>IF(DHAC_TestPatients_combined!S4&lt;&gt;"", "phone",IF(DHAC_TestPatients_combined!Q4&lt;&gt;"", "phone",""))</f>
        <v>phone</v>
      </c>
      <c r="AU12" s="23" t="str">
        <f>IF(DHAC_TestPatients_combined!S4&lt;&gt;"", "home",IF(DHAC_TestPatients_combined!Q4&lt;&gt;"", "mobile",""))</f>
        <v>home</v>
      </c>
      <c r="AV12" s="22" t="str">
        <f>IF(DHAC_TestPatients_combined!S4&lt;&gt;"",DHAC_TestPatients_combined!S4,TEXT(DHAC_TestPatients_combined!Q4,"0000000000"))</f>
        <v>0770101471</v>
      </c>
      <c r="AW12" s="23" t="str">
        <f>IF(DHAC_TestPatients_combined!S4&lt;&gt;"",IF(DHAC_TestPatients_combined!Q4&lt;&gt;"","phone",""),"")</f>
        <v>phone</v>
      </c>
      <c r="AX12" s="23" t="str">
        <f>IF(DHAC_TestPatients_combined!S4&lt;&gt;"", IF(DHAC_TestPatients_combined!Q4&lt;&gt;"", "mobile",""),"")</f>
        <v>mobile</v>
      </c>
      <c r="AY12" s="23" t="str">
        <f>IF(DHAC_TestPatients_combined!S4&lt;&gt;"",TEXT(DHAC_TestPatients_combined!Q4,"0000000000"),"")</f>
        <v>0491570157</v>
      </c>
      <c r="AZ12" s="23" t="str">
        <f>IF(DHAC_TestPatients_combined!P4&lt;&gt;"", "phone","")</f>
        <v>phone</v>
      </c>
      <c r="BA12" s="23" t="str">
        <f>IF(DHAC_TestPatients_combined!P4&lt;&gt;"", "work","")</f>
        <v>work</v>
      </c>
      <c r="BB12" s="23" t="str">
        <f>DHAC_TestPatients_combined!P4</f>
        <v>0770104085</v>
      </c>
      <c r="BF12" s="23" t="str">
        <f>_xlfn.XLOOKUP(DHAC_TestPatients_combined!$K4,CodeMaps!$A$12:$A$15,CodeMaps!$B$12:$B$15,"")</f>
        <v>female</v>
      </c>
      <c r="BG12" s="53">
        <v>21743</v>
      </c>
      <c r="BH12" s="22"/>
      <c r="BI12" s="22"/>
      <c r="BJ12" s="22"/>
      <c r="BK12" s="22"/>
      <c r="BL12" s="22" t="str">
        <f>DHAC_TestPatients_combined!L4</f>
        <v>198 Stone Pl</v>
      </c>
      <c r="BM12" s="22"/>
      <c r="BN12" s="22" t="str">
        <f>DHAC_TestPatients_combined!M4</f>
        <v>Morgan Park</v>
      </c>
      <c r="BO12" s="22" t="str">
        <f>DHAC_TestPatients_combined!N4</f>
        <v>QLD</v>
      </c>
      <c r="BP12" s="23" t="str">
        <f>IF(DHAC_TestPatients_combined!O4&lt;&gt;"",TEXT(DHAC_TestPatients_combined!O4,"0000"),"")</f>
        <v>4370</v>
      </c>
      <c r="BQ12" s="22" t="s">
        <v>259</v>
      </c>
      <c r="BR12" s="22"/>
      <c r="BS12" s="22"/>
      <c r="BT12" s="22"/>
      <c r="BU12" s="22"/>
      <c r="BV12" s="22"/>
      <c r="BW12" s="22"/>
      <c r="BX12" s="22"/>
      <c r="BY12" s="22"/>
      <c r="BZ12" s="22"/>
      <c r="CA12" s="22"/>
      <c r="CB12" s="22"/>
      <c r="CC12" s="22"/>
      <c r="CD12" s="22"/>
      <c r="CE12" s="22"/>
      <c r="CF12" s="22"/>
      <c r="CG12" s="22"/>
      <c r="CH12" s="22"/>
      <c r="CI12" s="22"/>
      <c r="CJ12" s="22"/>
      <c r="CK12" s="22"/>
      <c r="CL12" s="22"/>
    </row>
    <row r="13" spans="1:90" s="65" customFormat="1" x14ac:dyDescent="0.25">
      <c r="A13" s="72" t="str">
        <f>LOWER(_xlfn.CONCAT(SUBSTITUTE(DHAC_TestPatients_combined!G2,"'",""),"-",DHAC_TestPatients_combined!H2,IF(DHAC_TestPatients_combined!I2&lt;&gt;"","-",""),IF(DHAC_TestPatients_combined!I2&lt;&gt;"",DHAC_TestPatients_combined!I2,"")))</f>
        <v>boulton-annika</v>
      </c>
      <c r="B13" s="72"/>
      <c r="C13" s="74">
        <f>_xlfn.XLOOKUP(DHAC_TestPatients_combined!$U2,CodeMaps!$A$2:$A$7,CodeMaps!$B$2:$B$7,"")</f>
        <v>4</v>
      </c>
      <c r="D13" s="72" t="str">
        <f>_xlfn.XLOOKUP(DHAC_TestPatients_combined!$U2,CodeMaps!$A$2:$A$7,CodeMaps!$C$2:$C$7,"")</f>
        <v>Neither Aboriginal nor Torres Strait Islander origin</v>
      </c>
      <c r="E13" s="74"/>
      <c r="F13" s="74"/>
      <c r="G13" s="74"/>
      <c r="H13" s="74"/>
      <c r="I13" s="72" t="str">
        <f>LOWER(DHAC_TestPatients_combined!C2)</f>
        <v>active</v>
      </c>
      <c r="J13" s="72" t="str">
        <f>LOWER(DHAC_TestPatients_combined!D2)</f>
        <v>verified</v>
      </c>
      <c r="K13" s="74"/>
      <c r="L13" s="72" t="str">
        <f>IF(DHAC_TestPatients_combined!B2&lt;&gt;"","NI","")</f>
        <v>NI</v>
      </c>
      <c r="M13" s="74"/>
      <c r="N13" s="74"/>
      <c r="O13" s="72" t="str">
        <f>IF(DHAC_TestPatients_combined!$B2&lt;&gt;"","IHI","")</f>
        <v>IHI</v>
      </c>
      <c r="P13" s="72" t="str">
        <f>IF(DHAC_TestPatients_combined!$B2&lt;&gt;"","http://ns.electronichealth.net.au/id/hi/ihi/1.0","")</f>
        <v>http://ns.electronichealth.net.au/id/hi/ihi/1.0</v>
      </c>
      <c r="Q13" s="72" t="str">
        <f>IF(DHAC_TestPatients_combined!$B2&lt;&gt;"",DHAC_TestPatients_combined!$B2,"")</f>
        <v>8003608000311613</v>
      </c>
      <c r="R13" s="74"/>
      <c r="S13" s="74"/>
      <c r="T13" s="72" t="str">
        <f>IF(DHAC_TestPatients_combined!$E2&lt;&gt;"","MC","")</f>
        <v>MC</v>
      </c>
      <c r="U13" s="74"/>
      <c r="V13" s="74"/>
      <c r="W13" s="72" t="str">
        <f>IF(DHAC_TestPatients_combined!$E2&lt;&gt;"","Medicare Number","")</f>
        <v>Medicare Number</v>
      </c>
      <c r="X13" s="72" t="str">
        <f>IF(DHAC_TestPatients_combined!$E2&lt;&gt;"","http://ns.electronichealth.net.au/id/medicare-number","")</f>
        <v>http://ns.electronichealth.net.au/id/medicare-number</v>
      </c>
      <c r="Y13" s="72" t="str">
        <f>IF(DHAC_TestPatients_combined!$E2&lt;&gt;"",_xlfn.CONCAT(DHAC_TestPatients_combined!$E2,DHAC_TestPatients_combined!$F2),"")</f>
        <v>49516511211</v>
      </c>
      <c r="Z13" s="74"/>
      <c r="AA13" s="72" t="str">
        <f>IF(DHAC_TestPatients_combined!$T2&lt;&gt;"","DVAU","")</f>
        <v/>
      </c>
      <c r="AB13" s="72" t="str">
        <f>IF(DHAC_TestPatients_combined!$T2&lt;&gt;"","http://terminology.hl7.org.au/CodeSystem/v2-0203","")</f>
        <v/>
      </c>
      <c r="AC13" s="72" t="str">
        <f>IF(DHAC_TestPatients_combined!$T2&lt;&gt;"","DVA Number","")</f>
        <v/>
      </c>
      <c r="AD13" s="72" t="str">
        <f>IF(DHAC_TestPatients_combined!$T2&lt;&gt;"","DVA Number","")</f>
        <v/>
      </c>
      <c r="AE13" s="72" t="str">
        <f>IF(DHAC_TestPatients_combined!$T2&lt;&gt;"","http://ns.electronichealth.net.au/id/dva","")</f>
        <v/>
      </c>
      <c r="AF13" s="72" t="str">
        <f>IF(DHAC_TestPatients_combined!$T2&lt;&gt;"",DHAC_TestPatients_combined!$T2,"")</f>
        <v/>
      </c>
      <c r="AG13" s="74"/>
      <c r="AH13" s="74" t="s">
        <v>247</v>
      </c>
      <c r="AI13" s="74"/>
      <c r="AJ13" s="72" t="str">
        <f>DHAC_TestPatients_combined!G2</f>
        <v>BOULTON</v>
      </c>
      <c r="AK13" s="72" t="str">
        <f>DHAC_TestPatients_combined!H2</f>
        <v>Annika</v>
      </c>
      <c r="AL13" s="72" t="str">
        <f>DHAC_TestPatients_combined!I2</f>
        <v/>
      </c>
      <c r="AM13" s="74"/>
      <c r="AN13" s="72" t="str">
        <f>IF(DHAC_TestPatients_combined!$V2&lt;&gt;"","usual","")</f>
        <v/>
      </c>
      <c r="AO13" s="72" t="str">
        <f>IF(DHAC_TestPatients_combined!$V2&lt;&gt;"",DHAC_TestPatients_combined!$V2,"")</f>
        <v/>
      </c>
      <c r="AP13" s="74"/>
      <c r="AQ13" s="74"/>
      <c r="AR13" s="74"/>
      <c r="AS13" s="74"/>
      <c r="AT13" s="72" t="str">
        <f>IF(DHAC_TestPatients_combined!S2&lt;&gt;"", "phone",IF(DHAC_TestPatients_combined!Q2&lt;&gt;"", "phone",""))</f>
        <v>phone</v>
      </c>
      <c r="AU13" s="72" t="str">
        <f>IF(DHAC_TestPatients_combined!S2&lt;&gt;"", "home",IF(DHAC_TestPatients_combined!Q2&lt;&gt;"", "mobile",""))</f>
        <v>home</v>
      </c>
      <c r="AV13" s="74" t="str">
        <f>IF(DHAC_TestPatients_combined!S2&lt;&gt;"",DHAC_TestPatients_combined!S2,TEXT(DHAC_TestPatients_combined!Q2,"0000000000"))</f>
        <v>0770104204</v>
      </c>
      <c r="AW13" s="72" t="str">
        <f>IF(DHAC_TestPatients_combined!S2&lt;&gt;"",IF(DHAC_TestPatients_combined!Q2&lt;&gt;"","phone",""),"")</f>
        <v>phone</v>
      </c>
      <c r="AX13" s="72" t="str">
        <f>IF(DHAC_TestPatients_combined!S2&lt;&gt;"", IF(DHAC_TestPatients_combined!Q2&lt;&gt;"", "mobile",""),"")</f>
        <v>mobile</v>
      </c>
      <c r="AY13" s="72" t="str">
        <f>IF(DHAC_TestPatients_combined!S2&lt;&gt;"",TEXT(DHAC_TestPatients_combined!Q2,"0000000000"),"")</f>
        <v>0491570006</v>
      </c>
      <c r="AZ13" s="72" t="str">
        <f>IF(DHAC_TestPatients_combined!P2&lt;&gt;"", "phone","")</f>
        <v>phone</v>
      </c>
      <c r="BA13" s="72" t="str">
        <f>IF(DHAC_TestPatients_combined!P2&lt;&gt;"", "work","")</f>
        <v>work</v>
      </c>
      <c r="BB13" s="74" t="str">
        <f>DHAC_TestPatients_combined!P2</f>
        <v>0770102941</v>
      </c>
      <c r="BC13" s="72" t="str">
        <f>IF(DHAC_TestPatients_combined!R2&lt;&gt;"", "email","")</f>
        <v>email</v>
      </c>
      <c r="BD13" s="72"/>
      <c r="BE13" s="72" t="str">
        <f>DHAC_TestPatients_combined!R2</f>
        <v>annika.boulton@example.com.au</v>
      </c>
      <c r="BF13" s="72" t="str">
        <f>_xlfn.XLOOKUP(DHAC_TestPatients_combined!$K2,CodeMaps!$A$12:$A$15,CodeMaps!$B$12:$B$15,"")</f>
        <v>female</v>
      </c>
      <c r="BG13" s="73">
        <f>DHAC_TestPatients_combined!J2</f>
        <v>20787</v>
      </c>
      <c r="BH13" s="74"/>
      <c r="BI13" s="74"/>
      <c r="BJ13" s="74"/>
      <c r="BK13" s="74"/>
      <c r="BL13" s="74" t="str">
        <f>DHAC_TestPatients_combined!L2</f>
        <v>55 Compton Pde</v>
      </c>
      <c r="BM13" s="74"/>
      <c r="BN13" s="74" t="str">
        <f>DHAC_TestPatients_combined!M2</f>
        <v>Draper</v>
      </c>
      <c r="BO13" s="74" t="str">
        <f>DHAC_TestPatients_combined!N2</f>
        <v>QLD</v>
      </c>
      <c r="BP13" s="72" t="str">
        <f>IF(DHAC_TestPatients_combined!O2&lt;&gt;"",TEXT(DHAC_TestPatients_combined!O2,"0000"),"")</f>
        <v>4520</v>
      </c>
      <c r="BQ13" s="74" t="s">
        <v>259</v>
      </c>
      <c r="BR13" s="74"/>
      <c r="BS13" s="74"/>
      <c r="BT13" s="74"/>
      <c r="BU13" s="74"/>
      <c r="BV13" s="74"/>
      <c r="BW13" s="74"/>
      <c r="BX13" s="74"/>
      <c r="BY13" s="74"/>
      <c r="BZ13" s="74"/>
      <c r="CA13" s="74"/>
      <c r="CB13" s="74"/>
      <c r="CC13" s="160"/>
      <c r="CD13" s="161"/>
      <c r="CE13" s="161"/>
      <c r="CF13" s="161"/>
      <c r="CG13" s="161"/>
      <c r="CH13" s="161"/>
      <c r="CI13" s="72"/>
      <c r="CJ13" s="72"/>
      <c r="CK13" s="72"/>
      <c r="CL13" s="72"/>
    </row>
    <row r="14" spans="1:90" s="80" customFormat="1" x14ac:dyDescent="0.25">
      <c r="A14" s="101" t="str">
        <f>LOWER(_xlfn.CONCAT(SUBSTITUTE(DHAC_TestPatients_combined!G3,"'",""),"-",DHAC_TestPatients_combined!H3,IF(DHAC_TestPatients_combined!I3&lt;&gt;"","-",""),IF(DHAC_TestPatients_combined!I3&lt;&gt;"",DHAC_TestPatients_combined!I3,"")))</f>
        <v>howe-deangelo</v>
      </c>
      <c r="C14" s="81">
        <f>_xlfn.XLOOKUP(DHAC_TestPatients_combined!$U3,CodeMaps!$A$2:$A$7,CodeMaps!$B$2:$B$7,"")</f>
        <v>4</v>
      </c>
      <c r="D14" s="81" t="str">
        <f>_xlfn.XLOOKUP(DHAC_TestPatients_combined!U3,CodeMaps!$A$2:$A$7,CodeMaps!$C$2:$C$7,"")</f>
        <v>Neither Aboriginal nor Torres Strait Islander origin</v>
      </c>
      <c r="E14" s="81" t="s">
        <v>330</v>
      </c>
      <c r="F14" s="81" t="s">
        <v>331</v>
      </c>
      <c r="G14" s="81" t="s">
        <v>332</v>
      </c>
      <c r="H14" s="81" t="s">
        <v>320</v>
      </c>
      <c r="I14" s="80" t="str">
        <f>LOWER(DHAC_TestPatients_combined!C3)</f>
        <v>active</v>
      </c>
      <c r="J14" s="80" t="str">
        <f>LOWER(DHAC_TestPatients_combined!D3)</f>
        <v>verified</v>
      </c>
      <c r="K14" s="81"/>
      <c r="L14" s="80" t="str">
        <f>IF(DHAC_TestPatients_combined!B3&lt;&gt;"","NI","")</f>
        <v>NI</v>
      </c>
      <c r="M14" s="81"/>
      <c r="N14" s="81"/>
      <c r="O14" s="80" t="str">
        <f>IF(DHAC_TestPatients_combined!$B3&lt;&gt;"","IHI","")</f>
        <v>IHI</v>
      </c>
      <c r="P14" s="80" t="str">
        <f>IF(DHAC_TestPatients_combined!$B3&lt;&gt;"","http://ns.electronichealth.net.au/id/hi/ihi/1.0","")</f>
        <v>http://ns.electronichealth.net.au/id/hi/ihi/1.0</v>
      </c>
      <c r="Q14" s="80" t="str">
        <f>IF(DHAC_TestPatients_combined!$B3&lt;&gt;"",DHAC_TestPatients_combined!$B3,"")</f>
        <v>8003608000311621</v>
      </c>
      <c r="R14" s="81"/>
      <c r="S14" s="81"/>
      <c r="T14" s="80" t="str">
        <f>IF(DHAC_TestPatients_combined!$E3&lt;&gt;"","MC","")</f>
        <v>MC</v>
      </c>
      <c r="U14" s="81"/>
      <c r="V14" s="81"/>
      <c r="W14" s="80" t="str">
        <f>IF(DHAC_TestPatients_combined!$E3&lt;&gt;"","Medicare Number","")</f>
        <v>Medicare Number</v>
      </c>
      <c r="X14" s="80" t="str">
        <f>IF(DHAC_TestPatients_combined!$E3&lt;&gt;"","http://ns.electronichealth.net.au/id/medicare-number","")</f>
        <v>http://ns.electronichealth.net.au/id/medicare-number</v>
      </c>
      <c r="Y14" s="80" t="str">
        <f>IF(DHAC_TestPatients_combined!$E3&lt;&gt;"",_xlfn.CONCAT(DHAC_TestPatients_combined!$E3,DHAC_TestPatients_combined!$F3),"")</f>
        <v>49516512111</v>
      </c>
      <c r="Z14" s="81"/>
      <c r="AA14" s="80" t="str">
        <f>IF(DHAC_TestPatients_combined!$T3&lt;&gt;"","DVAU","")</f>
        <v/>
      </c>
      <c r="AB14" s="80" t="str">
        <f>IF(DHAC_TestPatients_combined!$T3&lt;&gt;"","http://terminology.hl7.org.au/CodeSystem/v2-0203","")</f>
        <v/>
      </c>
      <c r="AC14" s="80" t="str">
        <f>IF(DHAC_TestPatients_combined!$T3&lt;&gt;"","DVA Number","")</f>
        <v/>
      </c>
      <c r="AD14" s="80" t="str">
        <f>IF(DHAC_TestPatients_combined!$T3&lt;&gt;"","DVA Number","")</f>
        <v/>
      </c>
      <c r="AE14" s="80" t="str">
        <f>IF(DHAC_TestPatients_combined!$T3&lt;&gt;"","http://ns.electronichealth.net.au/id/dva","")</f>
        <v/>
      </c>
      <c r="AF14" s="80" t="str">
        <f>IF(DHAC_TestPatients_combined!$T3&lt;&gt;"",DHAC_TestPatients_combined!$T3,"")</f>
        <v/>
      </c>
      <c r="AG14" s="81"/>
      <c r="AH14" s="81" t="s">
        <v>247</v>
      </c>
      <c r="AI14" s="81"/>
      <c r="AJ14" s="80" t="str">
        <f>DHAC_TestPatients_combined!G3</f>
        <v>HOWE</v>
      </c>
      <c r="AK14" s="80" t="str">
        <f>DHAC_TestPatients_combined!H3</f>
        <v>Deangelo</v>
      </c>
      <c r="AL14" s="80" t="str">
        <f>DHAC_TestPatients_combined!I3</f>
        <v/>
      </c>
      <c r="AM14" s="81" t="s">
        <v>323</v>
      </c>
      <c r="AN14" s="80" t="str">
        <f>IF(DHAC_TestPatients_combined!$V3&lt;&gt;"","usual","")</f>
        <v/>
      </c>
      <c r="AO14" s="80" t="str">
        <f>IF(DHAC_TestPatients_combined!$V3&lt;&gt;"",DHAC_TestPatients_combined!$V3,"")</f>
        <v/>
      </c>
      <c r="AP14" s="81"/>
      <c r="AQ14" s="81"/>
      <c r="AR14" s="81"/>
      <c r="AS14" s="81"/>
      <c r="AT14" s="80" t="str">
        <f>IF(DHAC_TestPatients_combined!S3&lt;&gt;"", "phone",IF(DHAC_TestPatients_combined!Q3&lt;&gt;"", "phone",""))</f>
        <v>phone</v>
      </c>
      <c r="AU14" s="80" t="str">
        <f>IF(DHAC_TestPatients_combined!S3&lt;&gt;"", "home",IF(DHAC_TestPatients_combined!Q3&lt;&gt;"", "mobile",""))</f>
        <v>home</v>
      </c>
      <c r="AV14" s="81" t="str">
        <f>IF(DHAC_TestPatients_combined!S3&lt;&gt;"",DHAC_TestPatients_combined!S3,TEXT(DHAC_TestPatients_combined!Q3,"0000000000"))</f>
        <v>0770109269</v>
      </c>
      <c r="AW14" s="80" t="str">
        <f>IF(DHAC_TestPatients_combined!S3&lt;&gt;"",IF(DHAC_TestPatients_combined!Q3&lt;&gt;"","phone",""),"")</f>
        <v>phone</v>
      </c>
      <c r="AX14" s="80" t="str">
        <f>IF(DHAC_TestPatients_combined!S3&lt;&gt;"", IF(DHAC_TestPatients_combined!Q3&lt;&gt;"", "mobile",""),"")</f>
        <v>mobile</v>
      </c>
      <c r="AY14" s="80" t="str">
        <f>IF(DHAC_TestPatients_combined!S3&lt;&gt;"",TEXT(DHAC_TestPatients_combined!Q3,"0000000000"),"")</f>
        <v>0491570156</v>
      </c>
      <c r="AZ14" s="80" t="str">
        <f>IF(DHAC_TestPatients_combined!P3&lt;&gt;"", "phone","")</f>
        <v>phone</v>
      </c>
      <c r="BA14" s="80" t="str">
        <f>IF(DHAC_TestPatients_combined!P3&lt;&gt;"", "work","")</f>
        <v>work</v>
      </c>
      <c r="BB14" s="80" t="str">
        <f>DHAC_TestPatients_combined!P3</f>
        <v>0770105770</v>
      </c>
      <c r="BC14" s="80" t="str">
        <f>IF(DHAC_TestPatients_combined!R3&lt;&gt;"", "email","")</f>
        <v>email</v>
      </c>
      <c r="BE14" s="80" t="str">
        <f>DHAC_TestPatients_combined!R3</f>
        <v>deangelo.howe@example.net</v>
      </c>
      <c r="BF14" s="80" t="str">
        <f>_xlfn.XLOOKUP(DHAC_TestPatients_combined!$K3,CodeMaps!$A$12:$A$15,CodeMaps!$B$12:$B$15,"")</f>
        <v>male</v>
      </c>
      <c r="BG14" s="82">
        <f>DHAC_TestPatients_combined!J3</f>
        <v>27566</v>
      </c>
      <c r="BH14" s="81"/>
      <c r="BI14" s="81" t="s">
        <v>325</v>
      </c>
      <c r="BJ14" s="81" t="s">
        <v>326</v>
      </c>
      <c r="BK14" s="81" t="s">
        <v>256</v>
      </c>
      <c r="BL14" s="81" t="str">
        <f>DHAC_TestPatients_combined!L3</f>
        <v>134 Copper Hts</v>
      </c>
      <c r="BM14" s="81"/>
      <c r="BN14" s="81" t="str">
        <f>DHAC_TestPatients_combined!M3</f>
        <v>Curra</v>
      </c>
      <c r="BO14" s="81" t="str">
        <f>DHAC_TestPatients_combined!N3</f>
        <v>QLD</v>
      </c>
      <c r="BP14" s="80" t="str">
        <f>IF(DHAC_TestPatients_combined!O3&lt;&gt;"",TEXT(DHAC_TestPatients_combined!O3,"0000"),"")</f>
        <v>4570</v>
      </c>
      <c r="BQ14" s="81" t="s">
        <v>259</v>
      </c>
      <c r="BR14" s="81"/>
      <c r="BS14" s="81"/>
      <c r="BT14" s="81"/>
      <c r="BU14" s="81"/>
      <c r="BV14" s="81"/>
      <c r="BW14" s="81"/>
      <c r="BX14" s="81"/>
      <c r="BY14" s="81" t="s">
        <v>333</v>
      </c>
      <c r="BZ14" s="81" t="s">
        <v>261</v>
      </c>
      <c r="CA14" s="81" t="s">
        <v>334</v>
      </c>
      <c r="CB14" s="81" t="s">
        <v>320</v>
      </c>
      <c r="CF14" s="163" t="s">
        <v>289</v>
      </c>
      <c r="CG14" s="163" t="s">
        <v>290</v>
      </c>
      <c r="CI14" s="81"/>
      <c r="CJ14" s="81"/>
      <c r="CK14" s="81"/>
      <c r="CL14" s="81"/>
    </row>
    <row r="15" spans="1:90" s="80" customFormat="1" x14ac:dyDescent="0.25">
      <c r="A15" s="101" t="str">
        <f>LOWER(_xlfn.CONCAT(SUBSTITUTE(DHAC_TestPatients_combined!G4,"'",""),"-",DHAC_TestPatients_combined!H4,IF(DHAC_TestPatients_combined!I4&lt;&gt;"","-",""),IF(DHAC_TestPatients_combined!I4&lt;&gt;"",DHAC_TestPatients_combined!I4,"")))</f>
        <v>hayes-arianne</v>
      </c>
      <c r="C15" s="81">
        <f>_xlfn.XLOOKUP(DHAC_TestPatients_combined!$U4,CodeMaps!$A$2:$A$7,CodeMaps!$B$2:$B$7,"")</f>
        <v>4</v>
      </c>
      <c r="D15" s="81" t="str">
        <f>_xlfn.XLOOKUP(DHAC_TestPatients_combined!U4,CodeMaps!$A$2:$A$7,CodeMaps!$C$2:$C$7,"")</f>
        <v>Neither Aboriginal nor Torres Strait Islander origin</v>
      </c>
      <c r="E15" s="81"/>
      <c r="F15" s="81"/>
      <c r="G15" s="81"/>
      <c r="H15" s="81"/>
      <c r="I15" s="80" t="str">
        <f>LOWER(DHAC_TestPatients_combined!C4)</f>
        <v>active</v>
      </c>
      <c r="J15" s="80" t="str">
        <f>LOWER(DHAC_TestPatients_combined!D4)</f>
        <v>verified</v>
      </c>
      <c r="K15" s="81"/>
      <c r="L15" s="80" t="str">
        <f>IF(DHAC_TestPatients_combined!B4&lt;&gt;"","NI","")</f>
        <v>NI</v>
      </c>
      <c r="M15" s="81"/>
      <c r="N15" s="81"/>
      <c r="O15" s="80" t="str">
        <f>IF(DHAC_TestPatients_combined!$B4&lt;&gt;"","IHI","")</f>
        <v>IHI</v>
      </c>
      <c r="P15" s="80" t="str">
        <f>IF(DHAC_TestPatients_combined!$B4&lt;&gt;"","http://ns.electronichealth.net.au/id/hi/ihi/1.0","")</f>
        <v>http://ns.electronichealth.net.au/id/hi/ihi/1.0</v>
      </c>
      <c r="Q15" s="80" t="str">
        <f>IF(DHAC_TestPatients_combined!$B4&lt;&gt;"",DHAC_TestPatients_combined!$B4,"")</f>
        <v>8003608833648397</v>
      </c>
      <c r="R15" s="81"/>
      <c r="S15" s="81"/>
      <c r="T15" s="80" t="str">
        <f>IF(DHAC_TestPatients_combined!$E4&lt;&gt;"","MC","")</f>
        <v>MC</v>
      </c>
      <c r="U15" s="81"/>
      <c r="V15" s="81"/>
      <c r="W15" s="80" t="str">
        <f>IF(DHAC_TestPatients_combined!$E4&lt;&gt;"","Medicare Number","")</f>
        <v>Medicare Number</v>
      </c>
      <c r="X15" s="80" t="str">
        <f>IF(DHAC_TestPatients_combined!$E4&lt;&gt;"","http://ns.electronichealth.net.au/id/medicare-number","")</f>
        <v>http://ns.electronichealth.net.au/id/medicare-number</v>
      </c>
      <c r="Y15" s="80" t="str">
        <f>IF(DHAC_TestPatients_combined!$E4&lt;&gt;"",_xlfn.CONCAT(DHAC_TestPatients_combined!$E4,DHAC_TestPatients_combined!$F4),"")</f>
        <v>49516513011</v>
      </c>
      <c r="Z15" s="81"/>
      <c r="AA15" s="80" t="str">
        <f>IF(DHAC_TestPatients_combined!$T4&lt;&gt;"","DVAU","")</f>
        <v/>
      </c>
      <c r="AB15" s="80" t="str">
        <f>IF(DHAC_TestPatients_combined!$T4&lt;&gt;"","http://terminology.hl7.org.au/CodeSystem/v2-0203","")</f>
        <v/>
      </c>
      <c r="AC15" s="80" t="str">
        <f>IF(DHAC_TestPatients_combined!$T4&lt;&gt;"","DVA Number","")</f>
        <v/>
      </c>
      <c r="AD15" s="80" t="str">
        <f>IF(DHAC_TestPatients_combined!$T4&lt;&gt;"","DVA Number","")</f>
        <v/>
      </c>
      <c r="AE15" s="80" t="str">
        <f>IF(DHAC_TestPatients_combined!$T4&lt;&gt;"","http://ns.electronichealth.net.au/id/dva","")</f>
        <v/>
      </c>
      <c r="AF15" s="80" t="str">
        <f>IF(DHAC_TestPatients_combined!$T4&lt;&gt;"",DHAC_TestPatients_combined!$T4,"")</f>
        <v/>
      </c>
      <c r="AG15" s="81"/>
      <c r="AH15" s="81" t="s">
        <v>247</v>
      </c>
      <c r="AI15" s="81"/>
      <c r="AJ15" s="80" t="str">
        <f>DHAC_TestPatients_combined!G4</f>
        <v>HAYES</v>
      </c>
      <c r="AK15" s="80" t="str">
        <f>DHAC_TestPatients_combined!H4</f>
        <v>Arianne</v>
      </c>
      <c r="AL15" s="80" t="str">
        <f>DHAC_TestPatients_combined!I4</f>
        <v/>
      </c>
      <c r="AM15" s="81" t="s">
        <v>316</v>
      </c>
      <c r="AN15" s="80" t="str">
        <f>IF(DHAC_TestPatients_combined!$V4&lt;&gt;"","usual","")</f>
        <v/>
      </c>
      <c r="AO15" s="80" t="str">
        <f>IF(DHAC_TestPatients_combined!$V4&lt;&gt;"",DHAC_TestPatients_combined!$V4,"")</f>
        <v/>
      </c>
      <c r="AP15" s="81"/>
      <c r="AQ15" s="81"/>
      <c r="AR15" s="81"/>
      <c r="AS15" s="81"/>
      <c r="AT15" s="80" t="str">
        <f>IF(DHAC_TestPatients_combined!S4&lt;&gt;"", "phone",IF(DHAC_TestPatients_combined!Q4&lt;&gt;"", "phone",""))</f>
        <v>phone</v>
      </c>
      <c r="AU15" s="80" t="str">
        <f>IF(DHAC_TestPatients_combined!S4&lt;&gt;"", "home",IF(DHAC_TestPatients_combined!Q4&lt;&gt;"", "mobile",""))</f>
        <v>home</v>
      </c>
      <c r="AV15" s="81" t="str">
        <f>IF(DHAC_TestPatients_combined!S4&lt;&gt;"",DHAC_TestPatients_combined!S4,TEXT(DHAC_TestPatients_combined!Q4,"0000000000"))</f>
        <v>0770101471</v>
      </c>
      <c r="AW15" s="80" t="str">
        <f>IF(DHAC_TestPatients_combined!S4&lt;&gt;"",IF(DHAC_TestPatients_combined!Q4&lt;&gt;"","phone",""),"")</f>
        <v>phone</v>
      </c>
      <c r="AX15" s="80" t="str">
        <f>IF(DHAC_TestPatients_combined!S4&lt;&gt;"", IF(DHAC_TestPatients_combined!Q4&lt;&gt;"", "mobile",""),"")</f>
        <v>mobile</v>
      </c>
      <c r="AY15" s="80" t="str">
        <f>IF(DHAC_TestPatients_combined!S4&lt;&gt;"",TEXT(DHAC_TestPatients_combined!Q4,"0000000000"),"")</f>
        <v>0491570157</v>
      </c>
      <c r="AZ15" s="80" t="str">
        <f>IF(DHAC_TestPatients_combined!P4&lt;&gt;"", "phone","")</f>
        <v>phone</v>
      </c>
      <c r="BA15" s="80" t="str">
        <f>IF(DHAC_TestPatients_combined!P4&lt;&gt;"", "work","")</f>
        <v>work</v>
      </c>
      <c r="BB15" s="80" t="str">
        <f>DHAC_TestPatients_combined!P4</f>
        <v>0770104085</v>
      </c>
      <c r="BC15" s="80" t="str">
        <f>IF(DHAC_TestPatients_combined!R4&lt;&gt;"", "email","")</f>
        <v>email</v>
      </c>
      <c r="BE15" s="80" t="str">
        <f>DHAC_TestPatients_combined!R4</f>
        <v>arianne.hayes@example.com</v>
      </c>
      <c r="BF15" s="80" t="str">
        <f>_xlfn.XLOOKUP(DHAC_TestPatients_combined!$K4,CodeMaps!$A$12:$A$15,CodeMaps!$B$12:$B$15,"")</f>
        <v>female</v>
      </c>
      <c r="BG15" s="82">
        <f>DHAC_TestPatients_combined!J4</f>
        <v>22474</v>
      </c>
      <c r="BH15" s="81"/>
      <c r="BI15" s="81"/>
      <c r="BJ15" s="81"/>
      <c r="BK15" s="81"/>
      <c r="BL15" s="81" t="str">
        <f>DHAC_TestPatients_combined!L4</f>
        <v>198 Stone Pl</v>
      </c>
      <c r="BM15" s="81"/>
      <c r="BN15" s="81" t="str">
        <f>DHAC_TestPatients_combined!M4</f>
        <v>Morgan Park</v>
      </c>
      <c r="BO15" s="81" t="str">
        <f>DHAC_TestPatients_combined!N4</f>
        <v>QLD</v>
      </c>
      <c r="BP15" s="80" t="str">
        <f>IF(DHAC_TestPatients_combined!O4&lt;&gt;"",TEXT(DHAC_TestPatients_combined!O4,"0000"),"")</f>
        <v>4370</v>
      </c>
      <c r="BQ15" s="81" t="s">
        <v>259</v>
      </c>
      <c r="BR15" s="81"/>
      <c r="BS15" s="81"/>
      <c r="BT15" s="81"/>
      <c r="BU15" s="81"/>
      <c r="BV15" s="81"/>
      <c r="BW15" s="81"/>
      <c r="BX15" s="81"/>
      <c r="BY15" s="81"/>
      <c r="BZ15" s="81"/>
      <c r="CA15" s="81"/>
      <c r="CB15" s="81"/>
      <c r="CC15" s="160">
        <v>446141000124107</v>
      </c>
      <c r="CD15" s="161" t="s">
        <v>335</v>
      </c>
      <c r="CE15" s="161"/>
      <c r="CF15" s="163"/>
      <c r="CG15" s="163"/>
      <c r="CH15" s="161"/>
      <c r="CI15" s="81"/>
      <c r="CJ15" s="81"/>
      <c r="CK15" s="81"/>
      <c r="CL15" s="81"/>
    </row>
    <row r="16" spans="1:90" s="65" customFormat="1" x14ac:dyDescent="0.25">
      <c r="A16" s="72" t="str">
        <f>LOWER(_xlfn.CONCAT(SUBSTITUTE(DHAC_TestPatients_combined!G5,"'",""),"-",DHAC_TestPatients_combined!H5,IF(DHAC_TestPatients_combined!I5&lt;&gt;"","-",""),IF(DHAC_TestPatients_combined!I5&lt;&gt;"",DHAC_TestPatients_combined!I5,"")))</f>
        <v>roberts-fred</v>
      </c>
      <c r="B16" s="72"/>
      <c r="C16" s="74">
        <f>_xlfn.XLOOKUP(DHAC_TestPatients_combined!$U5,CodeMaps!$A$2:$A$7,CodeMaps!$B$2:$B$7,"")</f>
        <v>4</v>
      </c>
      <c r="D16" s="74" t="str">
        <f>_xlfn.XLOOKUP(DHAC_TestPatients_combined!U5,CodeMaps!$A$2:$A$7,CodeMaps!$C$2:$C$7,"")</f>
        <v>Neither Aboriginal nor Torres Strait Islander origin</v>
      </c>
      <c r="E16" s="74"/>
      <c r="F16" s="74"/>
      <c r="G16" s="74"/>
      <c r="H16" s="74"/>
      <c r="I16" s="72" t="str">
        <f>LOWER(DHAC_TestPatients_combined!C5)</f>
        <v>active</v>
      </c>
      <c r="J16" s="72" t="str">
        <f>LOWER(DHAC_TestPatients_combined!D5)</f>
        <v>verified</v>
      </c>
      <c r="K16" s="74"/>
      <c r="L16" s="72" t="str">
        <f>IF(DHAC_TestPatients_combined!B5&lt;&gt;"","NI","")</f>
        <v>NI</v>
      </c>
      <c r="M16" s="74"/>
      <c r="N16" s="74"/>
      <c r="O16" s="72" t="str">
        <f>IF(DHAC_TestPatients_combined!$B5&lt;&gt;"","IHI","")</f>
        <v>IHI</v>
      </c>
      <c r="P16" s="72" t="str">
        <f>IF(DHAC_TestPatients_combined!$B5&lt;&gt;"","http://ns.electronichealth.net.au/id/hi/ihi/1.0","")</f>
        <v>http://ns.electronichealth.net.au/id/hi/ihi/1.0</v>
      </c>
      <c r="Q16" s="72" t="str">
        <f>IF(DHAC_TestPatients_combined!$B5&lt;&gt;"",DHAC_TestPatients_combined!$B5,"")</f>
        <v>8003608500314661</v>
      </c>
      <c r="R16" s="74"/>
      <c r="S16" s="74"/>
      <c r="T16" s="72" t="str">
        <f>IF(DHAC_TestPatients_combined!$E5&lt;&gt;"","MC","")</f>
        <v>MC</v>
      </c>
      <c r="U16" s="74"/>
      <c r="V16" s="74"/>
      <c r="W16" s="72" t="str">
        <f>IF(DHAC_TestPatients_combined!$E5&lt;&gt;"","Medicare Number","")</f>
        <v>Medicare Number</v>
      </c>
      <c r="X16" s="72" t="str">
        <f>IF(DHAC_TestPatients_combined!$E5&lt;&gt;"","http://ns.electronichealth.net.au/id/medicare-number","")</f>
        <v>http://ns.electronichealth.net.au/id/medicare-number</v>
      </c>
      <c r="Y16" s="72" t="str">
        <f>IF(DHAC_TestPatients_combined!$E5&lt;&gt;"",_xlfn.CONCAT(DHAC_TestPatients_combined!$E5,DHAC_TestPatients_combined!$F5),"")</f>
        <v>49516514911</v>
      </c>
      <c r="Z16" s="74"/>
      <c r="AA16" s="72" t="str">
        <f>IF(DHAC_TestPatients_combined!$T5&lt;&gt;"","DVAU","")</f>
        <v/>
      </c>
      <c r="AB16" s="72" t="str">
        <f>IF(DHAC_TestPatients_combined!$T5&lt;&gt;"","http://terminology.hl7.org.au/CodeSystem/v2-0203","")</f>
        <v/>
      </c>
      <c r="AC16" s="72" t="str">
        <f>IF(DHAC_TestPatients_combined!$T5&lt;&gt;"","DVA Number","")</f>
        <v/>
      </c>
      <c r="AD16" s="72" t="str">
        <f>IF(DHAC_TestPatients_combined!$T5&lt;&gt;"","DVA Number","")</f>
        <v/>
      </c>
      <c r="AE16" s="72" t="str">
        <f>IF(DHAC_TestPatients_combined!$T5&lt;&gt;"","http://ns.electronichealth.net.au/id/dva","")</f>
        <v/>
      </c>
      <c r="AF16" s="72" t="str">
        <f>IF(DHAC_TestPatients_combined!$T5&lt;&gt;"",DHAC_TestPatients_combined!$T5,"")</f>
        <v/>
      </c>
      <c r="AG16" s="74"/>
      <c r="AH16" s="74" t="s">
        <v>247</v>
      </c>
      <c r="AI16" s="74"/>
      <c r="AJ16" s="72" t="str">
        <f>DHAC_TestPatients_combined!G5</f>
        <v>ROBERTS</v>
      </c>
      <c r="AK16" s="72" t="str">
        <f>DHAC_TestPatients_combined!H5</f>
        <v>Fred</v>
      </c>
      <c r="AL16" s="72" t="str">
        <f>DHAC_TestPatients_combined!I5</f>
        <v/>
      </c>
      <c r="AM16" s="74"/>
      <c r="AN16" s="72" t="str">
        <f>IF(DHAC_TestPatients_combined!$V5&lt;&gt;"","usual","")</f>
        <v/>
      </c>
      <c r="AO16" s="72" t="str">
        <f>IF(DHAC_TestPatients_combined!$V5&lt;&gt;"",DHAC_TestPatients_combined!$V5,"")</f>
        <v/>
      </c>
      <c r="AP16" s="74"/>
      <c r="AQ16" s="74"/>
      <c r="AR16" s="74"/>
      <c r="AS16" s="74"/>
      <c r="AT16" s="72" t="str">
        <f>IF(DHAC_TestPatients_combined!S5&lt;&gt;"", "phone",IF(DHAC_TestPatients_combined!Q5&lt;&gt;"", "phone",""))</f>
        <v>phone</v>
      </c>
      <c r="AU16" s="72" t="str">
        <f>IF(DHAC_TestPatients_combined!S5&lt;&gt;"", "home",IF(DHAC_TestPatients_combined!Q5&lt;&gt;"", "mobile",""))</f>
        <v>home</v>
      </c>
      <c r="AV16" s="74" t="str">
        <f>IF(DHAC_TestPatients_combined!S5&lt;&gt;"",DHAC_TestPatients_combined!S5,TEXT(DHAC_TestPatients_combined!Q5,"0000000000"))</f>
        <v>0770109298</v>
      </c>
      <c r="AW16" s="72" t="str">
        <f>IF(DHAC_TestPatients_combined!S5&lt;&gt;"",IF(DHAC_TestPatients_combined!Q5&lt;&gt;"","phone",""),"")</f>
        <v>phone</v>
      </c>
      <c r="AX16" s="72" t="str">
        <f>IF(DHAC_TestPatients_combined!S5&lt;&gt;"", IF(DHAC_TestPatients_combined!Q5&lt;&gt;"", "mobile",""),"")</f>
        <v>mobile</v>
      </c>
      <c r="AY16" s="72" t="str">
        <f>IF(DHAC_TestPatients_combined!S5&lt;&gt;"",TEXT(DHAC_TestPatients_combined!Q5,"0000000000"),"")</f>
        <v>0491570158</v>
      </c>
      <c r="AZ16" s="72" t="str">
        <f>IF(DHAC_TestPatients_combined!P5&lt;&gt;"", "phone","")</f>
        <v>phone</v>
      </c>
      <c r="BA16" s="72" t="str">
        <f>IF(DHAC_TestPatients_combined!P5&lt;&gt;"", "work","")</f>
        <v>work</v>
      </c>
      <c r="BB16" s="72" t="str">
        <f>DHAC_TestPatients_combined!P5</f>
        <v>0770104622</v>
      </c>
      <c r="BC16" s="72" t="str">
        <f>IF(DHAC_TestPatients_combined!R5&lt;&gt;"", "email","")</f>
        <v>email</v>
      </c>
      <c r="BD16" s="72"/>
      <c r="BE16" s="72" t="str">
        <f>DHAC_TestPatients_combined!R5</f>
        <v>fred.roberts@myownpersonaldomain.com</v>
      </c>
      <c r="BF16" s="72" t="str">
        <f>_xlfn.XLOOKUP(DHAC_TestPatients_combined!$K5,CodeMaps!$A$12:$A$15,CodeMaps!$B$12:$B$15,"")</f>
        <v>male</v>
      </c>
      <c r="BG16" s="73">
        <f>DHAC_TestPatients_combined!J5</f>
        <v>22448</v>
      </c>
      <c r="BH16" s="74"/>
      <c r="BI16" s="74"/>
      <c r="BJ16" s="74"/>
      <c r="BK16" s="74"/>
      <c r="BL16" s="74" t="str">
        <f>DHAC_TestPatients_combined!L5</f>
        <v>33 Southern Cl</v>
      </c>
      <c r="BM16" s="74"/>
      <c r="BN16" s="74" t="str">
        <f>DHAC_TestPatients_combined!M5</f>
        <v>Westbrook</v>
      </c>
      <c r="BO16" s="74" t="str">
        <f>DHAC_TestPatients_combined!N5</f>
        <v>QLD</v>
      </c>
      <c r="BP16" s="72" t="str">
        <f>IF(DHAC_TestPatients_combined!O5&lt;&gt;"",TEXT(DHAC_TestPatients_combined!O5,"0000"),"")</f>
        <v>4350</v>
      </c>
      <c r="BQ16" s="74" t="s">
        <v>259</v>
      </c>
      <c r="BR16" s="74"/>
      <c r="BS16" s="74"/>
      <c r="BT16" s="74"/>
      <c r="BU16" s="74"/>
      <c r="BV16" s="74"/>
      <c r="BW16" s="74"/>
      <c r="BX16" s="74"/>
      <c r="BY16" s="74"/>
      <c r="BZ16" s="74"/>
      <c r="CA16" s="74"/>
      <c r="CB16" s="74"/>
      <c r="CC16" s="160">
        <v>33791000087105</v>
      </c>
      <c r="CD16" s="161" t="s">
        <v>336</v>
      </c>
      <c r="CE16" s="161"/>
      <c r="CF16" s="161"/>
      <c r="CG16" s="161"/>
      <c r="CH16" s="161"/>
      <c r="CI16" s="74" t="s">
        <v>291</v>
      </c>
      <c r="CJ16" s="74" t="s">
        <v>292</v>
      </c>
      <c r="CK16" s="74" t="s">
        <v>337</v>
      </c>
      <c r="CL16" s="74" t="s">
        <v>338</v>
      </c>
    </row>
    <row r="17" spans="1:90" s="65" customFormat="1" x14ac:dyDescent="0.25">
      <c r="A17" s="72" t="str">
        <f>LOWER(_xlfn.CONCAT(SUBSTITUTE(DHAC_TestPatients_combined!G6,"'",""),"-",DHAC_TestPatients_combined!H6,IF(DHAC_TestPatients_combined!I6&lt;&gt;"","-",""),IF(DHAC_TestPatients_combined!I6&lt;&gt;"",DHAC_TestPatients_combined!I6,"")))</f>
        <v>belger-remedios</v>
      </c>
      <c r="B17" s="72"/>
      <c r="C17" s="74">
        <f>_xlfn.XLOOKUP(DHAC_TestPatients_combined!$U6,CodeMaps!$A$2:$A$7,CodeMaps!$B$2:$B$7,"")</f>
        <v>3</v>
      </c>
      <c r="D17" s="74" t="str">
        <f>_xlfn.XLOOKUP(DHAC_TestPatients_combined!U6,CodeMaps!$A$2:$A$7,CodeMaps!$C$2:$C$7,"")</f>
        <v>Both Aboriginal and Torres Strait Islander origin</v>
      </c>
      <c r="E17" s="74"/>
      <c r="F17" s="74"/>
      <c r="G17" s="74"/>
      <c r="H17" s="74"/>
      <c r="I17" s="72" t="str">
        <f>LOWER(DHAC_TestPatients_combined!C6)</f>
        <v>active</v>
      </c>
      <c r="J17" s="72" t="str">
        <f>LOWER(DHAC_TestPatients_combined!D6)</f>
        <v>verified</v>
      </c>
      <c r="K17" s="74"/>
      <c r="L17" s="72" t="str">
        <f>IF(DHAC_TestPatients_combined!B6&lt;&gt;"","NI","")</f>
        <v>NI</v>
      </c>
      <c r="M17" s="74"/>
      <c r="N17" s="74"/>
      <c r="O17" s="72" t="str">
        <f>IF(DHAC_TestPatients_combined!$B6&lt;&gt;"","IHI","")</f>
        <v>IHI</v>
      </c>
      <c r="P17" s="72" t="str">
        <f>IF(DHAC_TestPatients_combined!$B6&lt;&gt;"","http://ns.electronichealth.net.au/id/hi/ihi/1.0","")</f>
        <v>http://ns.electronichealth.net.au/id/hi/ihi/1.0</v>
      </c>
      <c r="Q17" s="72" t="str">
        <f>IF(DHAC_TestPatients_combined!$B6&lt;&gt;"",DHAC_TestPatients_combined!$B6,"")</f>
        <v>8003608666976378</v>
      </c>
      <c r="R17" s="74"/>
      <c r="S17" s="74"/>
      <c r="T17" s="72" t="str">
        <f>IF(DHAC_TestPatients_combined!$E6&lt;&gt;"","MC","")</f>
        <v>MC</v>
      </c>
      <c r="U17" s="74"/>
      <c r="V17" s="74"/>
      <c r="W17" s="72" t="str">
        <f>IF(DHAC_TestPatients_combined!$E6&lt;&gt;"","Medicare Number","")</f>
        <v>Medicare Number</v>
      </c>
      <c r="X17" s="72" t="str">
        <f>IF(DHAC_TestPatients_combined!$E6&lt;&gt;"","http://ns.electronichealth.net.au/id/medicare-number","")</f>
        <v>http://ns.electronichealth.net.au/id/medicare-number</v>
      </c>
      <c r="Y17" s="72" t="str">
        <f>IF(DHAC_TestPatients_combined!$E6&lt;&gt;"",_xlfn.CONCAT(DHAC_TestPatients_combined!$E6,DHAC_TestPatients_combined!$F6),"")</f>
        <v>49516515811</v>
      </c>
      <c r="Z17" s="74"/>
      <c r="AA17" s="72" t="str">
        <f>IF(DHAC_TestPatients_combined!$T6&lt;&gt;"","DVAU","")</f>
        <v/>
      </c>
      <c r="AB17" s="72" t="str">
        <f>IF(DHAC_TestPatients_combined!$T6&lt;&gt;"","http://terminology.hl7.org.au/CodeSystem/v2-0203","")</f>
        <v/>
      </c>
      <c r="AC17" s="72" t="str">
        <f>IF(DHAC_TestPatients_combined!$T6&lt;&gt;"","DVA Number","")</f>
        <v/>
      </c>
      <c r="AD17" s="72" t="str">
        <f>IF(DHAC_TestPatients_combined!$T6&lt;&gt;"","DVA Number","")</f>
        <v/>
      </c>
      <c r="AE17" s="72" t="str">
        <f>IF(DHAC_TestPatients_combined!$T6&lt;&gt;"","http://ns.electronichealth.net.au/id/dva","")</f>
        <v/>
      </c>
      <c r="AF17" s="72" t="str">
        <f>IF(DHAC_TestPatients_combined!$T6&lt;&gt;"",DHAC_TestPatients_combined!$T6,"")</f>
        <v/>
      </c>
      <c r="AG17" s="74"/>
      <c r="AH17" s="74" t="s">
        <v>247</v>
      </c>
      <c r="AI17" s="74"/>
      <c r="AJ17" s="72" t="str">
        <f>DHAC_TestPatients_combined!G6</f>
        <v>BELGER</v>
      </c>
      <c r="AK17" s="72" t="str">
        <f>DHAC_TestPatients_combined!H6</f>
        <v>Remedios</v>
      </c>
      <c r="AL17" s="72" t="str">
        <f>DHAC_TestPatients_combined!I6</f>
        <v/>
      </c>
      <c r="AM17" s="74"/>
      <c r="AN17" s="72" t="str">
        <f>IF(DHAC_TestPatients_combined!$V6&lt;&gt;"","usual","")</f>
        <v/>
      </c>
      <c r="AO17" s="72" t="str">
        <f>IF(DHAC_TestPatients_combined!$V6&lt;&gt;"",DHAC_TestPatients_combined!$V6,"")</f>
        <v/>
      </c>
      <c r="AP17" s="74"/>
      <c r="AQ17" s="74"/>
      <c r="AR17" s="74"/>
      <c r="AS17" s="74"/>
      <c r="AT17" s="72" t="str">
        <f>IF(DHAC_TestPatients_combined!S6&lt;&gt;"", "phone",IF(DHAC_TestPatients_combined!Q6&lt;&gt;"", "phone",""))</f>
        <v>phone</v>
      </c>
      <c r="AU17" s="72" t="str">
        <f>IF(DHAC_TestPatients_combined!S6&lt;&gt;"", "home",IF(DHAC_TestPatients_combined!Q6&lt;&gt;"", "mobile",""))</f>
        <v>home</v>
      </c>
      <c r="AV17" s="74" t="str">
        <f>IF(DHAC_TestPatients_combined!S6&lt;&gt;"",DHAC_TestPatients_combined!S6,TEXT(DHAC_TestPatients_combined!Q6,"0000000000"))</f>
        <v>0770109100</v>
      </c>
      <c r="AW17" s="72" t="str">
        <f>IF(DHAC_TestPatients_combined!S6&lt;&gt;"",IF(DHAC_TestPatients_combined!Q6&lt;&gt;"","phone",""),"")</f>
        <v>phone</v>
      </c>
      <c r="AX17" s="72" t="str">
        <f>IF(DHAC_TestPatients_combined!S6&lt;&gt;"", IF(DHAC_TestPatients_combined!Q6&lt;&gt;"", "mobile",""),"")</f>
        <v>mobile</v>
      </c>
      <c r="AY17" s="72" t="str">
        <f>IF(DHAC_TestPatients_combined!S6&lt;&gt;"",TEXT(DHAC_TestPatients_combined!Q6,"0000000000"),"")</f>
        <v>0491570159</v>
      </c>
      <c r="AZ17" s="72" t="str">
        <f>IF(DHAC_TestPatients_combined!P6&lt;&gt;"", "phone","")</f>
        <v>phone</v>
      </c>
      <c r="BA17" s="72" t="str">
        <f>IF(DHAC_TestPatients_combined!P6&lt;&gt;"", "work","")</f>
        <v>work</v>
      </c>
      <c r="BB17" s="72" t="str">
        <f>DHAC_TestPatients_combined!P6</f>
        <v>0770103121</v>
      </c>
      <c r="BC17" s="72" t="str">
        <f>IF(DHAC_TestPatients_combined!R6&lt;&gt;"", "email","")</f>
        <v>email</v>
      </c>
      <c r="BD17" s="72"/>
      <c r="BE17" s="72" t="str">
        <f>DHAC_TestPatients_combined!R6</f>
        <v>remedios.belger@example.net</v>
      </c>
      <c r="BF17" s="72" t="str">
        <f>_xlfn.XLOOKUP(DHAC_TestPatients_combined!$K6,CodeMaps!$A$12:$A$15,CodeMaps!$B$12:$B$15,"")</f>
        <v>female</v>
      </c>
      <c r="BG17" s="73">
        <f>DHAC_TestPatients_combined!J6</f>
        <v>32512</v>
      </c>
      <c r="BH17" s="74"/>
      <c r="BI17" s="74"/>
      <c r="BJ17" s="74"/>
      <c r="BK17" s="74"/>
      <c r="BL17" s="74" t="str">
        <f>DHAC_TestPatients_combined!L6</f>
        <v>200 Ocean Pl</v>
      </c>
      <c r="BM17" s="74"/>
      <c r="BN17" s="74" t="str">
        <f>DHAC_TestPatients_combined!M6</f>
        <v>Logan Reserve</v>
      </c>
      <c r="BO17" s="74" t="str">
        <f>DHAC_TestPatients_combined!N6</f>
        <v>QLD</v>
      </c>
      <c r="BP17" s="72" t="str">
        <f>IF(DHAC_TestPatients_combined!O6&lt;&gt;"",TEXT(DHAC_TestPatients_combined!O6,"0000"),"")</f>
        <v>4133</v>
      </c>
      <c r="BQ17" s="74" t="s">
        <v>259</v>
      </c>
      <c r="BR17" s="74"/>
      <c r="BS17" s="74"/>
      <c r="BT17" s="74"/>
      <c r="BU17" s="74"/>
      <c r="BV17" s="74"/>
      <c r="BW17" s="74"/>
      <c r="BX17" s="74"/>
      <c r="BY17" s="74"/>
      <c r="BZ17" s="74"/>
      <c r="CA17" s="74"/>
      <c r="CB17" s="74"/>
      <c r="CC17" s="160"/>
      <c r="CD17" s="161"/>
      <c r="CE17" s="161"/>
      <c r="CF17" s="161"/>
      <c r="CG17" s="161"/>
      <c r="CH17" s="161"/>
      <c r="CI17" s="74"/>
      <c r="CJ17" s="74"/>
      <c r="CK17" s="74"/>
      <c r="CL17" s="74"/>
    </row>
    <row r="18" spans="1:90" s="65" customFormat="1" x14ac:dyDescent="0.25">
      <c r="A18" s="72" t="str">
        <f>LOWER(_xlfn.CONCAT(SUBSTITUTE(DHAC_TestPatients_combined!G7,"'",""),"-",DHAC_TestPatients_combined!H7,IF(DHAC_TestPatients_combined!I7&lt;&gt;"","-",""),IF(DHAC_TestPatients_combined!I7&lt;&gt;"",DHAC_TestPatients_combined!I7,"")))</f>
        <v>callow-veronica-connie</v>
      </c>
      <c r="B18" s="72"/>
      <c r="C18" s="74">
        <f>_xlfn.XLOOKUP(DHAC_TestPatients_combined!$U7,CodeMaps!$A$2:$A$7,CodeMaps!$B$2:$B$7,"")</f>
        <v>4</v>
      </c>
      <c r="D18" s="74" t="str">
        <f>_xlfn.XLOOKUP(DHAC_TestPatients_combined!U7,CodeMaps!$A$2:$A$7,CodeMaps!$C$2:$C$7,"")</f>
        <v>Neither Aboriginal nor Torres Strait Islander origin</v>
      </c>
      <c r="E18" s="74"/>
      <c r="F18" s="74"/>
      <c r="G18" s="74"/>
      <c r="H18" s="74"/>
      <c r="I18" s="72" t="str">
        <f>LOWER(DHAC_TestPatients_combined!C7)</f>
        <v>active</v>
      </c>
      <c r="J18" s="72" t="str">
        <f>LOWER(DHAC_TestPatients_combined!D7)</f>
        <v>verified</v>
      </c>
      <c r="K18" s="74"/>
      <c r="L18" s="72" t="str">
        <f>IF(DHAC_TestPatients_combined!B7&lt;&gt;"","NI","")</f>
        <v>NI</v>
      </c>
      <c r="M18" s="74"/>
      <c r="N18" s="74"/>
      <c r="O18" s="72" t="str">
        <f>IF(DHAC_TestPatients_combined!$B7&lt;&gt;"","IHI","")</f>
        <v>IHI</v>
      </c>
      <c r="P18" s="72" t="str">
        <f>IF(DHAC_TestPatients_combined!$B7&lt;&gt;"","http://ns.electronichealth.net.au/id/hi/ihi/1.0","")</f>
        <v>http://ns.electronichealth.net.au/id/hi/ihi/1.0</v>
      </c>
      <c r="Q18" s="72" t="str">
        <f>IF(DHAC_TestPatients_combined!$B7&lt;&gt;"",DHAC_TestPatients_combined!$B7,"")</f>
        <v>8003608666976436</v>
      </c>
      <c r="R18" s="74"/>
      <c r="S18" s="74"/>
      <c r="T18" s="72" t="str">
        <f>IF(DHAC_TestPatients_combined!$E7&lt;&gt;"","MC","")</f>
        <v>MC</v>
      </c>
      <c r="U18" s="74"/>
      <c r="V18" s="74"/>
      <c r="W18" s="72" t="str">
        <f>IF(DHAC_TestPatients_combined!$E7&lt;&gt;"","Medicare Number","")</f>
        <v>Medicare Number</v>
      </c>
      <c r="X18" s="72" t="str">
        <f>IF(DHAC_TestPatients_combined!$E7&lt;&gt;"","http://ns.electronichealth.net.au/id/medicare-number","")</f>
        <v>http://ns.electronichealth.net.au/id/medicare-number</v>
      </c>
      <c r="Y18" s="72" t="str">
        <f>IF(DHAC_TestPatients_combined!$E7&lt;&gt;"",_xlfn.CONCAT(DHAC_TestPatients_combined!$E7,DHAC_TestPatients_combined!$F7),"")</f>
        <v>49516519411</v>
      </c>
      <c r="Z18" s="74"/>
      <c r="AA18" s="72" t="str">
        <f>IF(DHAC_TestPatients_combined!$T7&lt;&gt;"","DVAU","")</f>
        <v>DVAU</v>
      </c>
      <c r="AB18" s="72" t="str">
        <f>IF(DHAC_TestPatients_combined!$T7&lt;&gt;"","http://terminology.hl7.org.au/CodeSystem/v2-0203","")</f>
        <v>http://terminology.hl7.org.au/CodeSystem/v2-0203</v>
      </c>
      <c r="AC18" s="72" t="str">
        <f>IF(DHAC_TestPatients_combined!$T7&lt;&gt;"","DVA Number","")</f>
        <v>DVA Number</v>
      </c>
      <c r="AD18" s="72" t="str">
        <f>IF(DHAC_TestPatients_combined!$T7&lt;&gt;"","DVA Number","")</f>
        <v>DVA Number</v>
      </c>
      <c r="AE18" s="72" t="str">
        <f>IF(DHAC_TestPatients_combined!$T7&lt;&gt;"","http://ns.electronichealth.net.au/id/dva","")</f>
        <v>http://ns.electronichealth.net.au/id/dva</v>
      </c>
      <c r="AF18" s="72" t="str">
        <f>IF(DHAC_TestPatients_combined!$T7&lt;&gt;"",DHAC_TestPatients_combined!$T7,"")</f>
        <v>QX291305</v>
      </c>
      <c r="AG18" s="74"/>
      <c r="AH18" s="74" t="s">
        <v>247</v>
      </c>
      <c r="AI18" s="74"/>
      <c r="AJ18" s="72" t="str">
        <f>DHAC_TestPatients_combined!G7</f>
        <v>CALLOW</v>
      </c>
      <c r="AK18" s="72" t="str">
        <f>DHAC_TestPatients_combined!H7</f>
        <v>Veronica</v>
      </c>
      <c r="AL18" s="72" t="str">
        <f>DHAC_TestPatients_combined!I7</f>
        <v>CONNIE</v>
      </c>
      <c r="AM18" s="74"/>
      <c r="AN18" s="72" t="str">
        <f>IF(DHAC_TestPatients_combined!$V7&lt;&gt;"","usual","")</f>
        <v/>
      </c>
      <c r="AO18" s="72" t="str">
        <f>IF(DHAC_TestPatients_combined!$V7&lt;&gt;"",DHAC_TestPatients_combined!$V7,"")</f>
        <v/>
      </c>
      <c r="AP18" s="74"/>
      <c r="AQ18" s="74"/>
      <c r="AR18" s="74"/>
      <c r="AS18" s="74"/>
      <c r="AT18" s="72" t="str">
        <f>IF(DHAC_TestPatients_combined!S7&lt;&gt;"", "phone",IF(DHAC_TestPatients_combined!Q7&lt;&gt;"", "phone",""))</f>
        <v>phone</v>
      </c>
      <c r="AU18" s="72" t="str">
        <f>IF(DHAC_TestPatients_combined!S7&lt;&gt;"", "home",IF(DHAC_TestPatients_combined!Q7&lt;&gt;"", "mobile",""))</f>
        <v>home</v>
      </c>
      <c r="AV18" s="74" t="str">
        <f>IF(DHAC_TestPatients_combined!S7&lt;&gt;"",DHAC_TestPatients_combined!S7,TEXT(DHAC_TestPatients_combined!Q7,"0000000000"))</f>
        <v>0770105209</v>
      </c>
      <c r="AW18" s="72" t="str">
        <f>IF(DHAC_TestPatients_combined!S7&lt;&gt;"",IF(DHAC_TestPatients_combined!Q7&lt;&gt;"","phone",""),"")</f>
        <v>phone</v>
      </c>
      <c r="AX18" s="72" t="str">
        <f>IF(DHAC_TestPatients_combined!S7&lt;&gt;"", IF(DHAC_TestPatients_combined!Q7&lt;&gt;"", "mobile",""),"")</f>
        <v>mobile</v>
      </c>
      <c r="AY18" s="72" t="str">
        <f>IF(DHAC_TestPatients_combined!S7&lt;&gt;"",TEXT(DHAC_TestPatients_combined!Q7,"0000000000"),"")</f>
        <v>0491570110</v>
      </c>
      <c r="AZ18" s="72" t="str">
        <f>IF(DHAC_TestPatients_combined!P7&lt;&gt;"", "phone","")</f>
        <v>phone</v>
      </c>
      <c r="BA18" s="72" t="str">
        <f>IF(DHAC_TestPatients_combined!P7&lt;&gt;"", "work","")</f>
        <v>work</v>
      </c>
      <c r="BB18" s="72" t="str">
        <f>DHAC_TestPatients_combined!P7</f>
        <v>0770104150</v>
      </c>
      <c r="BC18" s="72" t="str">
        <f>IF(DHAC_TestPatients_combined!R7&lt;&gt;"", "email","")</f>
        <v>email</v>
      </c>
      <c r="BD18" s="72"/>
      <c r="BE18" s="72" t="str">
        <f>DHAC_TestPatients_combined!R7</f>
        <v>veronica.callow@example.com</v>
      </c>
      <c r="BF18" s="72" t="str">
        <f>_xlfn.XLOOKUP(DHAC_TestPatients_combined!$K7,CodeMaps!$A$12:$A$15,CodeMaps!$B$12:$B$15,"")</f>
        <v>female</v>
      </c>
      <c r="BG18" s="73">
        <f>DHAC_TestPatients_combined!J7</f>
        <v>33641</v>
      </c>
      <c r="BH18" s="74"/>
      <c r="BI18" s="74"/>
      <c r="BJ18" s="74"/>
      <c r="BK18" s="74"/>
      <c r="BL18" s="74" t="str">
        <f>DHAC_TestPatients_combined!L7</f>
        <v>169 Zorro Hts</v>
      </c>
      <c r="BM18" s="74"/>
      <c r="BN18" s="74" t="str">
        <f>DHAC_TestPatients_combined!M7</f>
        <v>Corella</v>
      </c>
      <c r="BO18" s="74" t="str">
        <f>DHAC_TestPatients_combined!N7</f>
        <v>QLD</v>
      </c>
      <c r="BP18" s="72" t="str">
        <f>IF(DHAC_TestPatients_combined!O7&lt;&gt;"",TEXT(DHAC_TestPatients_combined!O7,"0000"),"")</f>
        <v>4570</v>
      </c>
      <c r="BQ18" s="74" t="s">
        <v>259</v>
      </c>
      <c r="BR18" s="74"/>
      <c r="BS18" s="74"/>
      <c r="BT18" s="74"/>
      <c r="BU18" s="74"/>
      <c r="BV18" s="74"/>
      <c r="BW18" s="74"/>
      <c r="BX18" s="74"/>
      <c r="BY18" s="74"/>
      <c r="BZ18" s="74"/>
      <c r="CA18" s="74"/>
      <c r="CB18" s="74"/>
      <c r="CC18" s="160"/>
      <c r="CD18" s="161"/>
      <c r="CE18" s="161"/>
      <c r="CF18" s="161"/>
      <c r="CG18" s="161"/>
      <c r="CH18" s="161"/>
      <c r="CI18" s="74"/>
      <c r="CJ18" s="74"/>
      <c r="CK18" s="74"/>
      <c r="CL18" s="74"/>
    </row>
    <row r="19" spans="1:90" s="65" customFormat="1" x14ac:dyDescent="0.25">
      <c r="A19" s="72" t="str">
        <f>LOWER(_xlfn.CONCAT(SUBSTITUTE(DHAC_TestPatients_combined!G8,"'",""),"-",DHAC_TestPatients_combined!H8,IF(DHAC_TestPatients_combined!I8&lt;&gt;"","-",""),IF(DHAC_TestPatients_combined!I8&lt;&gt;"",DHAC_TestPatients_combined!I8,"")))</f>
        <v>lynch-alyce-shauna</v>
      </c>
      <c r="B19" s="72"/>
      <c r="C19" s="74">
        <f>_xlfn.XLOOKUP(DHAC_TestPatients_combined!$U8,CodeMaps!$A$2:$A$7,CodeMaps!$B$2:$B$7,"")</f>
        <v>3</v>
      </c>
      <c r="D19" s="74" t="str">
        <f>_xlfn.XLOOKUP(DHAC_TestPatients_combined!U8,CodeMaps!$A$2:$A$7,CodeMaps!$C$2:$C$7,"")</f>
        <v>Both Aboriginal and Torres Strait Islander origin</v>
      </c>
      <c r="E19" s="74"/>
      <c r="F19" s="74"/>
      <c r="G19" s="74"/>
      <c r="H19" s="74"/>
      <c r="I19" s="72" t="str">
        <f>LOWER(DHAC_TestPatients_combined!C8)</f>
        <v>active</v>
      </c>
      <c r="J19" s="72" t="str">
        <f>LOWER(DHAC_TestPatients_combined!D8)</f>
        <v>verified</v>
      </c>
      <c r="K19" s="74"/>
      <c r="L19" s="72" t="str">
        <f>IF(DHAC_TestPatients_combined!B8&lt;&gt;"","NI","")</f>
        <v>NI</v>
      </c>
      <c r="M19" s="74"/>
      <c r="N19" s="74"/>
      <c r="O19" s="72" t="str">
        <f>IF(DHAC_TestPatients_combined!$B8&lt;&gt;"","IHI","")</f>
        <v>IHI</v>
      </c>
      <c r="P19" s="72" t="str">
        <f>IF(DHAC_TestPatients_combined!$B8&lt;&gt;"","http://ns.electronichealth.net.au/id/hi/ihi/1.0","")</f>
        <v>http://ns.electronichealth.net.au/id/hi/ihi/1.0</v>
      </c>
      <c r="Q19" s="72" t="str">
        <f>IF(DHAC_TestPatients_combined!$B8&lt;&gt;"",DHAC_TestPatients_combined!$B8,"")</f>
        <v>8003608333647212</v>
      </c>
      <c r="R19" s="74"/>
      <c r="S19" s="74"/>
      <c r="T19" s="72" t="str">
        <f>IF(DHAC_TestPatients_combined!$E8&lt;&gt;"","MC","")</f>
        <v>MC</v>
      </c>
      <c r="U19" s="74"/>
      <c r="V19" s="74"/>
      <c r="W19" s="72" t="str">
        <f>IF(DHAC_TestPatients_combined!$E8&lt;&gt;"","Medicare Number","")</f>
        <v>Medicare Number</v>
      </c>
      <c r="X19" s="72" t="str">
        <f>IF(DHAC_TestPatients_combined!$E8&lt;&gt;"","http://ns.electronichealth.net.au/id/medicare-number","")</f>
        <v>http://ns.electronichealth.net.au/id/medicare-number</v>
      </c>
      <c r="Y19" s="72" t="str">
        <f>IF(DHAC_TestPatients_combined!$E8&lt;&gt;"",_xlfn.CONCAT(DHAC_TestPatients_combined!$E8,DHAC_TestPatients_combined!$F8),"")</f>
        <v>49516520011</v>
      </c>
      <c r="Z19" s="74"/>
      <c r="AA19" s="72" t="str">
        <f>IF(DHAC_TestPatients_combined!$T8&lt;&gt;"","DVAU","")</f>
        <v/>
      </c>
      <c r="AB19" s="72" t="str">
        <f>IF(DHAC_TestPatients_combined!$T8&lt;&gt;"","http://terminology.hl7.org.au/CodeSystem/v2-0203","")</f>
        <v/>
      </c>
      <c r="AC19" s="72" t="str">
        <f>IF(DHAC_TestPatients_combined!$T8&lt;&gt;"","DVA Number","")</f>
        <v/>
      </c>
      <c r="AD19" s="72" t="str">
        <f>IF(DHAC_TestPatients_combined!$T8&lt;&gt;"","DVA Number","")</f>
        <v/>
      </c>
      <c r="AE19" s="72" t="str">
        <f>IF(DHAC_TestPatients_combined!$T8&lt;&gt;"","http://ns.electronichealth.net.au/id/dva","")</f>
        <v/>
      </c>
      <c r="AF19" s="72" t="str">
        <f>IF(DHAC_TestPatients_combined!$T8&lt;&gt;"",DHAC_TestPatients_combined!$T8,"")</f>
        <v/>
      </c>
      <c r="AG19" s="74"/>
      <c r="AH19" s="74" t="s">
        <v>247</v>
      </c>
      <c r="AI19" s="74"/>
      <c r="AJ19" s="72" t="str">
        <f>DHAC_TestPatients_combined!G8</f>
        <v>LYNCH</v>
      </c>
      <c r="AK19" s="72" t="str">
        <f>DHAC_TestPatients_combined!H8</f>
        <v>Alyce</v>
      </c>
      <c r="AL19" s="72" t="str">
        <f>DHAC_TestPatients_combined!I8</f>
        <v>SHAUNA</v>
      </c>
      <c r="AM19" s="74"/>
      <c r="AN19" s="72" t="str">
        <f>IF(DHAC_TestPatients_combined!$V8&lt;&gt;"","usual","")</f>
        <v/>
      </c>
      <c r="AO19" s="72" t="str">
        <f>IF(DHAC_TestPatients_combined!$V8&lt;&gt;"",DHAC_TestPatients_combined!$V8,"")</f>
        <v/>
      </c>
      <c r="AP19" s="74"/>
      <c r="AQ19" s="74"/>
      <c r="AR19" s="74"/>
      <c r="AS19" s="74"/>
      <c r="AT19" s="72" t="str">
        <f>IF(DHAC_TestPatients_combined!S8&lt;&gt;"", "phone",IF(DHAC_TestPatients_combined!Q8&lt;&gt;"", "phone",""))</f>
        <v>phone</v>
      </c>
      <c r="AU19" s="72" t="str">
        <f>IF(DHAC_TestPatients_combined!S8&lt;&gt;"", "home",IF(DHAC_TestPatients_combined!Q8&lt;&gt;"", "mobile",""))</f>
        <v>home</v>
      </c>
      <c r="AV19" s="74" t="str">
        <f>IF(DHAC_TestPatients_combined!S8&lt;&gt;"",DHAC_TestPatients_combined!S8,TEXT(DHAC_TestPatients_combined!Q8,"0000000000"))</f>
        <v>0770109326</v>
      </c>
      <c r="AW19" s="72" t="str">
        <f>IF(DHAC_TestPatients_combined!S8&lt;&gt;"",IF(DHAC_TestPatients_combined!Q8&lt;&gt;"","phone",""),"")</f>
        <v>phone</v>
      </c>
      <c r="AX19" s="72" t="str">
        <f>IF(DHAC_TestPatients_combined!S8&lt;&gt;"", IF(DHAC_TestPatients_combined!Q8&lt;&gt;"", "mobile",""),"")</f>
        <v>mobile</v>
      </c>
      <c r="AY19" s="72" t="str">
        <f>IF(DHAC_TestPatients_combined!S8&lt;&gt;"",TEXT(DHAC_TestPatients_combined!Q8,"0000000000"),"")</f>
        <v>0491570313</v>
      </c>
      <c r="AZ19" s="72" t="str">
        <f>IF(DHAC_TestPatients_combined!P8&lt;&gt;"", "phone","")</f>
        <v>phone</v>
      </c>
      <c r="BA19" s="72" t="str">
        <f>IF(DHAC_TestPatients_combined!P8&lt;&gt;"", "work","")</f>
        <v>work</v>
      </c>
      <c r="BB19" s="72" t="str">
        <f>DHAC_TestPatients_combined!P8</f>
        <v>0770104778</v>
      </c>
      <c r="BC19" s="72" t="str">
        <f>IF(DHAC_TestPatients_combined!R8&lt;&gt;"", "email","")</f>
        <v>email</v>
      </c>
      <c r="BD19" s="72"/>
      <c r="BE19" s="72" t="str">
        <f>DHAC_TestPatients_combined!R8</f>
        <v>alyce.lynch@example.com.au</v>
      </c>
      <c r="BF19" s="72" t="str">
        <f>_xlfn.XLOOKUP(DHAC_TestPatients_combined!$K8,CodeMaps!$A$12:$A$15,CodeMaps!$B$12:$B$15,"")</f>
        <v>female</v>
      </c>
      <c r="BG19" s="73">
        <f>DHAC_TestPatients_combined!J8</f>
        <v>40149</v>
      </c>
      <c r="BH19" s="74"/>
      <c r="BI19" s="74"/>
      <c r="BJ19" s="74"/>
      <c r="BK19" s="74"/>
      <c r="BL19" s="74" t="str">
        <f>DHAC_TestPatients_combined!L8</f>
        <v>162 Pine Cnr</v>
      </c>
      <c r="BM19" s="74"/>
      <c r="BN19" s="74" t="str">
        <f>DHAC_TestPatients_combined!M8</f>
        <v>Miami</v>
      </c>
      <c r="BO19" s="74" t="str">
        <f>DHAC_TestPatients_combined!N8</f>
        <v>QLD</v>
      </c>
      <c r="BP19" s="72" t="str">
        <f>IF(DHAC_TestPatients_combined!O8&lt;&gt;"",TEXT(DHAC_TestPatients_combined!O8,"0000"),"")</f>
        <v>4220</v>
      </c>
      <c r="BQ19" s="74" t="s">
        <v>259</v>
      </c>
      <c r="BR19" s="74"/>
      <c r="BS19" s="74"/>
      <c r="BT19" s="74"/>
      <c r="BU19" s="74"/>
      <c r="BV19" s="74"/>
      <c r="BW19" s="74"/>
      <c r="BX19" s="74"/>
      <c r="BY19" s="74"/>
      <c r="BZ19" s="74"/>
      <c r="CA19" s="74"/>
      <c r="CB19" s="74"/>
      <c r="CC19" s="160"/>
      <c r="CD19" s="161"/>
      <c r="CE19" s="161"/>
      <c r="CF19" s="161"/>
      <c r="CG19" s="161"/>
      <c r="CH19" s="161"/>
      <c r="CI19" s="74"/>
      <c r="CJ19" s="74"/>
      <c r="CK19" s="74"/>
      <c r="CL19" s="74"/>
    </row>
    <row r="20" spans="1:90" s="65" customFormat="1" x14ac:dyDescent="0.25">
      <c r="A20" s="72" t="str">
        <f>LOWER(_xlfn.CONCAT(SUBSTITUTE(DHAC_TestPatients_combined!G9,"'",""),"-",DHAC_TestPatients_combined!H9,IF(DHAC_TestPatients_combined!I9&lt;&gt;"","-",""),IF(DHAC_TestPatients_combined!I9&lt;&gt;"",DHAC_TestPatients_combined!I9,"")))</f>
        <v>baldry-terence-emile</v>
      </c>
      <c r="B20" s="72"/>
      <c r="C20" s="74">
        <f>_xlfn.XLOOKUP(DHAC_TestPatients_combined!$U9,CodeMaps!$A$2:$A$7,CodeMaps!$B$2:$B$7,"")</f>
        <v>1</v>
      </c>
      <c r="D20" s="74" t="str">
        <f>_xlfn.XLOOKUP(DHAC_TestPatients_combined!U9,CodeMaps!$A$2:$A$7,CodeMaps!$C$2:$C$7,"")</f>
        <v>Aboriginal but not Torres Strait Islander origin</v>
      </c>
      <c r="E20" s="74"/>
      <c r="F20" s="74"/>
      <c r="G20" s="74"/>
      <c r="H20" s="74"/>
      <c r="I20" s="72" t="str">
        <f>LOWER(DHAC_TestPatients_combined!C9)</f>
        <v>active</v>
      </c>
      <c r="J20" s="72" t="str">
        <f>LOWER(DHAC_TestPatients_combined!D9)</f>
        <v>verified</v>
      </c>
      <c r="K20" s="74"/>
      <c r="L20" s="72" t="str">
        <f>IF(DHAC_TestPatients_combined!B9&lt;&gt;"","NI","")</f>
        <v>NI</v>
      </c>
      <c r="M20" s="74"/>
      <c r="N20" s="74"/>
      <c r="O20" s="72" t="str">
        <f>IF(DHAC_TestPatients_combined!$B9&lt;&gt;"","IHI","")</f>
        <v>IHI</v>
      </c>
      <c r="P20" s="72" t="str">
        <f>IF(DHAC_TestPatients_combined!$B9&lt;&gt;"","http://ns.electronichealth.net.au/id/hi/ihi/1.0","")</f>
        <v>http://ns.electronichealth.net.au/id/hi/ihi/1.0</v>
      </c>
      <c r="Q20" s="72" t="str">
        <f>IF(DHAC_TestPatients_combined!$B9&lt;&gt;"",DHAC_TestPatients_combined!$B9,"")</f>
        <v>8003608166980391</v>
      </c>
      <c r="R20" s="74"/>
      <c r="S20" s="74"/>
      <c r="T20" s="72" t="str">
        <f>IF(DHAC_TestPatients_combined!$E9&lt;&gt;"","MC","")</f>
        <v>MC</v>
      </c>
      <c r="U20" s="74"/>
      <c r="V20" s="74"/>
      <c r="W20" s="72" t="str">
        <f>IF(DHAC_TestPatients_combined!$E9&lt;&gt;"","Medicare Number","")</f>
        <v>Medicare Number</v>
      </c>
      <c r="X20" s="72" t="str">
        <f>IF(DHAC_TestPatients_combined!$E9&lt;&gt;"","http://ns.electronichealth.net.au/id/medicare-number","")</f>
        <v>http://ns.electronichealth.net.au/id/medicare-number</v>
      </c>
      <c r="Y20" s="72" t="str">
        <f>IF(DHAC_TestPatients_combined!$E9&lt;&gt;"",_xlfn.CONCAT(DHAC_TestPatients_combined!$E9,DHAC_TestPatients_combined!$F9),"")</f>
        <v>49516521911</v>
      </c>
      <c r="Z20" s="74"/>
      <c r="AA20" s="72" t="str">
        <f>IF(DHAC_TestPatients_combined!$T9&lt;&gt;"","DVAU","")</f>
        <v/>
      </c>
      <c r="AB20" s="72" t="str">
        <f>IF(DHAC_TestPatients_combined!$T9&lt;&gt;"","http://terminology.hl7.org.au/CodeSystem/v2-0203","")</f>
        <v/>
      </c>
      <c r="AC20" s="72" t="str">
        <f>IF(DHAC_TestPatients_combined!$T9&lt;&gt;"","DVA Number","")</f>
        <v/>
      </c>
      <c r="AD20" s="72" t="str">
        <f>IF(DHAC_TestPatients_combined!$T9&lt;&gt;"","DVA Number","")</f>
        <v/>
      </c>
      <c r="AE20" s="72" t="str">
        <f>IF(DHAC_TestPatients_combined!$T9&lt;&gt;"","http://ns.electronichealth.net.au/id/dva","")</f>
        <v/>
      </c>
      <c r="AF20" s="72" t="str">
        <f>IF(DHAC_TestPatients_combined!$T9&lt;&gt;"",DHAC_TestPatients_combined!$T9,"")</f>
        <v/>
      </c>
      <c r="AG20" s="74"/>
      <c r="AH20" s="74" t="s">
        <v>247</v>
      </c>
      <c r="AI20" s="74"/>
      <c r="AJ20" s="72" t="str">
        <f>DHAC_TestPatients_combined!G9</f>
        <v>BALDRY</v>
      </c>
      <c r="AK20" s="72" t="str">
        <f>DHAC_TestPatients_combined!H9</f>
        <v>Terence</v>
      </c>
      <c r="AL20" s="72" t="str">
        <f>DHAC_TestPatients_combined!I9</f>
        <v>EMILE</v>
      </c>
      <c r="AM20" s="74"/>
      <c r="AN20" s="72" t="str">
        <f>IF(DHAC_TestPatients_combined!$V9&lt;&gt;"","usual","")</f>
        <v>usual</v>
      </c>
      <c r="AO20" s="72" t="str">
        <f>IF(DHAC_TestPatients_combined!$V9&lt;&gt;"",DHAC_TestPatients_combined!$V9,"")</f>
        <v>Terry Jones</v>
      </c>
      <c r="AP20" s="74"/>
      <c r="AQ20" s="74"/>
      <c r="AR20" s="74"/>
      <c r="AS20" s="74"/>
      <c r="AT20" s="72" t="str">
        <f>IF(DHAC_TestPatients_combined!S9&lt;&gt;"", "phone",IF(DHAC_TestPatients_combined!Q9&lt;&gt;"", "phone",""))</f>
        <v>phone</v>
      </c>
      <c r="AU20" s="72" t="str">
        <f>IF(DHAC_TestPatients_combined!S9&lt;&gt;"", "home",IF(DHAC_TestPatients_combined!Q9&lt;&gt;"", "mobile",""))</f>
        <v>home</v>
      </c>
      <c r="AV20" s="74" t="str">
        <f>IF(DHAC_TestPatients_combined!S9&lt;&gt;"",DHAC_TestPatients_combined!S9,TEXT(DHAC_TestPatients_combined!Q9,"0000000000"))</f>
        <v>0770108549</v>
      </c>
      <c r="AW20" s="72" t="str">
        <f>IF(DHAC_TestPatients_combined!S9&lt;&gt;"",IF(DHAC_TestPatients_combined!Q9&lt;&gt;"","phone",""),"")</f>
        <v>phone</v>
      </c>
      <c r="AX20" s="72" t="str">
        <f>IF(DHAC_TestPatients_combined!S9&lt;&gt;"", IF(DHAC_TestPatients_combined!Q9&lt;&gt;"", "mobile",""),"")</f>
        <v>mobile</v>
      </c>
      <c r="AY20" s="72" t="str">
        <f>IF(DHAC_TestPatients_combined!S9&lt;&gt;"",TEXT(DHAC_TestPatients_combined!Q9,"0000000000"),"")</f>
        <v>0491570737</v>
      </c>
      <c r="AZ20" s="72" t="str">
        <f>IF(DHAC_TestPatients_combined!P9&lt;&gt;"", "phone","")</f>
        <v>phone</v>
      </c>
      <c r="BA20" s="72" t="str">
        <f>IF(DHAC_TestPatients_combined!P9&lt;&gt;"", "work","")</f>
        <v>work</v>
      </c>
      <c r="BB20" s="72" t="str">
        <f>DHAC_TestPatients_combined!P9</f>
        <v>0770102417</v>
      </c>
      <c r="BC20" s="72" t="str">
        <f>IF(DHAC_TestPatients_combined!R9&lt;&gt;"", "email","")</f>
        <v>email</v>
      </c>
      <c r="BD20" s="72"/>
      <c r="BE20" s="72" t="str">
        <f>DHAC_TestPatients_combined!R9</f>
        <v>terence.baldry@example.net</v>
      </c>
      <c r="BF20" s="72" t="str">
        <f>_xlfn.XLOOKUP(DHAC_TestPatients_combined!$K9,CodeMaps!$A$12:$A$15,CodeMaps!$B$12:$B$15,"")</f>
        <v>male</v>
      </c>
      <c r="BG20" s="73">
        <f>DHAC_TestPatients_combined!J9</f>
        <v>33172</v>
      </c>
      <c r="BH20" s="74"/>
      <c r="BI20" s="74"/>
      <c r="BJ20" s="74"/>
      <c r="BK20" s="74"/>
      <c r="BL20" s="74" t="str">
        <f>DHAC_TestPatients_combined!L9</f>
        <v>184 Victoria Pnt</v>
      </c>
      <c r="BM20" s="74"/>
      <c r="BN20" s="74" t="str">
        <f>DHAC_TestPatients_combined!M9</f>
        <v>Upper Glastonbury</v>
      </c>
      <c r="BO20" s="74" t="str">
        <f>DHAC_TestPatients_combined!N9</f>
        <v>QLD</v>
      </c>
      <c r="BP20" s="72" t="str">
        <f>IF(DHAC_TestPatients_combined!O9&lt;&gt;"",TEXT(DHAC_TestPatients_combined!O9,"0000"),"")</f>
        <v>4570</v>
      </c>
      <c r="BQ20" s="74" t="s">
        <v>259</v>
      </c>
      <c r="BR20" s="74"/>
      <c r="BS20" s="74"/>
      <c r="BT20" s="74"/>
      <c r="BU20" s="74"/>
      <c r="BV20" s="74"/>
      <c r="BW20" s="74"/>
      <c r="BX20" s="74"/>
      <c r="BY20" s="74"/>
      <c r="BZ20" s="74"/>
      <c r="CA20" s="74"/>
      <c r="CB20" s="74"/>
      <c r="CC20" s="160">
        <v>446151000124109</v>
      </c>
      <c r="CD20" s="161" t="s">
        <v>339</v>
      </c>
      <c r="CE20" s="161"/>
      <c r="CH20" s="161"/>
      <c r="CI20" s="74" t="s">
        <v>340</v>
      </c>
      <c r="CJ20" s="74" t="s">
        <v>341</v>
      </c>
      <c r="CK20" s="74" t="s">
        <v>342</v>
      </c>
      <c r="CL20" s="74" t="s">
        <v>293</v>
      </c>
    </row>
    <row r="21" spans="1:90" s="65" customFormat="1" x14ac:dyDescent="0.25">
      <c r="A21" s="72" t="str">
        <f>LOWER(_xlfn.CONCAT(SUBSTITUTE(DHAC_TestPatients_combined!G10,"'",""),"-",DHAC_TestPatients_combined!H10,IF(DHAC_TestPatients_combined!I10&lt;&gt;"","-",""),IF(DHAC_TestPatients_combined!I10&lt;&gt;"",DHAC_TestPatients_combined!I10,"")))</f>
        <v>martin-shawn</v>
      </c>
      <c r="B21" s="72"/>
      <c r="C21" s="74" t="str">
        <f>_xlfn.XLOOKUP(DHAC_TestPatients_combined!$U10,CodeMaps!$A$2:$A$7,CodeMaps!$B$2:$B$7,"")</f>
        <v/>
      </c>
      <c r="D21" s="74" t="str">
        <f>_xlfn.XLOOKUP(DHAC_TestPatients_combined!U10,CodeMaps!$A$2:$A$7,CodeMaps!$C$2:$C$7,"")</f>
        <v/>
      </c>
      <c r="E21" s="74"/>
      <c r="F21" s="74"/>
      <c r="G21" s="74"/>
      <c r="H21" s="74"/>
      <c r="I21" s="72" t="str">
        <f>LOWER(DHAC_TestPatients_combined!C10)</f>
        <v>active</v>
      </c>
      <c r="J21" s="72" t="str">
        <f>LOWER(DHAC_TestPatients_combined!D10)</f>
        <v>unverified</v>
      </c>
      <c r="K21" s="74"/>
      <c r="L21" s="72" t="str">
        <f>IF(DHAC_TestPatients_combined!B10&lt;&gt;"","NI","")</f>
        <v>NI</v>
      </c>
      <c r="M21" s="74"/>
      <c r="N21" s="74"/>
      <c r="O21" s="72" t="str">
        <f>IF(DHAC_TestPatients_combined!$B10&lt;&gt;"","IHI","")</f>
        <v>IHI</v>
      </c>
      <c r="P21" s="72" t="str">
        <f>IF(DHAC_TestPatients_combined!$B10&lt;&gt;"","http://ns.electronichealth.net.au/id/hi/ihi/1.0","")</f>
        <v>http://ns.electronichealth.net.au/id/hi/ihi/1.0</v>
      </c>
      <c r="Q21" s="72" t="str">
        <f>IF(DHAC_TestPatients_combined!$B10&lt;&gt;"",DHAC_TestPatients_combined!$B10,"")</f>
        <v>8003608833648454</v>
      </c>
      <c r="R21" s="74"/>
      <c r="S21" s="74"/>
      <c r="T21" s="72" t="str">
        <f>IF(DHAC_TestPatients_combined!$E10&lt;&gt;"","MC","")</f>
        <v/>
      </c>
      <c r="U21" s="74"/>
      <c r="V21" s="74"/>
      <c r="W21" s="72" t="str">
        <f>IF(DHAC_TestPatients_combined!$E10&lt;&gt;"","Medicare Number","")</f>
        <v/>
      </c>
      <c r="X21" s="72" t="str">
        <f>IF(DHAC_TestPatients_combined!$E10&lt;&gt;"","http://ns.electronichealth.net.au/id/medicare-number","")</f>
        <v/>
      </c>
      <c r="Y21" s="72" t="str">
        <f>IF(DHAC_TestPatients_combined!$E10&lt;&gt;"",_xlfn.CONCAT(DHAC_TestPatients_combined!$E10,DHAC_TestPatients_combined!$F10),"")</f>
        <v/>
      </c>
      <c r="Z21" s="74"/>
      <c r="AA21" s="72" t="str">
        <f>IF(DHAC_TestPatients_combined!$T10&lt;&gt;"","DVAU","")</f>
        <v/>
      </c>
      <c r="AB21" s="72" t="str">
        <f>IF(DHAC_TestPatients_combined!$T10&lt;&gt;"","http://terminology.hl7.org.au/CodeSystem/v2-0203","")</f>
        <v/>
      </c>
      <c r="AC21" s="72" t="str">
        <f>IF(DHAC_TestPatients_combined!$T10&lt;&gt;"","DVA Number","")</f>
        <v/>
      </c>
      <c r="AD21" s="72" t="str">
        <f>IF(DHAC_TestPatients_combined!$T10&lt;&gt;"","DVA Number","")</f>
        <v/>
      </c>
      <c r="AE21" s="72" t="str">
        <f>IF(DHAC_TestPatients_combined!$T10&lt;&gt;"","http://ns.electronichealth.net.au/id/dva","")</f>
        <v/>
      </c>
      <c r="AF21" s="72" t="str">
        <f>IF(DHAC_TestPatients_combined!$T10&lt;&gt;"",DHAC_TestPatients_combined!$T10,"")</f>
        <v/>
      </c>
      <c r="AG21" s="74"/>
      <c r="AH21" s="74" t="s">
        <v>247</v>
      </c>
      <c r="AI21" s="74"/>
      <c r="AJ21" s="72" t="str">
        <f>DHAC_TestPatients_combined!G10</f>
        <v>MARTIN</v>
      </c>
      <c r="AK21" s="72" t="str">
        <f>DHAC_TestPatients_combined!H10</f>
        <v>Shawn</v>
      </c>
      <c r="AL21" s="72" t="str">
        <f>DHAC_TestPatients_combined!I10</f>
        <v/>
      </c>
      <c r="AM21" s="74"/>
      <c r="AN21" s="72" t="str">
        <f>IF(DHAC_TestPatients_combined!$V10&lt;&gt;"","usual","")</f>
        <v/>
      </c>
      <c r="AO21" s="72" t="str">
        <f>IF(DHAC_TestPatients_combined!$V10&lt;&gt;"",DHAC_TestPatients_combined!$V10,"")</f>
        <v/>
      </c>
      <c r="AP21" s="74"/>
      <c r="AQ21" s="74"/>
      <c r="AR21" s="74"/>
      <c r="AS21" s="74"/>
      <c r="AT21" s="72" t="str">
        <f>IF(DHAC_TestPatients_combined!S10&lt;&gt;"", "phone",IF(DHAC_TestPatients_combined!Q10&lt;&gt;"", "phone",""))</f>
        <v>phone</v>
      </c>
      <c r="AU21" s="72" t="str">
        <f>IF(DHAC_TestPatients_combined!S10&lt;&gt;"", "home",IF(DHAC_TestPatients_combined!Q10&lt;&gt;"", "mobile",""))</f>
        <v>home</v>
      </c>
      <c r="AV21" s="74" t="str">
        <f>IF(DHAC_TestPatients_combined!S10&lt;&gt;"",DHAC_TestPatients_combined!S10,TEXT(DHAC_TestPatients_combined!Q10,"0000000000"))</f>
        <v>0770106438</v>
      </c>
      <c r="AW21" s="72" t="str">
        <f>IF(DHAC_TestPatients_combined!S10&lt;&gt;"",IF(DHAC_TestPatients_combined!Q10&lt;&gt;"","phone",""),"")</f>
        <v>phone</v>
      </c>
      <c r="AX21" s="72" t="str">
        <f>IF(DHAC_TestPatients_combined!S10&lt;&gt;"", IF(DHAC_TestPatients_combined!Q10&lt;&gt;"", "mobile",""),"")</f>
        <v>mobile</v>
      </c>
      <c r="AY21" s="72" t="str">
        <f>IF(DHAC_TestPatients_combined!S10&lt;&gt;"",TEXT(DHAC_TestPatients_combined!Q10,"0000000000"),"")</f>
        <v>0491571266</v>
      </c>
      <c r="AZ21" s="72" t="str">
        <f>IF(DHAC_TestPatients_combined!P10&lt;&gt;"", "phone","")</f>
        <v>phone</v>
      </c>
      <c r="BA21" s="72" t="str">
        <f>IF(DHAC_TestPatients_combined!P10&lt;&gt;"", "work","")</f>
        <v>work</v>
      </c>
      <c r="BB21" s="72" t="str">
        <f>DHAC_TestPatients_combined!P10</f>
        <v>0770107277</v>
      </c>
      <c r="BC21" s="72" t="str">
        <f>IF(DHAC_TestPatients_combined!R10&lt;&gt;"", "email","")</f>
        <v>email</v>
      </c>
      <c r="BD21" s="72"/>
      <c r="BE21" s="72" t="str">
        <f>DHAC_TestPatients_combined!R10</f>
        <v>shawn.martin@example.com</v>
      </c>
      <c r="BF21" s="72" t="str">
        <f>_xlfn.XLOOKUP(DHAC_TestPatients_combined!$K10,CodeMaps!$A$12:$A$15,CodeMaps!$B$12:$B$15,"")</f>
        <v>other</v>
      </c>
      <c r="BG21" s="73">
        <f>DHAC_TestPatients_combined!J10</f>
        <v>15533</v>
      </c>
      <c r="BH21" s="74"/>
      <c r="BI21" s="74"/>
      <c r="BJ21" s="74"/>
      <c r="BK21" s="74"/>
      <c r="BL21" s="74" t="str">
        <f>DHAC_TestPatients_combined!L10</f>
        <v>12 Pheonix Lane</v>
      </c>
      <c r="BM21" s="74"/>
      <c r="BN21" s="74" t="str">
        <f>DHAC_TestPatients_combined!M10</f>
        <v>Walliebum</v>
      </c>
      <c r="BO21" s="74" t="str">
        <f>DHAC_TestPatients_combined!N10</f>
        <v>QLD</v>
      </c>
      <c r="BP21" s="72" t="str">
        <f>IF(DHAC_TestPatients_combined!O10&lt;&gt;"",TEXT(DHAC_TestPatients_combined!O10,"0000"),"")</f>
        <v>4655</v>
      </c>
      <c r="BQ21" s="74" t="s">
        <v>259</v>
      </c>
      <c r="BR21" s="74"/>
      <c r="BS21" s="74"/>
      <c r="BT21" s="74"/>
      <c r="BU21" s="74"/>
      <c r="BV21" s="74"/>
      <c r="BW21" s="74"/>
      <c r="BX21" s="74"/>
      <c r="BY21" s="74"/>
      <c r="BZ21" s="74"/>
      <c r="CA21" s="74"/>
      <c r="CB21" s="74"/>
      <c r="CC21" s="160"/>
      <c r="CD21" s="161"/>
      <c r="CF21" s="161"/>
      <c r="CG21" s="161"/>
      <c r="CH21" s="161"/>
      <c r="CI21" s="74"/>
      <c r="CJ21" s="74"/>
      <c r="CK21" s="74"/>
      <c r="CL21" s="74"/>
    </row>
    <row r="22" spans="1:90" s="65" customFormat="1" x14ac:dyDescent="0.25">
      <c r="A22" s="72" t="str">
        <f>LOWER(_xlfn.CONCAT(SUBSTITUTE(DHAC_TestPatients_combined!G11,"'",""),"-",DHAC_TestPatients_combined!H11,IF(DHAC_TestPatients_combined!I11&lt;&gt;"","-",""),IF(DHAC_TestPatients_combined!I11&lt;&gt;"",DHAC_TestPatients_combined!I11,"")))</f>
        <v>odonnell-gillian</v>
      </c>
      <c r="B22" s="72"/>
      <c r="C22" s="74" t="str">
        <f>_xlfn.XLOOKUP(DHAC_TestPatients_combined!$U11,CodeMaps!$A$2:$A$7,CodeMaps!$B$2:$B$7,"")</f>
        <v/>
      </c>
      <c r="D22" s="74" t="str">
        <f>_xlfn.XLOOKUP(DHAC_TestPatients_combined!U11,CodeMaps!$A$2:$A$7,CodeMaps!$C$2:$C$7,"")</f>
        <v/>
      </c>
      <c r="E22" s="74"/>
      <c r="F22" s="74"/>
      <c r="G22" s="74"/>
      <c r="H22" s="74"/>
      <c r="I22" s="72" t="str">
        <f>LOWER(DHAC_TestPatients_combined!C11)</f>
        <v>active</v>
      </c>
      <c r="J22" s="72" t="str">
        <f>LOWER(DHAC_TestPatients_combined!D11)</f>
        <v>verified</v>
      </c>
      <c r="K22" s="74"/>
      <c r="L22" s="72" t="str">
        <f>IF(DHAC_TestPatients_combined!B11&lt;&gt;"","NI","")</f>
        <v>NI</v>
      </c>
      <c r="M22" s="74"/>
      <c r="N22" s="74"/>
      <c r="O22" s="72" t="str">
        <f>IF(DHAC_TestPatients_combined!$B11&lt;&gt;"","IHI","")</f>
        <v>IHI</v>
      </c>
      <c r="P22" s="72" t="str">
        <f>IF(DHAC_TestPatients_combined!$B11&lt;&gt;"","http://ns.electronichealth.net.au/id/hi/ihi/1.0","")</f>
        <v>http://ns.electronichealth.net.au/id/hi/ihi/1.0</v>
      </c>
      <c r="Q22" s="72" t="str">
        <f>IF(DHAC_TestPatients_combined!$B11&lt;&gt;"",DHAC_TestPatients_combined!$B11,"")</f>
        <v>8003608666976469</v>
      </c>
      <c r="R22" s="74"/>
      <c r="S22" s="74"/>
      <c r="T22" s="72" t="str">
        <f>IF(DHAC_TestPatients_combined!$E11&lt;&gt;"","MC","")</f>
        <v/>
      </c>
      <c r="U22" s="74"/>
      <c r="V22" s="74"/>
      <c r="W22" s="72" t="str">
        <f>IF(DHAC_TestPatients_combined!$E11&lt;&gt;"","Medicare Number","")</f>
        <v/>
      </c>
      <c r="X22" s="72" t="str">
        <f>IF(DHAC_TestPatients_combined!$E11&lt;&gt;"","http://ns.electronichealth.net.au/id/medicare-number","")</f>
        <v/>
      </c>
      <c r="Y22" s="72" t="str">
        <f>IF(DHAC_TestPatients_combined!$E11&lt;&gt;"",_xlfn.CONCAT(DHAC_TestPatients_combined!$E11,DHAC_TestPatients_combined!$F11),"")</f>
        <v/>
      </c>
      <c r="Z22" s="74"/>
      <c r="AA22" s="72" t="str">
        <f>IF(DHAC_TestPatients_combined!$T11&lt;&gt;"","DVAU","")</f>
        <v/>
      </c>
      <c r="AB22" s="72" t="str">
        <f>IF(DHAC_TestPatients_combined!$T11&lt;&gt;"","http://terminology.hl7.org.au/CodeSystem/v2-0203","")</f>
        <v/>
      </c>
      <c r="AC22" s="72" t="str">
        <f>IF(DHAC_TestPatients_combined!$T11&lt;&gt;"","DVA Number","")</f>
        <v/>
      </c>
      <c r="AD22" s="72" t="str">
        <f>IF(DHAC_TestPatients_combined!$T11&lt;&gt;"","DVA Number","")</f>
        <v/>
      </c>
      <c r="AE22" s="72" t="str">
        <f>IF(DHAC_TestPatients_combined!$T11&lt;&gt;"","http://ns.electronichealth.net.au/id/dva","")</f>
        <v/>
      </c>
      <c r="AF22" s="72" t="str">
        <f>IF(DHAC_TestPatients_combined!$T11&lt;&gt;"",DHAC_TestPatients_combined!$T11,"")</f>
        <v/>
      </c>
      <c r="AG22" s="74"/>
      <c r="AH22" s="74" t="s">
        <v>247</v>
      </c>
      <c r="AI22" s="74"/>
      <c r="AJ22" s="72" t="str">
        <f>DHAC_TestPatients_combined!G11</f>
        <v>O'DONNELL</v>
      </c>
      <c r="AK22" s="72" t="str">
        <f>DHAC_TestPatients_combined!H11</f>
        <v>Gillian</v>
      </c>
      <c r="AL22" s="72" t="str">
        <f>DHAC_TestPatients_combined!I11</f>
        <v/>
      </c>
      <c r="AM22" s="74"/>
      <c r="AN22" s="72" t="str">
        <f>IF(DHAC_TestPatients_combined!$V11&lt;&gt;"","usual","")</f>
        <v/>
      </c>
      <c r="AO22" s="72" t="str">
        <f>IF(DHAC_TestPatients_combined!$V11&lt;&gt;"",DHAC_TestPatients_combined!$V11,"")</f>
        <v/>
      </c>
      <c r="AP22" s="74"/>
      <c r="AQ22" s="74"/>
      <c r="AR22" s="74"/>
      <c r="AS22" s="74"/>
      <c r="AT22" s="72" t="str">
        <f>IF(DHAC_TestPatients_combined!S11&lt;&gt;"", "phone",IF(DHAC_TestPatients_combined!Q11&lt;&gt;"", "phone",""))</f>
        <v>phone</v>
      </c>
      <c r="AU22" s="72" t="str">
        <f>IF(DHAC_TestPatients_combined!S11&lt;&gt;"", "home",IF(DHAC_TestPatients_combined!Q11&lt;&gt;"", "mobile",""))</f>
        <v>home</v>
      </c>
      <c r="AV22" s="74" t="str">
        <f>IF(DHAC_TestPatients_combined!S11&lt;&gt;"",DHAC_TestPatients_combined!S11,TEXT(DHAC_TestPatients_combined!Q11,"0000000000"))</f>
        <v>0770102317</v>
      </c>
      <c r="AW22" s="72" t="str">
        <f>IF(DHAC_TestPatients_combined!S11&lt;&gt;"",IF(DHAC_TestPatients_combined!Q11&lt;&gt;"","phone",""),"")</f>
        <v>phone</v>
      </c>
      <c r="AX22" s="72" t="str">
        <f>IF(DHAC_TestPatients_combined!S11&lt;&gt;"", IF(DHAC_TestPatients_combined!Q11&lt;&gt;"", "mobile",""),"")</f>
        <v>mobile</v>
      </c>
      <c r="AY22" s="72" t="str">
        <f>IF(DHAC_TestPatients_combined!S11&lt;&gt;"",TEXT(DHAC_TestPatients_combined!Q11,"0000000000"),"")</f>
        <v>0491571491</v>
      </c>
      <c r="AZ22" s="72" t="str">
        <f>IF(DHAC_TestPatients_combined!P11&lt;&gt;"", "phone","")</f>
        <v>phone</v>
      </c>
      <c r="BA22" s="72" t="str">
        <f>IF(DHAC_TestPatients_combined!P11&lt;&gt;"", "work","")</f>
        <v>work</v>
      </c>
      <c r="BB22" s="72" t="str">
        <f>DHAC_TestPatients_combined!P11</f>
        <v>0770109114</v>
      </c>
      <c r="BC22" s="72" t="str">
        <f>IF(DHAC_TestPatients_combined!R11&lt;&gt;"", "email","")</f>
        <v>email</v>
      </c>
      <c r="BD22" s="72"/>
      <c r="BE22" s="72" t="str">
        <f>DHAC_TestPatients_combined!R11</f>
        <v>gillian.o'donnell@myownpersonaldomain.com</v>
      </c>
      <c r="BF22" s="72" t="str">
        <f>_xlfn.XLOOKUP(DHAC_TestPatients_combined!$K11,CodeMaps!$A$12:$A$15,CodeMaps!$B$12:$B$15,"")</f>
        <v>other</v>
      </c>
      <c r="BG22" s="73">
        <f>DHAC_TestPatients_combined!J11</f>
        <v>28211</v>
      </c>
      <c r="BH22" s="74"/>
      <c r="BI22" s="74"/>
      <c r="BJ22" s="74"/>
      <c r="BK22" s="74"/>
      <c r="BL22" s="74" t="str">
        <f>DHAC_TestPatients_combined!L11</f>
        <v>81 Gateway Esp</v>
      </c>
      <c r="BM22" s="74"/>
      <c r="BN22" s="74" t="str">
        <f>DHAC_TestPatients_combined!M11</f>
        <v>Loganlea</v>
      </c>
      <c r="BO22" s="74" t="str">
        <f>DHAC_TestPatients_combined!N11</f>
        <v>QLD</v>
      </c>
      <c r="BP22" s="72" t="str">
        <f>IF(DHAC_TestPatients_combined!O11&lt;&gt;"",TEXT(DHAC_TestPatients_combined!O11,"0000"),"")</f>
        <v>4131</v>
      </c>
      <c r="BQ22" s="74" t="s">
        <v>259</v>
      </c>
      <c r="BR22" s="74"/>
      <c r="BS22" s="74"/>
      <c r="BT22" s="74"/>
      <c r="BU22" s="74"/>
      <c r="BV22" s="74"/>
      <c r="BW22" s="74"/>
      <c r="BX22" s="74"/>
      <c r="BY22" s="74"/>
      <c r="BZ22" s="74"/>
      <c r="CA22" s="74"/>
      <c r="CB22" s="74"/>
      <c r="CC22" s="160"/>
      <c r="CD22" s="161"/>
      <c r="CE22" s="161"/>
      <c r="CF22" s="161"/>
      <c r="CG22" s="161"/>
      <c r="CH22" s="161"/>
      <c r="CI22" s="74"/>
      <c r="CJ22" s="74"/>
      <c r="CK22" s="74"/>
      <c r="CL22" s="74"/>
    </row>
    <row r="23" spans="1:90" s="65" customFormat="1" x14ac:dyDescent="0.25">
      <c r="A23" s="72" t="str">
        <f>LOWER(_xlfn.CONCAT(SUBSTITUTE(DHAC_TestPatients_combined!G12,"'",""),"-",DHAC_TestPatients_combined!H12,IF(DHAC_TestPatients_combined!I12&lt;&gt;"","-",""),IF(DHAC_TestPatients_combined!I12&lt;&gt;"",DHAC_TestPatients_combined!I12,"")))</f>
        <v>johnson-joyce</v>
      </c>
      <c r="B23" s="72"/>
      <c r="C23" s="74">
        <f>_xlfn.XLOOKUP(DHAC_TestPatients_combined!$U12,CodeMaps!$A$2:$A$7,CodeMaps!$B$2:$B$7,"")</f>
        <v>4</v>
      </c>
      <c r="D23" s="74" t="str">
        <f>_xlfn.XLOOKUP(DHAC_TestPatients_combined!U12,CodeMaps!$A$2:$A$7,CodeMaps!$C$2:$C$7,"")</f>
        <v>Neither Aboriginal nor Torres Strait Islander origin</v>
      </c>
      <c r="E23" s="74"/>
      <c r="F23" s="74"/>
      <c r="G23" s="74"/>
      <c r="H23" s="74"/>
      <c r="I23" s="72" t="str">
        <f>LOWER(DHAC_TestPatients_combined!C12)</f>
        <v>active</v>
      </c>
      <c r="J23" s="72" t="str">
        <f>LOWER(DHAC_TestPatients_combined!D12)</f>
        <v>verified</v>
      </c>
      <c r="K23" s="74"/>
      <c r="L23" s="72" t="str">
        <f>IF(DHAC_TestPatients_combined!B12&lt;&gt;"","NI","")</f>
        <v>NI</v>
      </c>
      <c r="M23" s="74"/>
      <c r="N23" s="74"/>
      <c r="O23" s="72" t="str">
        <f>IF(DHAC_TestPatients_combined!$B12&lt;&gt;"","IHI","")</f>
        <v>IHI</v>
      </c>
      <c r="P23" s="72" t="str">
        <f>IF(DHAC_TestPatients_combined!$B12&lt;&gt;"","http://ns.electronichealth.net.au/id/hi/ihi/1.0","")</f>
        <v>http://ns.electronichealth.net.au/id/hi/ihi/1.0</v>
      </c>
      <c r="Q23" s="72" t="str">
        <f>IF(DHAC_TestPatients_combined!$B12&lt;&gt;"",DHAC_TestPatients_combined!$B12,"")</f>
        <v>8003608500314679</v>
      </c>
      <c r="R23" s="74"/>
      <c r="S23" s="74"/>
      <c r="T23" s="72" t="str">
        <f>IF(DHAC_TestPatients_combined!$E12&lt;&gt;"","MC","")</f>
        <v>MC</v>
      </c>
      <c r="U23" s="74"/>
      <c r="V23" s="74"/>
      <c r="W23" s="72" t="str">
        <f>IF(DHAC_TestPatients_combined!$E12&lt;&gt;"","Medicare Number","")</f>
        <v>Medicare Number</v>
      </c>
      <c r="X23" s="72" t="str">
        <f>IF(DHAC_TestPatients_combined!$E12&lt;&gt;"","http://ns.electronichealth.net.au/id/medicare-number","")</f>
        <v>http://ns.electronichealth.net.au/id/medicare-number</v>
      </c>
      <c r="Y23" s="72" t="str">
        <f>IF(DHAC_TestPatients_combined!$E12&lt;&gt;"",_xlfn.CONCAT(DHAC_TestPatients_combined!$E12,DHAC_TestPatients_combined!$F12),"")</f>
        <v>29545401611</v>
      </c>
      <c r="Z23" s="74"/>
      <c r="AA23" s="72" t="str">
        <f>IF(DHAC_TestPatients_combined!$T12&lt;&gt;"","DVAU","")</f>
        <v/>
      </c>
      <c r="AB23" s="72" t="str">
        <f>IF(DHAC_TestPatients_combined!$T12&lt;&gt;"","http://terminology.hl7.org.au/CodeSystem/v2-0203","")</f>
        <v/>
      </c>
      <c r="AC23" s="72" t="str">
        <f>IF(DHAC_TestPatients_combined!$T12&lt;&gt;"","DVA Number","")</f>
        <v/>
      </c>
      <c r="AD23" s="72" t="str">
        <f>IF(DHAC_TestPatients_combined!$T12&lt;&gt;"","DVA Number","")</f>
        <v/>
      </c>
      <c r="AE23" s="72" t="str">
        <f>IF(DHAC_TestPatients_combined!$T12&lt;&gt;"","http://ns.electronichealth.net.au/id/dva","")</f>
        <v/>
      </c>
      <c r="AF23" s="72" t="str">
        <f>IF(DHAC_TestPatients_combined!$T12&lt;&gt;"",DHAC_TestPatients_combined!$T12,"")</f>
        <v/>
      </c>
      <c r="AG23" s="74"/>
      <c r="AH23" s="74" t="s">
        <v>247</v>
      </c>
      <c r="AI23" s="74"/>
      <c r="AJ23" s="72" t="str">
        <f>DHAC_TestPatients_combined!G12</f>
        <v>JOHNSON</v>
      </c>
      <c r="AK23" s="72" t="str">
        <f>DHAC_TestPatients_combined!H12</f>
        <v>Joyce</v>
      </c>
      <c r="AL23" s="72" t="str">
        <f>DHAC_TestPatients_combined!I12</f>
        <v/>
      </c>
      <c r="AM23" s="74"/>
      <c r="AN23" s="72" t="str">
        <f>IF(DHAC_TestPatients_combined!$V12&lt;&gt;"","usual","")</f>
        <v/>
      </c>
      <c r="AO23" s="72" t="str">
        <f>IF(DHAC_TestPatients_combined!$V12&lt;&gt;"",DHAC_TestPatients_combined!$V12,"")</f>
        <v/>
      </c>
      <c r="AP23" s="74"/>
      <c r="AQ23" s="74"/>
      <c r="AR23" s="74"/>
      <c r="AS23" s="74"/>
      <c r="AT23" s="72" t="str">
        <f>IF(DHAC_TestPatients_combined!S12&lt;&gt;"", "phone",IF(DHAC_TestPatients_combined!Q12&lt;&gt;"", "phone",""))</f>
        <v>phone</v>
      </c>
      <c r="AU23" s="72" t="str">
        <f>IF(DHAC_TestPatients_combined!S12&lt;&gt;"", "home",IF(DHAC_TestPatients_combined!Q12&lt;&gt;"", "mobile",""))</f>
        <v>home</v>
      </c>
      <c r="AV23" s="74" t="str">
        <f>IF(DHAC_TestPatients_combined!S12&lt;&gt;"",DHAC_TestPatients_combined!S12,TEXT(DHAC_TestPatients_combined!Q12,"0000000000"))</f>
        <v>0270108012</v>
      </c>
      <c r="AW23" s="72" t="str">
        <f>IF(DHAC_TestPatients_combined!S12&lt;&gt;"",IF(DHAC_TestPatients_combined!Q12&lt;&gt;"","phone",""),"")</f>
        <v>phone</v>
      </c>
      <c r="AX23" s="72" t="str">
        <f>IF(DHAC_TestPatients_combined!S12&lt;&gt;"", IF(DHAC_TestPatients_combined!Q12&lt;&gt;"", "mobile",""),"")</f>
        <v>mobile</v>
      </c>
      <c r="AY23" s="72" t="str">
        <f>IF(DHAC_TestPatients_combined!S12&lt;&gt;"",TEXT(DHAC_TestPatients_combined!Q12,"0000000000"),"")</f>
        <v>0491571804</v>
      </c>
      <c r="AZ23" s="72" t="str">
        <f>IF(DHAC_TestPatients_combined!P12&lt;&gt;"", "phone","")</f>
        <v>phone</v>
      </c>
      <c r="BA23" s="72" t="str">
        <f>IF(DHAC_TestPatients_combined!P12&lt;&gt;"", "work","")</f>
        <v>work</v>
      </c>
      <c r="BB23" s="72" t="str">
        <f>DHAC_TestPatients_combined!P12</f>
        <v>0270109558</v>
      </c>
      <c r="BC23" s="72" t="str">
        <f>IF(DHAC_TestPatients_combined!R12&lt;&gt;"", "email","")</f>
        <v>email</v>
      </c>
      <c r="BD23" s="72"/>
      <c r="BE23" s="72" t="str">
        <f>DHAC_TestPatients_combined!R12</f>
        <v>joyce.johnson@example.com.au</v>
      </c>
      <c r="BF23" s="72" t="str">
        <f>_xlfn.XLOOKUP(DHAC_TestPatients_combined!$K12,CodeMaps!$A$12:$A$15,CodeMaps!$B$12:$B$15,"")</f>
        <v>female</v>
      </c>
      <c r="BG23" s="73">
        <f>DHAC_TestPatients_combined!J12</f>
        <v>31084</v>
      </c>
      <c r="BH23" s="74"/>
      <c r="BI23" s="74"/>
      <c r="BJ23" s="74"/>
      <c r="BK23" s="74"/>
      <c r="BL23" s="74" t="str">
        <f>DHAC_TestPatients_combined!L12</f>
        <v>139 River Lane</v>
      </c>
      <c r="BM23" s="74"/>
      <c r="BN23" s="74" t="str">
        <f>DHAC_TestPatients_combined!M12</f>
        <v>Palmvale</v>
      </c>
      <c r="BO23" s="74" t="str">
        <f>DHAC_TestPatients_combined!N12</f>
        <v>NSW</v>
      </c>
      <c r="BP23" s="72" t="str">
        <f>IF(DHAC_TestPatients_combined!O12&lt;&gt;"",TEXT(DHAC_TestPatients_combined!O12,"0000"),"")</f>
        <v>2484</v>
      </c>
      <c r="BQ23" s="74" t="s">
        <v>259</v>
      </c>
      <c r="BR23" s="74"/>
      <c r="BS23" s="74"/>
      <c r="BT23" s="74"/>
      <c r="BU23" s="74"/>
      <c r="BV23" s="74"/>
      <c r="BW23" s="74"/>
      <c r="BX23" s="74"/>
      <c r="BY23" s="74"/>
      <c r="BZ23" s="74"/>
      <c r="CA23" s="74"/>
      <c r="CB23" s="74"/>
      <c r="CC23" s="160"/>
      <c r="CD23" s="161"/>
      <c r="CE23" s="161"/>
      <c r="CF23" s="161"/>
      <c r="CG23" s="161"/>
      <c r="CH23" s="161"/>
      <c r="CI23" s="74"/>
      <c r="CJ23" s="74"/>
      <c r="CK23" s="74"/>
      <c r="CL23" s="74"/>
    </row>
    <row r="24" spans="1:90" s="65" customFormat="1" x14ac:dyDescent="0.25">
      <c r="A24" s="72" t="str">
        <f>LOWER(_xlfn.CONCAT(SUBSTITUTE(DHAC_TestPatients_combined!G13,"'",""),"-",DHAC_TestPatients_combined!H13,IF(DHAC_TestPatients_combined!I13&lt;&gt;"","-",""),IF(DHAC_TestPatients_combined!I13&lt;&gt;"",DHAC_TestPatients_combined!I13,"")))</f>
        <v>keaton-jayme</v>
      </c>
      <c r="B24" s="72"/>
      <c r="C24" s="74">
        <f>_xlfn.XLOOKUP(DHAC_TestPatients_combined!$U13,CodeMaps!$A$2:$A$7,CodeMaps!$B$2:$B$7,"")</f>
        <v>9</v>
      </c>
      <c r="D24" s="74" t="str">
        <f>_xlfn.XLOOKUP(DHAC_TestPatients_combined!U13,CodeMaps!$A$2:$A$7,CodeMaps!$C$2:$C$7,"")</f>
        <v>Not stated/inadequately described</v>
      </c>
      <c r="E24" s="74"/>
      <c r="F24" s="74"/>
      <c r="G24" s="74"/>
      <c r="H24" s="74"/>
      <c r="I24" s="72" t="str">
        <f>LOWER(DHAC_TestPatients_combined!C13)</f>
        <v>active</v>
      </c>
      <c r="J24" s="72" t="str">
        <f>LOWER(DHAC_TestPatients_combined!D13)</f>
        <v>verified</v>
      </c>
      <c r="K24" s="74"/>
      <c r="L24" s="72" t="str">
        <f>IF(DHAC_TestPatients_combined!B13&lt;&gt;"","NI","")</f>
        <v>NI</v>
      </c>
      <c r="M24" s="74"/>
      <c r="N24" s="74"/>
      <c r="O24" s="72" t="str">
        <f>IF(DHAC_TestPatients_combined!$B13&lt;&gt;"","IHI","")</f>
        <v>IHI</v>
      </c>
      <c r="P24" s="72" t="str">
        <f>IF(DHAC_TestPatients_combined!$B13&lt;&gt;"","http://ns.electronichealth.net.au/id/hi/ihi/1.0","")</f>
        <v>http://ns.electronichealth.net.au/id/hi/ihi/1.0</v>
      </c>
      <c r="Q24" s="72" t="str">
        <f>IF(DHAC_TestPatients_combined!$B13&lt;&gt;"",DHAC_TestPatients_combined!$B13,"")</f>
        <v>8003608833648405</v>
      </c>
      <c r="R24" s="74"/>
      <c r="S24" s="74"/>
      <c r="T24" s="72" t="str">
        <f>IF(DHAC_TestPatients_combined!$E13&lt;&gt;"","MC","")</f>
        <v>MC</v>
      </c>
      <c r="U24" s="74"/>
      <c r="V24" s="74"/>
      <c r="W24" s="72" t="str">
        <f>IF(DHAC_TestPatients_combined!$E13&lt;&gt;"","Medicare Number","")</f>
        <v>Medicare Number</v>
      </c>
      <c r="X24" s="72" t="str">
        <f>IF(DHAC_TestPatients_combined!$E13&lt;&gt;"","http://ns.electronichealth.net.au/id/medicare-number","")</f>
        <v>http://ns.electronichealth.net.au/id/medicare-number</v>
      </c>
      <c r="Y24" s="72" t="str">
        <f>IF(DHAC_TestPatients_combined!$E13&lt;&gt;"",_xlfn.CONCAT(DHAC_TestPatients_combined!$E13,DHAC_TestPatients_combined!$F13),"")</f>
        <v>29545402511</v>
      </c>
      <c r="Z24" s="74"/>
      <c r="AA24" s="72" t="str">
        <f>IF(DHAC_TestPatients_combined!$T13&lt;&gt;"","DVAU","")</f>
        <v/>
      </c>
      <c r="AB24" s="72" t="str">
        <f>IF(DHAC_TestPatients_combined!$T13&lt;&gt;"","http://terminology.hl7.org.au/CodeSystem/v2-0203","")</f>
        <v/>
      </c>
      <c r="AC24" s="72" t="str">
        <f>IF(DHAC_TestPatients_combined!$T13&lt;&gt;"","DVA Number","")</f>
        <v/>
      </c>
      <c r="AD24" s="72" t="str">
        <f>IF(DHAC_TestPatients_combined!$T13&lt;&gt;"","DVA Number","")</f>
        <v/>
      </c>
      <c r="AE24" s="72" t="str">
        <f>IF(DHAC_TestPatients_combined!$T13&lt;&gt;"","http://ns.electronichealth.net.au/id/dva","")</f>
        <v/>
      </c>
      <c r="AF24" s="72" t="str">
        <f>IF(DHAC_TestPatients_combined!$T13&lt;&gt;"",DHAC_TestPatients_combined!$T13,"")</f>
        <v/>
      </c>
      <c r="AG24" s="74"/>
      <c r="AH24" s="74" t="s">
        <v>247</v>
      </c>
      <c r="AI24" s="74"/>
      <c r="AJ24" s="72" t="str">
        <f>DHAC_TestPatients_combined!G13</f>
        <v>KEATON</v>
      </c>
      <c r="AK24" s="72" t="str">
        <f>DHAC_TestPatients_combined!H13</f>
        <v>Jayme</v>
      </c>
      <c r="AL24" s="72" t="str">
        <f>DHAC_TestPatients_combined!I13</f>
        <v/>
      </c>
      <c r="AM24" s="74"/>
      <c r="AN24" s="72" t="str">
        <f>IF(DHAC_TestPatients_combined!$V13&lt;&gt;"","usual","")</f>
        <v/>
      </c>
      <c r="AO24" s="72" t="str">
        <f>IF(DHAC_TestPatients_combined!$V13&lt;&gt;"",DHAC_TestPatients_combined!$V13,"")</f>
        <v/>
      </c>
      <c r="AP24" s="74"/>
      <c r="AQ24" s="74"/>
      <c r="AR24" s="74"/>
      <c r="AS24" s="74"/>
      <c r="AT24" s="72" t="str">
        <f>IF(DHAC_TestPatients_combined!S13&lt;&gt;"", "phone",IF(DHAC_TestPatients_combined!Q13&lt;&gt;"", "phone",""))</f>
        <v>phone</v>
      </c>
      <c r="AU24" s="72" t="str">
        <f>IF(DHAC_TestPatients_combined!S13&lt;&gt;"", "home",IF(DHAC_TestPatients_combined!Q13&lt;&gt;"", "mobile",""))</f>
        <v>home</v>
      </c>
      <c r="AV24" s="74" t="str">
        <f>IF(DHAC_TestPatients_combined!S13&lt;&gt;"",DHAC_TestPatients_combined!S13,TEXT(DHAC_TestPatients_combined!Q13,"0000000000"))</f>
        <v>0270104520</v>
      </c>
      <c r="AW24" s="72" t="str">
        <f>IF(DHAC_TestPatients_combined!S13&lt;&gt;"",IF(DHAC_TestPatients_combined!Q13&lt;&gt;"","phone",""),"")</f>
        <v>phone</v>
      </c>
      <c r="AX24" s="72" t="str">
        <f>IF(DHAC_TestPatients_combined!S13&lt;&gt;"", IF(DHAC_TestPatients_combined!Q13&lt;&gt;"", "mobile",""),"")</f>
        <v>mobile</v>
      </c>
      <c r="AY24" s="72" t="str">
        <f>IF(DHAC_TestPatients_combined!S13&lt;&gt;"",TEXT(DHAC_TestPatients_combined!Q13,"0000000000"),"")</f>
        <v>0491572549</v>
      </c>
      <c r="AZ24" s="72" t="str">
        <f>IF(DHAC_TestPatients_combined!P13&lt;&gt;"", "phone","")</f>
        <v>phone</v>
      </c>
      <c r="BA24" s="72" t="str">
        <f>IF(DHAC_TestPatients_combined!P13&lt;&gt;"", "work","")</f>
        <v>work</v>
      </c>
      <c r="BB24" s="72" t="str">
        <f>DHAC_TestPatients_combined!P13</f>
        <v>0270103592</v>
      </c>
      <c r="BC24" s="72" t="str">
        <f>IF(DHAC_TestPatients_combined!R13&lt;&gt;"", "email","")</f>
        <v>email</v>
      </c>
      <c r="BD24" s="72"/>
      <c r="BE24" s="72" t="str">
        <f>DHAC_TestPatients_combined!R13</f>
        <v>jayme.keaton@example.net</v>
      </c>
      <c r="BF24" s="72" t="str">
        <f>_xlfn.XLOOKUP(DHAC_TestPatients_combined!$K13,CodeMaps!$A$12:$A$15,CodeMaps!$B$12:$B$15,"")</f>
        <v>female</v>
      </c>
      <c r="BG24" s="73">
        <f>DHAC_TestPatients_combined!J13</f>
        <v>34439</v>
      </c>
      <c r="BH24" s="74"/>
      <c r="BI24" s="74"/>
      <c r="BJ24" s="74"/>
      <c r="BK24" s="74"/>
      <c r="BL24" s="74" t="str">
        <f>DHAC_TestPatients_combined!L13</f>
        <v>143 Short Cir</v>
      </c>
      <c r="BM24" s="74"/>
      <c r="BN24" s="74" t="str">
        <f>DHAC_TestPatients_combined!M13</f>
        <v>Berowra</v>
      </c>
      <c r="BO24" s="74" t="str">
        <f>DHAC_TestPatients_combined!N13</f>
        <v>NSW</v>
      </c>
      <c r="BP24" s="72" t="str">
        <f>IF(DHAC_TestPatients_combined!O13&lt;&gt;"",TEXT(DHAC_TestPatients_combined!O13,"0000"),"")</f>
        <v>2081</v>
      </c>
      <c r="BQ24" s="74" t="s">
        <v>259</v>
      </c>
      <c r="BR24" s="74"/>
      <c r="BS24" s="74"/>
      <c r="BT24" s="74"/>
      <c r="BU24" s="74"/>
      <c r="BV24" s="74"/>
      <c r="BW24" s="74"/>
      <c r="BX24" s="74"/>
      <c r="BY24" s="74"/>
      <c r="BZ24" s="74"/>
      <c r="CA24" s="74"/>
      <c r="CB24" s="74"/>
      <c r="CC24" s="160">
        <v>33791000087105</v>
      </c>
      <c r="CD24" s="161" t="s">
        <v>336</v>
      </c>
      <c r="CE24" s="161"/>
      <c r="CF24" s="161" t="s">
        <v>289</v>
      </c>
      <c r="CG24" s="161" t="s">
        <v>290</v>
      </c>
      <c r="CH24" s="161"/>
      <c r="CI24" s="74"/>
      <c r="CJ24" s="74"/>
      <c r="CK24" s="74"/>
      <c r="CL24" s="74"/>
    </row>
    <row r="25" spans="1:90" s="80" customFormat="1" x14ac:dyDescent="0.25">
      <c r="A25" s="101" t="str">
        <f>LOWER(_xlfn.CONCAT(SUBSTITUTE(DHAC_TestPatients_combined!G14,"'",""),"-",DHAC_TestPatients_combined!H14,IF(DHAC_TestPatients_combined!I14&lt;&gt;"","-",""),IF(DHAC_TestPatients_combined!I14&lt;&gt;"",DHAC_TestPatients_combined!I14,"")))</f>
        <v>irvine-ronny-lawrence</v>
      </c>
      <c r="C25" s="81">
        <f>_xlfn.XLOOKUP(DHAC_TestPatients_combined!$U14,CodeMaps!$A$2:$A$7,CodeMaps!$B$2:$B$7,"")</f>
        <v>2</v>
      </c>
      <c r="D25" s="81" t="str">
        <f>_xlfn.XLOOKUP(DHAC_TestPatients_combined!U14,CodeMaps!$A$2:$A$7,CodeMaps!$C$2:$C$7,"")</f>
        <v>Torres Strait Islander but not Aboriginal origin</v>
      </c>
      <c r="E25" s="81"/>
      <c r="F25" s="81"/>
      <c r="G25" s="81"/>
      <c r="H25" s="81"/>
      <c r="I25" s="80" t="str">
        <f>LOWER(DHAC_TestPatients_combined!C14)</f>
        <v>active</v>
      </c>
      <c r="J25" s="80" t="str">
        <f>LOWER(DHAC_TestPatients_combined!D14)</f>
        <v>verified</v>
      </c>
      <c r="K25" s="81"/>
      <c r="L25" s="80" t="str">
        <f>IF(DHAC_TestPatients_combined!B14&lt;&gt;"","NI","")</f>
        <v>NI</v>
      </c>
      <c r="M25" s="81"/>
      <c r="N25" s="81"/>
      <c r="O25" s="80" t="str">
        <f>IF(DHAC_TestPatients_combined!$B14&lt;&gt;"","IHI","")</f>
        <v>IHI</v>
      </c>
      <c r="P25" s="80" t="str">
        <f>IF(DHAC_TestPatients_combined!$B14&lt;&gt;"","http://ns.electronichealth.net.au/id/hi/ihi/1.0","")</f>
        <v>http://ns.electronichealth.net.au/id/hi/ihi/1.0</v>
      </c>
      <c r="Q25" s="80" t="str">
        <f>IF(DHAC_TestPatients_combined!$B14&lt;&gt;"",DHAC_TestPatients_combined!$B14,"")</f>
        <v>8003608833648421</v>
      </c>
      <c r="R25" s="81"/>
      <c r="S25" s="81"/>
      <c r="T25" s="80" t="str">
        <f>IF(DHAC_TestPatients_combined!$E14&lt;&gt;"","MC","")</f>
        <v>MC</v>
      </c>
      <c r="U25" s="81"/>
      <c r="V25" s="81"/>
      <c r="W25" s="80" t="str">
        <f>IF(DHAC_TestPatients_combined!$E14&lt;&gt;"","Medicare Number","")</f>
        <v>Medicare Number</v>
      </c>
      <c r="X25" s="80" t="str">
        <f>IF(DHAC_TestPatients_combined!$E14&lt;&gt;"","http://ns.electronichealth.net.au/id/medicare-number","")</f>
        <v>http://ns.electronichealth.net.au/id/medicare-number</v>
      </c>
      <c r="Y25" s="80" t="str">
        <f>IF(DHAC_TestPatients_combined!$E14&lt;&gt;"",_xlfn.CONCAT(DHAC_TestPatients_combined!$E14,DHAC_TestPatients_combined!$F14),"")</f>
        <v>29545407011</v>
      </c>
      <c r="Z25" s="81"/>
      <c r="AA25" s="80" t="str">
        <f>IF(DHAC_TestPatients_combined!$T14&lt;&gt;"","DVAU","")</f>
        <v>DVAU</v>
      </c>
      <c r="AB25" s="80" t="str">
        <f>IF(DHAC_TestPatients_combined!$T14&lt;&gt;"","http://terminology.hl7.org.au/CodeSystem/v2-0203","")</f>
        <v>http://terminology.hl7.org.au/CodeSystem/v2-0203</v>
      </c>
      <c r="AC25" s="80" t="str">
        <f>IF(DHAC_TestPatients_combined!$T14&lt;&gt;"","DVA Number","")</f>
        <v>DVA Number</v>
      </c>
      <c r="AD25" s="80" t="str">
        <f>IF(DHAC_TestPatients_combined!$T14&lt;&gt;"","DVA Number","")</f>
        <v>DVA Number</v>
      </c>
      <c r="AE25" s="80" t="str">
        <f>IF(DHAC_TestPatients_combined!$T14&lt;&gt;"","http://ns.electronichealth.net.au/id/dva","")</f>
        <v>http://ns.electronichealth.net.au/id/dva</v>
      </c>
      <c r="AF25" s="80" t="str">
        <f>IF(DHAC_TestPatients_combined!$T14&lt;&gt;"",DHAC_TestPatients_combined!$T14,"")</f>
        <v>QX827261</v>
      </c>
      <c r="AG25" s="81"/>
      <c r="AH25" s="81" t="s">
        <v>247</v>
      </c>
      <c r="AI25" s="81"/>
      <c r="AJ25" s="80" t="str">
        <f>DHAC_TestPatients_combined!G14</f>
        <v>IRVINE</v>
      </c>
      <c r="AK25" s="80" t="str">
        <f>DHAC_TestPatients_combined!H14</f>
        <v>Ronny</v>
      </c>
      <c r="AL25" s="80" t="str">
        <f>DHAC_TestPatients_combined!I14</f>
        <v>LAWRENCE</v>
      </c>
      <c r="AM25" s="81"/>
      <c r="AN25" s="80" t="str">
        <f>IF(DHAC_TestPatients_combined!$V14&lt;&gt;"","usual","")</f>
        <v/>
      </c>
      <c r="AO25" s="80" t="str">
        <f>IF(DHAC_TestPatients_combined!$V14&lt;&gt;"",DHAC_TestPatients_combined!$V14,"")</f>
        <v/>
      </c>
      <c r="AP25" s="81"/>
      <c r="AQ25" s="81"/>
      <c r="AR25" s="81"/>
      <c r="AS25" s="81"/>
      <c r="AT25" s="80" t="str">
        <f>IF(DHAC_TestPatients_combined!S14&lt;&gt;"", "phone",IF(DHAC_TestPatients_combined!Q14&lt;&gt;"", "phone",""))</f>
        <v>phone</v>
      </c>
      <c r="AU25" s="80" t="str">
        <f>IF(DHAC_TestPatients_combined!S14&lt;&gt;"", "home",IF(DHAC_TestPatients_combined!Q14&lt;&gt;"", "mobile",""))</f>
        <v>home</v>
      </c>
      <c r="AV25" s="81" t="str">
        <f>IF(DHAC_TestPatients_combined!S14&lt;&gt;"",DHAC_TestPatients_combined!S14,TEXT(DHAC_TestPatients_combined!Q14,"0000000000"))</f>
        <v>0270105046</v>
      </c>
      <c r="AW25" s="80" t="str">
        <f>IF(DHAC_TestPatients_combined!S14&lt;&gt;"",IF(DHAC_TestPatients_combined!Q14&lt;&gt;"","phone",""),"")</f>
        <v>phone</v>
      </c>
      <c r="AX25" s="80" t="str">
        <f>IF(DHAC_TestPatients_combined!S14&lt;&gt;"", IF(DHAC_TestPatients_combined!Q14&lt;&gt;"", "mobile",""),"")</f>
        <v>mobile</v>
      </c>
      <c r="AY25" s="80" t="str">
        <f>IF(DHAC_TestPatients_combined!S14&lt;&gt;"",TEXT(DHAC_TestPatients_combined!Q14,"0000000000"),"")</f>
        <v>0491572665</v>
      </c>
      <c r="AZ25" s="80" t="str">
        <f>IF(DHAC_TestPatients_combined!P14&lt;&gt;"", "phone","")</f>
        <v>phone</v>
      </c>
      <c r="BA25" s="80" t="str">
        <f>IF(DHAC_TestPatients_combined!P14&lt;&gt;"", "work","")</f>
        <v>work</v>
      </c>
      <c r="BB25" s="80" t="str">
        <f>DHAC_TestPatients_combined!P14</f>
        <v>0270100361</v>
      </c>
      <c r="BC25" s="80" t="str">
        <f>IF(DHAC_TestPatients_combined!R14&lt;&gt;"", "email","")</f>
        <v>email</v>
      </c>
      <c r="BE25" s="80" t="str">
        <f>DHAC_TestPatients_combined!R14</f>
        <v>ronny.irvine@myownpersonaldomain.com</v>
      </c>
      <c r="BF25" s="80" t="str">
        <f>_xlfn.XLOOKUP(DHAC_TestPatients_combined!$K14,CodeMaps!$A$12:$A$15,CodeMaps!$B$12:$B$15,"")</f>
        <v>male</v>
      </c>
      <c r="BG25" s="82">
        <f>DHAC_TestPatients_combined!J14</f>
        <v>19559</v>
      </c>
      <c r="BH25" s="81"/>
      <c r="BI25" s="81"/>
      <c r="BJ25" s="81"/>
      <c r="BK25" s="81"/>
      <c r="BL25" s="81" t="str">
        <f>DHAC_TestPatients_combined!L14</f>
        <v>180 Hermann Rd</v>
      </c>
      <c r="BM25" s="81"/>
      <c r="BN25" s="81" t="str">
        <f>DHAC_TestPatients_combined!M14</f>
        <v>Belmore River</v>
      </c>
      <c r="BO25" s="81" t="str">
        <f>DHAC_TestPatients_combined!N14</f>
        <v>NSW</v>
      </c>
      <c r="BP25" s="80" t="str">
        <f>IF(DHAC_TestPatients_combined!O14&lt;&gt;"",TEXT(DHAC_TestPatients_combined!O14,"0000"),"")</f>
        <v>2440</v>
      </c>
      <c r="BQ25" s="81" t="s">
        <v>259</v>
      </c>
      <c r="BR25" s="81"/>
      <c r="BS25" s="81"/>
      <c r="BT25" s="81"/>
      <c r="BU25" s="81"/>
      <c r="BV25" s="81"/>
      <c r="BW25" s="81"/>
      <c r="BX25" s="81"/>
      <c r="BY25" s="81"/>
      <c r="BZ25" s="81"/>
      <c r="CA25" s="81"/>
      <c r="CB25" s="81"/>
      <c r="CC25" s="164">
        <v>33791000087105</v>
      </c>
      <c r="CD25" s="163" t="s">
        <v>288</v>
      </c>
      <c r="CE25" s="163"/>
      <c r="CF25" s="163" t="s">
        <v>289</v>
      </c>
      <c r="CG25" s="163" t="s">
        <v>290</v>
      </c>
      <c r="CH25" s="163"/>
      <c r="CI25" s="81" t="s">
        <v>340</v>
      </c>
      <c r="CJ25" s="81" t="s">
        <v>341</v>
      </c>
      <c r="CK25" s="81" t="s">
        <v>342</v>
      </c>
      <c r="CL25" s="81" t="s">
        <v>293</v>
      </c>
    </row>
    <row r="26" spans="1:90" s="65" customFormat="1" x14ac:dyDescent="0.25">
      <c r="A26" s="72" t="str">
        <f>LOWER(_xlfn.CONCAT(SUBSTITUTE(DHAC_TestPatients_combined!G15,"'",""),"-",DHAC_TestPatients_combined!H15,IF(DHAC_TestPatients_combined!I15&lt;&gt;"","-",""),IF(DHAC_TestPatients_combined!I15&lt;&gt;"",DHAC_TestPatients_combined!I15,"")))</f>
        <v>cane-cheyenne-elaina</v>
      </c>
      <c r="B26" s="72"/>
      <c r="C26" s="74">
        <f>_xlfn.XLOOKUP(DHAC_TestPatients_combined!$U15,CodeMaps!$A$2:$A$7,CodeMaps!$B$2:$B$7,"")</f>
        <v>1</v>
      </c>
      <c r="D26" s="74" t="str">
        <f>_xlfn.XLOOKUP(DHAC_TestPatients_combined!U15,CodeMaps!$A$2:$A$7,CodeMaps!$C$2:$C$7,"")</f>
        <v>Aboriginal but not Torres Strait Islander origin</v>
      </c>
      <c r="E26" s="74"/>
      <c r="F26" s="74"/>
      <c r="G26" s="74"/>
      <c r="H26" s="74"/>
      <c r="I26" s="72" t="str">
        <f>LOWER(DHAC_TestPatients_combined!C15)</f>
        <v>active</v>
      </c>
      <c r="J26" s="72" t="str">
        <f>LOWER(DHAC_TestPatients_combined!D15)</f>
        <v>verified</v>
      </c>
      <c r="K26" s="74"/>
      <c r="L26" s="72" t="str">
        <f>IF(DHAC_TestPatients_combined!B15&lt;&gt;"","NI","")</f>
        <v>NI</v>
      </c>
      <c r="M26" s="74"/>
      <c r="N26" s="74"/>
      <c r="O26" s="72" t="str">
        <f>IF(DHAC_TestPatients_combined!$B15&lt;&gt;"","IHI","")</f>
        <v>IHI</v>
      </c>
      <c r="P26" s="72" t="str">
        <f>IF(DHAC_TestPatients_combined!$B15&lt;&gt;"","http://ns.electronichealth.net.au/id/hi/ihi/1.0","")</f>
        <v>http://ns.electronichealth.net.au/id/hi/ihi/1.0</v>
      </c>
      <c r="Q26" s="72" t="str">
        <f>IF(DHAC_TestPatients_combined!$B15&lt;&gt;"",DHAC_TestPatients_combined!$B15,"")</f>
        <v>8003608500314737</v>
      </c>
      <c r="R26" s="74"/>
      <c r="S26" s="74"/>
      <c r="T26" s="72" t="str">
        <f>IF(DHAC_TestPatients_combined!$E15&lt;&gt;"","MC","")</f>
        <v>MC</v>
      </c>
      <c r="U26" s="74"/>
      <c r="V26" s="74"/>
      <c r="W26" s="72" t="str">
        <f>IF(DHAC_TestPatients_combined!$E15&lt;&gt;"","Medicare Number","")</f>
        <v>Medicare Number</v>
      </c>
      <c r="X26" s="72" t="str">
        <f>IF(DHAC_TestPatients_combined!$E15&lt;&gt;"","http://ns.electronichealth.net.au/id/medicare-number","")</f>
        <v>http://ns.electronichealth.net.au/id/medicare-number</v>
      </c>
      <c r="Y26" s="72" t="str">
        <f>IF(DHAC_TestPatients_combined!$E15&lt;&gt;"",_xlfn.CONCAT(DHAC_TestPatients_combined!$E15,DHAC_TestPatients_combined!$F15),"")</f>
        <v>29545409811</v>
      </c>
      <c r="Z26" s="74"/>
      <c r="AA26" s="72" t="str">
        <f>IF(DHAC_TestPatients_combined!$T15&lt;&gt;"","DVAU","")</f>
        <v/>
      </c>
      <c r="AB26" s="72" t="str">
        <f>IF(DHAC_TestPatients_combined!$T15&lt;&gt;"","http://terminology.hl7.org.au/CodeSystem/v2-0203","")</f>
        <v/>
      </c>
      <c r="AC26" s="72" t="str">
        <f>IF(DHAC_TestPatients_combined!$T15&lt;&gt;"","DVA Number","")</f>
        <v/>
      </c>
      <c r="AD26" s="72" t="str">
        <f>IF(DHAC_TestPatients_combined!$T15&lt;&gt;"","DVA Number","")</f>
        <v/>
      </c>
      <c r="AE26" s="72" t="str">
        <f>IF(DHAC_TestPatients_combined!$T15&lt;&gt;"","http://ns.electronichealth.net.au/id/dva","")</f>
        <v/>
      </c>
      <c r="AF26" s="72" t="str">
        <f>IF(DHAC_TestPatients_combined!$T15&lt;&gt;"",DHAC_TestPatients_combined!$T15,"")</f>
        <v/>
      </c>
      <c r="AG26" s="74"/>
      <c r="AH26" s="74" t="s">
        <v>247</v>
      </c>
      <c r="AI26" s="74"/>
      <c r="AJ26" s="72" t="str">
        <f>DHAC_TestPatients_combined!G15</f>
        <v>CANE</v>
      </c>
      <c r="AK26" s="72" t="str">
        <f>DHAC_TestPatients_combined!H15</f>
        <v>Cheyenne</v>
      </c>
      <c r="AL26" s="72" t="str">
        <f>DHAC_TestPatients_combined!I15</f>
        <v>ELAINA</v>
      </c>
      <c r="AM26" s="74"/>
      <c r="AN26" s="72" t="str">
        <f>IF(DHAC_TestPatients_combined!$V15&lt;&gt;"","usual","")</f>
        <v>usual</v>
      </c>
      <c r="AO26" s="72" t="str">
        <f>IF(DHAC_TestPatients_combined!$V15&lt;&gt;"",DHAC_TestPatients_combined!$V15,"")</f>
        <v>Chey Cane</v>
      </c>
      <c r="AP26" s="74"/>
      <c r="AQ26" s="74"/>
      <c r="AR26" s="74"/>
      <c r="AS26" s="74"/>
      <c r="AT26" s="72" t="str">
        <f>IF(DHAC_TestPatients_combined!S15&lt;&gt;"", "phone",IF(DHAC_TestPatients_combined!Q15&lt;&gt;"", "phone",""))</f>
        <v>phone</v>
      </c>
      <c r="AU26" s="72" t="str">
        <f>IF(DHAC_TestPatients_combined!S15&lt;&gt;"", "home",IF(DHAC_TestPatients_combined!Q15&lt;&gt;"", "mobile",""))</f>
        <v>home</v>
      </c>
      <c r="AV26" s="74" t="str">
        <f>IF(DHAC_TestPatients_combined!S15&lt;&gt;"",DHAC_TestPatients_combined!S15,TEXT(DHAC_TestPatients_combined!Q15,"0000000000"))</f>
        <v>0270105226</v>
      </c>
      <c r="AW26" s="72" t="str">
        <f>IF(DHAC_TestPatients_combined!S15&lt;&gt;"",IF(DHAC_TestPatients_combined!Q15&lt;&gt;"","phone",""),"")</f>
        <v>phone</v>
      </c>
      <c r="AX26" s="72" t="str">
        <f>IF(DHAC_TestPatients_combined!S15&lt;&gt;"", IF(DHAC_TestPatients_combined!Q15&lt;&gt;"", "mobile",""),"")</f>
        <v>mobile</v>
      </c>
      <c r="AY26" s="72" t="str">
        <f>IF(DHAC_TestPatients_combined!S15&lt;&gt;"",TEXT(DHAC_TestPatients_combined!Q15,"0000000000"),"")</f>
        <v>0491572983</v>
      </c>
      <c r="AZ26" s="72" t="str">
        <f>IF(DHAC_TestPatients_combined!P15&lt;&gt;"", "phone","")</f>
        <v>phone</v>
      </c>
      <c r="BA26" s="72" t="str">
        <f>IF(DHAC_TestPatients_combined!P15&lt;&gt;"", "work","")</f>
        <v>work</v>
      </c>
      <c r="BB26" s="72" t="str">
        <f>DHAC_TestPatients_combined!P15</f>
        <v>0270103169</v>
      </c>
      <c r="BC26" s="72" t="str">
        <f>IF(DHAC_TestPatients_combined!R15&lt;&gt;"", "email","")</f>
        <v>email</v>
      </c>
      <c r="BD26" s="72"/>
      <c r="BE26" s="72" t="str">
        <f>DHAC_TestPatients_combined!R15</f>
        <v>cheyenne.cane@example.com.au</v>
      </c>
      <c r="BF26" s="72" t="str">
        <f>_xlfn.XLOOKUP(DHAC_TestPatients_combined!$K15,CodeMaps!$A$12:$A$15,CodeMaps!$B$12:$B$15,"")</f>
        <v>female</v>
      </c>
      <c r="BG26" s="73">
        <f>DHAC_TestPatients_combined!J15</f>
        <v>25668</v>
      </c>
      <c r="BH26" s="74"/>
      <c r="BI26" s="74"/>
      <c r="BJ26" s="74"/>
      <c r="BK26" s="74"/>
      <c r="BL26" s="74" t="str">
        <f>DHAC_TestPatients_combined!L15</f>
        <v>85 Dock Cct</v>
      </c>
      <c r="BM26" s="74"/>
      <c r="BN26" s="74" t="str">
        <f>DHAC_TestPatients_combined!M15</f>
        <v>Mongarlowe</v>
      </c>
      <c r="BO26" s="74" t="str">
        <f>DHAC_TestPatients_combined!N15</f>
        <v>NSW</v>
      </c>
      <c r="BP26" s="72" t="str">
        <f>IF(DHAC_TestPatients_combined!O15&lt;&gt;"",TEXT(DHAC_TestPatients_combined!O15,"0000"),"")</f>
        <v>2622</v>
      </c>
      <c r="BQ26" s="74" t="s">
        <v>259</v>
      </c>
      <c r="BR26" s="74"/>
      <c r="BS26" s="74"/>
      <c r="BT26" s="74"/>
      <c r="BU26" s="74"/>
      <c r="BV26" s="74"/>
      <c r="BW26" s="74"/>
      <c r="BX26" s="74"/>
      <c r="BY26" s="74"/>
      <c r="BZ26" s="74"/>
      <c r="CA26" s="74"/>
      <c r="CB26" s="74"/>
      <c r="CC26" s="160"/>
      <c r="CD26" s="161"/>
      <c r="CE26" s="161"/>
      <c r="CF26" s="161"/>
      <c r="CG26" s="161"/>
      <c r="CH26" s="161"/>
      <c r="CI26" s="74"/>
      <c r="CJ26" s="74"/>
      <c r="CK26" s="74"/>
      <c r="CL26" s="74"/>
    </row>
    <row r="27" spans="1:90" s="65" customFormat="1" x14ac:dyDescent="0.25">
      <c r="A27" s="72" t="str">
        <f>LOWER(_xlfn.CONCAT(SUBSTITUTE(DHAC_TestPatients_combined!G16,"'",""),"-",DHAC_TestPatients_combined!H16,IF(DHAC_TestPatients_combined!I16&lt;&gt;"","-",""),IF(DHAC_TestPatients_combined!I16&lt;&gt;"",DHAC_TestPatients_combined!I16,"")))</f>
        <v>baldwin-dinah</v>
      </c>
      <c r="B27" s="72"/>
      <c r="C27" s="74" t="str">
        <f>_xlfn.XLOOKUP(DHAC_TestPatients_combined!$U16,CodeMaps!$A$2:$A$7,CodeMaps!$B$2:$B$7,"")</f>
        <v/>
      </c>
      <c r="D27" s="74" t="str">
        <f>_xlfn.XLOOKUP(DHAC_TestPatients_combined!U16,CodeMaps!$A$2:$A$7,CodeMaps!$C$2:$C$7,"")</f>
        <v/>
      </c>
      <c r="E27" s="74"/>
      <c r="F27" s="74"/>
      <c r="G27" s="74"/>
      <c r="H27" s="74"/>
      <c r="I27" s="72" t="str">
        <f>LOWER(DHAC_TestPatients_combined!C16)</f>
        <v>active</v>
      </c>
      <c r="J27" s="72" t="str">
        <f>LOWER(DHAC_TestPatients_combined!D16)</f>
        <v>unverified</v>
      </c>
      <c r="K27" s="74"/>
      <c r="L27" s="72" t="str">
        <f>IF(DHAC_TestPatients_combined!B16&lt;&gt;"","NI","")</f>
        <v>NI</v>
      </c>
      <c r="M27" s="74"/>
      <c r="N27" s="74"/>
      <c r="O27" s="72" t="str">
        <f>IF(DHAC_TestPatients_combined!$B16&lt;&gt;"","IHI","")</f>
        <v>IHI</v>
      </c>
      <c r="P27" s="72" t="str">
        <f>IF(DHAC_TestPatients_combined!$B16&lt;&gt;"","http://ns.electronichealth.net.au/id/hi/ihi/1.0","")</f>
        <v>http://ns.electronichealth.net.au/id/hi/ihi/1.0</v>
      </c>
      <c r="Q27" s="72" t="str">
        <f>IF(DHAC_TestPatients_combined!$B16&lt;&gt;"",DHAC_TestPatients_combined!$B16,"")</f>
        <v>8003608833648462</v>
      </c>
      <c r="R27" s="74"/>
      <c r="S27" s="74"/>
      <c r="T27" s="72" t="str">
        <f>IF(DHAC_TestPatients_combined!$E16&lt;&gt;"","MC","")</f>
        <v/>
      </c>
      <c r="U27" s="74"/>
      <c r="V27" s="74"/>
      <c r="W27" s="72" t="str">
        <f>IF(DHAC_TestPatients_combined!$E16&lt;&gt;"","Medicare Number","")</f>
        <v/>
      </c>
      <c r="X27" s="72" t="str">
        <f>IF(DHAC_TestPatients_combined!$E16&lt;&gt;"","http://ns.electronichealth.net.au/id/medicare-number","")</f>
        <v/>
      </c>
      <c r="Y27" s="72" t="str">
        <f>IF(DHAC_TestPatients_combined!$E16&lt;&gt;"",_xlfn.CONCAT(DHAC_TestPatients_combined!$E16,DHAC_TestPatients_combined!$F16),"")</f>
        <v/>
      </c>
      <c r="Z27" s="74"/>
      <c r="AA27" s="72" t="str">
        <f>IF(DHAC_TestPatients_combined!$T16&lt;&gt;"","DVAU","")</f>
        <v/>
      </c>
      <c r="AB27" s="72" t="str">
        <f>IF(DHAC_TestPatients_combined!$T16&lt;&gt;"","http://terminology.hl7.org.au/CodeSystem/v2-0203","")</f>
        <v/>
      </c>
      <c r="AC27" s="72" t="str">
        <f>IF(DHAC_TestPatients_combined!$T16&lt;&gt;"","DVA Number","")</f>
        <v/>
      </c>
      <c r="AD27" s="72" t="str">
        <f>IF(DHAC_TestPatients_combined!$T16&lt;&gt;"","DVA Number","")</f>
        <v/>
      </c>
      <c r="AE27" s="72" t="str">
        <f>IF(DHAC_TestPatients_combined!$T16&lt;&gt;"","http://ns.electronichealth.net.au/id/dva","")</f>
        <v/>
      </c>
      <c r="AF27" s="72" t="str">
        <f>IF(DHAC_TestPatients_combined!$T16&lt;&gt;"",DHAC_TestPatients_combined!$T16,"")</f>
        <v/>
      </c>
      <c r="AG27" s="74"/>
      <c r="AH27" s="74" t="s">
        <v>247</v>
      </c>
      <c r="AI27" s="74"/>
      <c r="AJ27" s="72" t="str">
        <f>DHAC_TestPatients_combined!G16</f>
        <v>BALDWIN</v>
      </c>
      <c r="AK27" s="72" t="str">
        <f>DHAC_TestPatients_combined!H16</f>
        <v>Dinah</v>
      </c>
      <c r="AL27" s="72" t="str">
        <f>DHAC_TestPatients_combined!I16</f>
        <v/>
      </c>
      <c r="AM27" s="74"/>
      <c r="AN27" s="72" t="str">
        <f>IF(DHAC_TestPatients_combined!$V16&lt;&gt;"","usual","")</f>
        <v/>
      </c>
      <c r="AO27" s="72" t="str">
        <f>IF(DHAC_TestPatients_combined!$V16&lt;&gt;"",DHAC_TestPatients_combined!$V16,"")</f>
        <v/>
      </c>
      <c r="AP27" s="74"/>
      <c r="AQ27" s="74"/>
      <c r="AR27" s="74"/>
      <c r="AS27" s="74"/>
      <c r="AT27" s="72" t="str">
        <f>IF(DHAC_TestPatients_combined!S16&lt;&gt;"", "phone",IF(DHAC_TestPatients_combined!Q16&lt;&gt;"", "phone",""))</f>
        <v>phone</v>
      </c>
      <c r="AU27" s="72" t="str">
        <f>IF(DHAC_TestPatients_combined!S16&lt;&gt;"", "home",IF(DHAC_TestPatients_combined!Q16&lt;&gt;"", "mobile",""))</f>
        <v>home</v>
      </c>
      <c r="AV27" s="74" t="str">
        <f>IF(DHAC_TestPatients_combined!S16&lt;&gt;"",DHAC_TestPatients_combined!S16,TEXT(DHAC_TestPatients_combined!Q16,"0000000000"))</f>
        <v>0270101193</v>
      </c>
      <c r="AW27" s="72" t="str">
        <f>IF(DHAC_TestPatients_combined!S16&lt;&gt;"",IF(DHAC_TestPatients_combined!Q16&lt;&gt;"","phone",""),"")</f>
        <v>phone</v>
      </c>
      <c r="AX27" s="72" t="str">
        <f>IF(DHAC_TestPatients_combined!S16&lt;&gt;"", IF(DHAC_TestPatients_combined!Q16&lt;&gt;"", "mobile",""),"")</f>
        <v>mobile</v>
      </c>
      <c r="AY27" s="72" t="str">
        <f>IF(DHAC_TestPatients_combined!S16&lt;&gt;"",TEXT(DHAC_TestPatients_combined!Q16,"0000000000"),"")</f>
        <v>0491573770</v>
      </c>
      <c r="AZ27" s="72" t="str">
        <f>IF(DHAC_TestPatients_combined!P16&lt;&gt;"", "phone","")</f>
        <v>phone</v>
      </c>
      <c r="BA27" s="72" t="str">
        <f>IF(DHAC_TestPatients_combined!P16&lt;&gt;"", "work","")</f>
        <v>work</v>
      </c>
      <c r="BB27" s="72" t="str">
        <f>DHAC_TestPatients_combined!P16</f>
        <v>0270106081</v>
      </c>
      <c r="BC27" s="72" t="str">
        <f>IF(DHAC_TestPatients_combined!R16&lt;&gt;"", "email","")</f>
        <v>email</v>
      </c>
      <c r="BD27" s="72"/>
      <c r="BE27" s="72" t="str">
        <f>DHAC_TestPatients_combined!R16</f>
        <v>dinah.baldwin@my-own-personal-domain.com</v>
      </c>
      <c r="BF27" s="72" t="str">
        <f>_xlfn.XLOOKUP(DHAC_TestPatients_combined!$K16,CodeMaps!$A$12:$A$15,CodeMaps!$B$12:$B$15,"")</f>
        <v>other</v>
      </c>
      <c r="BG27" s="73">
        <f>DHAC_TestPatients_combined!J16</f>
        <v>21416</v>
      </c>
      <c r="BH27" s="74"/>
      <c r="BI27" s="74"/>
      <c r="BJ27" s="74"/>
      <c r="BK27" s="74"/>
      <c r="BL27" s="74" t="str">
        <f>DHAC_TestPatients_combined!L16</f>
        <v>128 Stone Jnc</v>
      </c>
      <c r="BM27" s="74"/>
      <c r="BN27" s="74" t="str">
        <f>DHAC_TestPatients_combined!M16</f>
        <v>Largs</v>
      </c>
      <c r="BO27" s="74" t="str">
        <f>DHAC_TestPatients_combined!N16</f>
        <v>NSW</v>
      </c>
      <c r="BP27" s="72" t="str">
        <f>IF(DHAC_TestPatients_combined!O16&lt;&gt;"",TEXT(DHAC_TestPatients_combined!O16,"0000"),"")</f>
        <v>2320</v>
      </c>
      <c r="BQ27" s="74" t="s">
        <v>259</v>
      </c>
      <c r="BR27" s="74"/>
      <c r="BS27" s="74"/>
      <c r="BT27" s="74"/>
      <c r="BU27" s="74"/>
      <c r="BV27" s="74"/>
      <c r="BW27" s="74"/>
      <c r="BX27" s="74"/>
      <c r="BY27" s="74"/>
      <c r="BZ27" s="74"/>
      <c r="CA27" s="74"/>
      <c r="CB27" s="74"/>
      <c r="CC27" s="160" t="s">
        <v>343</v>
      </c>
      <c r="CD27" s="161" t="s">
        <v>344</v>
      </c>
      <c r="CE27" s="161"/>
      <c r="CF27" s="161"/>
      <c r="CG27" s="161"/>
      <c r="CH27" s="161"/>
      <c r="CI27" s="74"/>
      <c r="CJ27" s="74"/>
      <c r="CK27" s="74"/>
      <c r="CL27" s="74"/>
    </row>
    <row r="28" spans="1:90" s="65" customFormat="1" x14ac:dyDescent="0.25">
      <c r="A28" s="72" t="str">
        <f>LOWER(_xlfn.CONCAT(SUBSTITUTE(DHAC_TestPatients_combined!G17,"'",""),"-",DHAC_TestPatients_combined!H17,IF(DHAC_TestPatients_combined!I17&lt;&gt;"","-",""),IF(DHAC_TestPatients_combined!I17&lt;&gt;"",DHAC_TestPatients_combined!I17,"")))</f>
        <v>hoskins-marisa</v>
      </c>
      <c r="B28" s="72"/>
      <c r="C28" s="74" t="str">
        <f>_xlfn.XLOOKUP(DHAC_TestPatients_combined!$U17,CodeMaps!$A$2:$A$7,CodeMaps!$B$2:$B$7,"")</f>
        <v/>
      </c>
      <c r="D28" s="74" t="str">
        <f>_xlfn.XLOOKUP(DHAC_TestPatients_combined!U17,CodeMaps!$A$2:$A$7,CodeMaps!$C$2:$C$7,"")</f>
        <v/>
      </c>
      <c r="E28" s="74"/>
      <c r="F28" s="74"/>
      <c r="G28" s="74"/>
      <c r="H28" s="74"/>
      <c r="I28" s="72" t="str">
        <f>LOWER(DHAC_TestPatients_combined!C17)</f>
        <v>active</v>
      </c>
      <c r="J28" s="72" t="str">
        <f>LOWER(DHAC_TestPatients_combined!D17)</f>
        <v>verified</v>
      </c>
      <c r="K28" s="74"/>
      <c r="L28" s="72" t="str">
        <f>IF(DHAC_TestPatients_combined!B17&lt;&gt;"","NI","")</f>
        <v>NI</v>
      </c>
      <c r="M28" s="74"/>
      <c r="N28" s="74"/>
      <c r="O28" s="72" t="str">
        <f>IF(DHAC_TestPatients_combined!$B17&lt;&gt;"","IHI","")</f>
        <v>IHI</v>
      </c>
      <c r="P28" s="72" t="str">
        <f>IF(DHAC_TestPatients_combined!$B17&lt;&gt;"","http://ns.electronichealth.net.au/id/hi/ihi/1.0","")</f>
        <v>http://ns.electronichealth.net.au/id/hi/ihi/1.0</v>
      </c>
      <c r="Q28" s="72" t="str">
        <f>IF(DHAC_TestPatients_combined!$B17&lt;&gt;"",DHAC_TestPatients_combined!$B17,"")</f>
        <v>8003608333647246</v>
      </c>
      <c r="R28" s="74"/>
      <c r="S28" s="74"/>
      <c r="T28" s="72" t="str">
        <f>IF(DHAC_TestPatients_combined!$E17&lt;&gt;"","MC","")</f>
        <v/>
      </c>
      <c r="U28" s="74"/>
      <c r="V28" s="74"/>
      <c r="W28" s="72" t="str">
        <f>IF(DHAC_TestPatients_combined!$E17&lt;&gt;"","Medicare Number","")</f>
        <v/>
      </c>
      <c r="X28" s="72" t="str">
        <f>IF(DHAC_TestPatients_combined!$E17&lt;&gt;"","http://ns.electronichealth.net.au/id/medicare-number","")</f>
        <v/>
      </c>
      <c r="Y28" s="72" t="str">
        <f>IF(DHAC_TestPatients_combined!$E17&lt;&gt;"",_xlfn.CONCAT(DHAC_TestPatients_combined!$E17,DHAC_TestPatients_combined!$F17),"")</f>
        <v/>
      </c>
      <c r="Z28" s="74"/>
      <c r="AA28" s="72" t="str">
        <f>IF(DHAC_TestPatients_combined!$T17&lt;&gt;"","DVAU","")</f>
        <v/>
      </c>
      <c r="AB28" s="72" t="str">
        <f>IF(DHAC_TestPatients_combined!$T17&lt;&gt;"","http://terminology.hl7.org.au/CodeSystem/v2-0203","")</f>
        <v/>
      </c>
      <c r="AC28" s="72" t="str">
        <f>IF(DHAC_TestPatients_combined!$T17&lt;&gt;"","DVA Number","")</f>
        <v/>
      </c>
      <c r="AD28" s="72" t="str">
        <f>IF(DHAC_TestPatients_combined!$T17&lt;&gt;"","DVA Number","")</f>
        <v/>
      </c>
      <c r="AE28" s="72" t="str">
        <f>IF(DHAC_TestPatients_combined!$T17&lt;&gt;"","http://ns.electronichealth.net.au/id/dva","")</f>
        <v/>
      </c>
      <c r="AF28" s="72" t="str">
        <f>IF(DHAC_TestPatients_combined!$T17&lt;&gt;"",DHAC_TestPatients_combined!$T17,"")</f>
        <v/>
      </c>
      <c r="AG28" s="74"/>
      <c r="AH28" s="74" t="s">
        <v>247</v>
      </c>
      <c r="AI28" s="74"/>
      <c r="AJ28" s="72" t="str">
        <f>DHAC_TestPatients_combined!G17</f>
        <v>HOSKINS</v>
      </c>
      <c r="AK28" s="72" t="str">
        <f>DHAC_TestPatients_combined!H17</f>
        <v>Marisa</v>
      </c>
      <c r="AL28" s="72" t="str">
        <f>DHAC_TestPatients_combined!I17</f>
        <v/>
      </c>
      <c r="AM28" s="74"/>
      <c r="AN28" s="72" t="str">
        <f>IF(DHAC_TestPatients_combined!$V17&lt;&gt;"","usual","")</f>
        <v/>
      </c>
      <c r="AO28" s="72" t="str">
        <f>IF(DHAC_TestPatients_combined!$V17&lt;&gt;"",DHAC_TestPatients_combined!$V17,"")</f>
        <v/>
      </c>
      <c r="AP28" s="74"/>
      <c r="AQ28" s="74"/>
      <c r="AR28" s="74"/>
      <c r="AS28" s="74"/>
      <c r="AT28" s="72" t="str">
        <f>IF(DHAC_TestPatients_combined!S17&lt;&gt;"", "phone",IF(DHAC_TestPatients_combined!Q17&lt;&gt;"", "phone",""))</f>
        <v>phone</v>
      </c>
      <c r="AU28" s="72" t="str">
        <f>IF(DHAC_TestPatients_combined!S17&lt;&gt;"", "home",IF(DHAC_TestPatients_combined!Q17&lt;&gt;"", "mobile",""))</f>
        <v>home</v>
      </c>
      <c r="AV28" s="74" t="str">
        <f>IF(DHAC_TestPatients_combined!S17&lt;&gt;"",DHAC_TestPatients_combined!S17,TEXT(DHAC_TestPatients_combined!Q17,"0000000000"))</f>
        <v>0942991234</v>
      </c>
      <c r="AW28" s="72" t="str">
        <f>IF(DHAC_TestPatients_combined!S17&lt;&gt;"",IF(DHAC_TestPatients_combined!Q17&lt;&gt;"","phone",""),"")</f>
        <v/>
      </c>
      <c r="AX28" s="72" t="str">
        <f>IF(DHAC_TestPatients_combined!S17&lt;&gt;"", IF(DHAC_TestPatients_combined!Q17&lt;&gt;"", "mobile",""),"")</f>
        <v/>
      </c>
      <c r="AY28" s="72" t="str">
        <f>IF(DHAC_TestPatients_combined!S17&lt;&gt;"",TEXT(DHAC_TestPatients_combined!Q17,"0000000000"),"")</f>
        <v/>
      </c>
      <c r="AZ28" s="72" t="str">
        <f>IF(DHAC_TestPatients_combined!P17&lt;&gt;"", "phone","")</f>
        <v/>
      </c>
      <c r="BA28" s="72" t="str">
        <f>IF(DHAC_TestPatients_combined!P17&lt;&gt;"", "work","")</f>
        <v/>
      </c>
      <c r="BB28" s="72" t="str">
        <f>DHAC_TestPatients_combined!P17</f>
        <v/>
      </c>
      <c r="BC28" s="72" t="str">
        <f>IF(DHAC_TestPatients_combined!R17&lt;&gt;"", "email","")</f>
        <v/>
      </c>
      <c r="BD28" s="72"/>
      <c r="BE28" s="72" t="str">
        <f>DHAC_TestPatients_combined!R17</f>
        <v/>
      </c>
      <c r="BF28" s="72" t="str">
        <f>_xlfn.XLOOKUP(DHAC_TestPatients_combined!$K17,CodeMaps!$A$12:$A$15,CodeMaps!$B$12:$B$15,"")</f>
        <v>other</v>
      </c>
      <c r="BG28" s="73">
        <f>DHAC_TestPatients_combined!J17</f>
        <v>33275</v>
      </c>
      <c r="BH28" s="74"/>
      <c r="BI28" s="74"/>
      <c r="BJ28" s="74"/>
      <c r="BK28" s="74"/>
      <c r="BL28" s="74" t="str">
        <f>DHAC_TestPatients_combined!L17</f>
        <v>23 Rogers Road Bay View</v>
      </c>
      <c r="BM28" s="74"/>
      <c r="BN28" s="74" t="str">
        <f>DHAC_TestPatients_combined!M17</f>
        <v>Napier</v>
      </c>
      <c r="BO28" s="74" t="str">
        <f>DHAC_TestPatients_combined!N17</f>
        <v>(New Zealand)</v>
      </c>
      <c r="BP28" s="72" t="str">
        <f>IF(DHAC_TestPatients_combined!O17&lt;&gt;"",TEXT(DHAC_TestPatients_combined!O17,"0000"),"")</f>
        <v>4104</v>
      </c>
      <c r="BQ28" s="74"/>
      <c r="BR28" s="74"/>
      <c r="BS28" s="74"/>
      <c r="BT28" s="74"/>
      <c r="BU28" s="74"/>
      <c r="BV28" s="74"/>
      <c r="BW28" s="74"/>
      <c r="BX28" s="74"/>
      <c r="BY28" s="74"/>
      <c r="BZ28" s="74"/>
      <c r="CA28" s="74"/>
      <c r="CB28" s="74"/>
      <c r="CC28" s="160"/>
      <c r="CD28" s="161"/>
      <c r="CE28" s="161"/>
      <c r="CF28" s="161"/>
      <c r="CG28" s="161"/>
      <c r="CH28" s="161" t="s">
        <v>345</v>
      </c>
      <c r="CI28" s="74"/>
      <c r="CJ28" s="74"/>
      <c r="CK28" s="74"/>
      <c r="CL28" s="74"/>
    </row>
    <row r="29" spans="1:90" s="65" customFormat="1" x14ac:dyDescent="0.25">
      <c r="A29" s="72" t="str">
        <f>LOWER(_xlfn.CONCAT(SUBSTITUTE(DHAC_TestPatients_combined!G18,"'",""),"-",DHAC_TestPatients_combined!H18,IF(DHAC_TestPatients_combined!I18&lt;&gt;"","-",""),IF(DHAC_TestPatients_combined!I18&lt;&gt;"",DHAC_TestPatients_combined!I18,"")))</f>
        <v>banks-jeramy-ezra</v>
      </c>
      <c r="B29" s="72"/>
      <c r="C29" s="74">
        <f>_xlfn.XLOOKUP(DHAC_TestPatients_combined!$U18,CodeMaps!$A$2:$A$7,CodeMaps!$B$2:$B$7,"")</f>
        <v>4</v>
      </c>
      <c r="D29" s="74" t="str">
        <f>_xlfn.XLOOKUP(DHAC_TestPatients_combined!U18,CodeMaps!$A$2:$A$7,CodeMaps!$C$2:$C$7,"")</f>
        <v>Neither Aboriginal nor Torres Strait Islander origin</v>
      </c>
      <c r="E29" s="74"/>
      <c r="F29" s="74"/>
      <c r="G29" s="74"/>
      <c r="H29" s="74"/>
      <c r="I29" s="72" t="str">
        <f>LOWER(DHAC_TestPatients_combined!C18)</f>
        <v>active</v>
      </c>
      <c r="J29" s="72" t="str">
        <f>LOWER(DHAC_TestPatients_combined!D18)</f>
        <v>verified</v>
      </c>
      <c r="K29" s="74"/>
      <c r="L29" s="72" t="str">
        <f>IF(DHAC_TestPatients_combined!B18&lt;&gt;"","NI","")</f>
        <v>NI</v>
      </c>
      <c r="M29" s="74"/>
      <c r="N29" s="74"/>
      <c r="O29" s="72" t="str">
        <f>IF(DHAC_TestPatients_combined!$B18&lt;&gt;"","IHI","")</f>
        <v>IHI</v>
      </c>
      <c r="P29" s="72" t="str">
        <f>IF(DHAC_TestPatients_combined!$B18&lt;&gt;"","http://ns.electronichealth.net.au/id/hi/ihi/1.0","")</f>
        <v>http://ns.electronichealth.net.au/id/hi/ihi/1.0</v>
      </c>
      <c r="Q29" s="72" t="str">
        <f>IF(DHAC_TestPatients_combined!$B18&lt;&gt;"",DHAC_TestPatients_combined!$B18,"")</f>
        <v>8003608166980417</v>
      </c>
      <c r="R29" s="74"/>
      <c r="S29" s="74"/>
      <c r="T29" s="72" t="str">
        <f>IF(DHAC_TestPatients_combined!$E18&lt;&gt;"","MC","")</f>
        <v>MC</v>
      </c>
      <c r="U29" s="74"/>
      <c r="V29" s="74"/>
      <c r="W29" s="72" t="str">
        <f>IF(DHAC_TestPatients_combined!$E18&lt;&gt;"","Medicare Number","")</f>
        <v>Medicare Number</v>
      </c>
      <c r="X29" s="72" t="str">
        <f>IF(DHAC_TestPatients_combined!$E18&lt;&gt;"","http://ns.electronichealth.net.au/id/medicare-number","")</f>
        <v>http://ns.electronichealth.net.au/id/medicare-number</v>
      </c>
      <c r="Y29" s="72" t="str">
        <f>IF(DHAC_TestPatients_combined!$E18&lt;&gt;"",_xlfn.CONCAT(DHAC_TestPatients_combined!$E18,DHAC_TestPatients_combined!$F18),"")</f>
        <v>29545410411</v>
      </c>
      <c r="Z29" s="74"/>
      <c r="AA29" s="72" t="str">
        <f>IF(DHAC_TestPatients_combined!$T18&lt;&gt;"","DVAU","")</f>
        <v/>
      </c>
      <c r="AB29" s="72" t="str">
        <f>IF(DHAC_TestPatients_combined!$T18&lt;&gt;"","http://terminology.hl7.org.au/CodeSystem/v2-0203","")</f>
        <v/>
      </c>
      <c r="AC29" s="72" t="str">
        <f>IF(DHAC_TestPatients_combined!$T18&lt;&gt;"","DVA Number","")</f>
        <v/>
      </c>
      <c r="AD29" s="72" t="str">
        <f>IF(DHAC_TestPatients_combined!$T18&lt;&gt;"","DVA Number","")</f>
        <v/>
      </c>
      <c r="AE29" s="72" t="str">
        <f>IF(DHAC_TestPatients_combined!$T18&lt;&gt;"","http://ns.electronichealth.net.au/id/dva","")</f>
        <v/>
      </c>
      <c r="AF29" s="72" t="str">
        <f>IF(DHAC_TestPatients_combined!$T18&lt;&gt;"",DHAC_TestPatients_combined!$T18,"")</f>
        <v/>
      </c>
      <c r="AG29" s="74"/>
      <c r="AH29" s="74" t="s">
        <v>247</v>
      </c>
      <c r="AI29" s="74"/>
      <c r="AJ29" s="72" t="str">
        <f>DHAC_TestPatients_combined!G18</f>
        <v>BANKS</v>
      </c>
      <c r="AK29" s="72" t="str">
        <f>DHAC_TestPatients_combined!H18</f>
        <v>Jeramy</v>
      </c>
      <c r="AL29" s="72" t="str">
        <f>DHAC_TestPatients_combined!I18</f>
        <v>EZRA</v>
      </c>
      <c r="AM29" s="74"/>
      <c r="AN29" s="72" t="str">
        <f>IF(DHAC_TestPatients_combined!$V18&lt;&gt;"","usual","")</f>
        <v/>
      </c>
      <c r="AO29" s="72" t="str">
        <f>IF(DHAC_TestPatients_combined!$V18&lt;&gt;"",DHAC_TestPatients_combined!$V18,"")</f>
        <v/>
      </c>
      <c r="AP29" s="74"/>
      <c r="AQ29" s="74"/>
      <c r="AR29" s="74"/>
      <c r="AS29" s="74"/>
      <c r="AT29" s="72" t="str">
        <f>IF(DHAC_TestPatients_combined!S18&lt;&gt;"", "phone",IF(DHAC_TestPatients_combined!Q18&lt;&gt;"", "phone",""))</f>
        <v>phone</v>
      </c>
      <c r="AU29" s="72" t="str">
        <f>IF(DHAC_TestPatients_combined!S18&lt;&gt;"", "home",IF(DHAC_TestPatients_combined!Q18&lt;&gt;"", "mobile",""))</f>
        <v>home</v>
      </c>
      <c r="AV29" s="74" t="str">
        <f>IF(DHAC_TestPatients_combined!S18&lt;&gt;"",DHAC_TestPatients_combined!S18,TEXT(DHAC_TestPatients_combined!Q18,"0000000000"))</f>
        <v>0270107520</v>
      </c>
      <c r="AW29" s="72" t="str">
        <f>IF(DHAC_TestPatients_combined!S18&lt;&gt;"",IF(DHAC_TestPatients_combined!Q18&lt;&gt;"","phone",""),"")</f>
        <v>phone</v>
      </c>
      <c r="AX29" s="72" t="str">
        <f>IF(DHAC_TestPatients_combined!S18&lt;&gt;"", IF(DHAC_TestPatients_combined!Q18&lt;&gt;"", "mobile",""),"")</f>
        <v>mobile</v>
      </c>
      <c r="AY29" s="72" t="str">
        <f>IF(DHAC_TestPatients_combined!S18&lt;&gt;"",TEXT(DHAC_TestPatients_combined!Q18,"0000000000"),"")</f>
        <v>0491574118</v>
      </c>
      <c r="AZ29" s="72" t="str">
        <f>IF(DHAC_TestPatients_combined!P18&lt;&gt;"", "phone","")</f>
        <v>phone</v>
      </c>
      <c r="BA29" s="72" t="str">
        <f>IF(DHAC_TestPatients_combined!P18&lt;&gt;"", "work","")</f>
        <v>work</v>
      </c>
      <c r="BB29" s="72" t="str">
        <f>DHAC_TestPatients_combined!P18</f>
        <v>0270101153</v>
      </c>
      <c r="BC29" s="72" t="str">
        <f>IF(DHAC_TestPatients_combined!R18&lt;&gt;"", "email","")</f>
        <v>email</v>
      </c>
      <c r="BD29" s="72"/>
      <c r="BE29" s="72" t="str">
        <f>DHAC_TestPatients_combined!R18</f>
        <v>jeramy.banks@example.com.au</v>
      </c>
      <c r="BF29" s="72" t="str">
        <f>_xlfn.XLOOKUP(DHAC_TestPatients_combined!$K18,CodeMaps!$A$12:$A$15,CodeMaps!$B$12:$B$15,"")</f>
        <v>male</v>
      </c>
      <c r="BG29" s="73">
        <f>DHAC_TestPatients_combined!J18</f>
        <v>26067</v>
      </c>
      <c r="BH29" s="74"/>
      <c r="BI29" s="74"/>
      <c r="BJ29" s="74"/>
      <c r="BK29" s="74"/>
      <c r="BL29" s="74" t="str">
        <f>DHAC_TestPatients_combined!L18</f>
        <v>50 Sebastien St</v>
      </c>
      <c r="BM29" s="74"/>
      <c r="BN29" s="74" t="str">
        <f>DHAC_TestPatients_combined!M18</f>
        <v>Minjary</v>
      </c>
      <c r="BO29" s="74" t="str">
        <f>DHAC_TestPatients_combined!N18</f>
        <v>NSW</v>
      </c>
      <c r="BP29" s="72" t="str">
        <f>IF(DHAC_TestPatients_combined!O18&lt;&gt;"",TEXT(DHAC_TestPatients_combined!O18,"0000"),"")</f>
        <v>2720</v>
      </c>
      <c r="BQ29" s="74" t="s">
        <v>259</v>
      </c>
      <c r="BR29" s="74"/>
      <c r="BS29" s="74"/>
      <c r="BT29" s="74"/>
      <c r="BU29" s="74"/>
      <c r="BV29" s="74"/>
      <c r="BW29" s="74"/>
      <c r="BX29" s="74"/>
      <c r="BY29" s="74"/>
      <c r="BZ29" s="74"/>
      <c r="CA29" s="74"/>
      <c r="CB29" s="74"/>
      <c r="CC29" s="160"/>
      <c r="CD29" s="161"/>
      <c r="CE29" s="161"/>
      <c r="CF29" s="161"/>
      <c r="CG29" s="161"/>
      <c r="CH29" s="161"/>
      <c r="CI29" s="81"/>
      <c r="CJ29" s="81"/>
      <c r="CK29" s="81"/>
      <c r="CL29" s="81"/>
    </row>
    <row r="30" spans="1:90" s="80" customFormat="1" x14ac:dyDescent="0.25">
      <c r="A30" s="101" t="str">
        <f>LOWER(_xlfn.CONCAT(SUBSTITUTE(DHAC_TestPatients_combined!G19,"'",""),"-",DHAC_TestPatients_combined!H19,IF(DHAC_TestPatients_combined!I19&lt;&gt;"","-",""),IF(DHAC_TestPatients_combined!I19&lt;&gt;"",DHAC_TestPatients_combined!I19,"")))</f>
        <v>banks-mia-leanne</v>
      </c>
      <c r="C30" s="81">
        <f>_xlfn.XLOOKUP(DHAC_TestPatients_combined!$U19,CodeMaps!$A$2:$A$7,CodeMaps!$B$2:$B$7,"")</f>
        <v>9</v>
      </c>
      <c r="D30" s="81" t="str">
        <f>_xlfn.XLOOKUP(DHAC_TestPatients_combined!U19,CodeMaps!$A$2:$A$7,CodeMaps!$C$2:$C$7,"")</f>
        <v>Not stated/inadequately described</v>
      </c>
      <c r="E30" s="81"/>
      <c r="F30" s="81"/>
      <c r="G30" s="81"/>
      <c r="H30" s="81"/>
      <c r="I30" s="80" t="str">
        <f>LOWER(DHAC_TestPatients_combined!C19)</f>
        <v>active</v>
      </c>
      <c r="J30" s="80" t="str">
        <f>LOWER(DHAC_TestPatients_combined!D19)</f>
        <v>verified</v>
      </c>
      <c r="K30" s="81"/>
      <c r="L30" s="80" t="str">
        <f>IF(DHAC_TestPatients_combined!B19&lt;&gt;"","NI","")</f>
        <v>NI</v>
      </c>
      <c r="M30" s="81"/>
      <c r="N30" s="81"/>
      <c r="O30" s="80" t="str">
        <f>IF(DHAC_TestPatients_combined!$B19&lt;&gt;"","IHI","")</f>
        <v>IHI</v>
      </c>
      <c r="P30" s="80" t="str">
        <f>IF(DHAC_TestPatients_combined!$B19&lt;&gt;"","http://ns.electronichealth.net.au/id/hi/ihi/1.0","")</f>
        <v>http://ns.electronichealth.net.au/id/hi/ihi/1.0</v>
      </c>
      <c r="Q30" s="80" t="str">
        <f>IF(DHAC_TestPatients_combined!$B19&lt;&gt;"",DHAC_TestPatients_combined!$B19,"")</f>
        <v>8003608333647261</v>
      </c>
      <c r="R30" s="81"/>
      <c r="S30" s="81"/>
      <c r="T30" s="80" t="str">
        <f>IF(DHAC_TestPatients_combined!$E19&lt;&gt;"","MC","")</f>
        <v>MC</v>
      </c>
      <c r="U30" s="81"/>
      <c r="V30" s="81"/>
      <c r="W30" s="80" t="str">
        <f>IF(DHAC_TestPatients_combined!$E19&lt;&gt;"","Medicare Number","")</f>
        <v>Medicare Number</v>
      </c>
      <c r="X30" s="80" t="str">
        <f>IF(DHAC_TestPatients_combined!$E19&lt;&gt;"","http://ns.electronichealth.net.au/id/medicare-number","")</f>
        <v>http://ns.electronichealth.net.au/id/medicare-number</v>
      </c>
      <c r="Y30" s="80" t="str">
        <f>IF(DHAC_TestPatients_combined!$E19&lt;&gt;"",_xlfn.CONCAT(DHAC_TestPatients_combined!$E19,DHAC_TestPatients_combined!$F19),"")</f>
        <v>29545410412</v>
      </c>
      <c r="Z30" s="81"/>
      <c r="AA30" s="80" t="str">
        <f>IF(DHAC_TestPatients_combined!$T19&lt;&gt;"","DVAU","")</f>
        <v/>
      </c>
      <c r="AB30" s="80" t="str">
        <f>IF(DHAC_TestPatients_combined!$T19&lt;&gt;"","http://terminology.hl7.org.au/CodeSystem/v2-0203","")</f>
        <v/>
      </c>
      <c r="AC30" s="80" t="str">
        <f>IF(DHAC_TestPatients_combined!$T19&lt;&gt;"","DVA Number","")</f>
        <v/>
      </c>
      <c r="AD30" s="80" t="str">
        <f>IF(DHAC_TestPatients_combined!$T19&lt;&gt;"","DVA Number","")</f>
        <v/>
      </c>
      <c r="AE30" s="80" t="str">
        <f>IF(DHAC_TestPatients_combined!$T19&lt;&gt;"","http://ns.electronichealth.net.au/id/dva","")</f>
        <v/>
      </c>
      <c r="AF30" s="80" t="str">
        <f>IF(DHAC_TestPatients_combined!$T19&lt;&gt;"",DHAC_TestPatients_combined!$T19,"")</f>
        <v/>
      </c>
      <c r="AG30" s="81"/>
      <c r="AH30" s="81" t="s">
        <v>247</v>
      </c>
      <c r="AI30" s="81"/>
      <c r="AJ30" s="80" t="str">
        <f>DHAC_TestPatients_combined!G19</f>
        <v>BANKS</v>
      </c>
      <c r="AK30" s="80" t="str">
        <f>DHAC_TestPatients_combined!H19</f>
        <v>Mia</v>
      </c>
      <c r="AL30" s="80" t="str">
        <f>DHAC_TestPatients_combined!I19</f>
        <v>LEANNE</v>
      </c>
      <c r="AM30" s="81"/>
      <c r="AN30" s="80" t="str">
        <f>IF(DHAC_TestPatients_combined!$V19&lt;&gt;"","usual","")</f>
        <v/>
      </c>
      <c r="AO30" s="80" t="str">
        <f>IF(DHAC_TestPatients_combined!$V19&lt;&gt;"",DHAC_TestPatients_combined!$V19,"")</f>
        <v/>
      </c>
      <c r="AP30" s="81"/>
      <c r="AQ30" s="81"/>
      <c r="AR30" s="81"/>
      <c r="AS30" s="81"/>
      <c r="AT30" s="80" t="str">
        <f>IF(DHAC_TestPatients_combined!S19&lt;&gt;"", "phone",IF(DHAC_TestPatients_combined!Q19&lt;&gt;"", "phone",""))</f>
        <v>phone</v>
      </c>
      <c r="AU30" s="80" t="str">
        <f>IF(DHAC_TestPatients_combined!S19&lt;&gt;"", "home",IF(DHAC_TestPatients_combined!Q19&lt;&gt;"", "mobile",""))</f>
        <v>home</v>
      </c>
      <c r="AV30" s="81" t="str">
        <f>IF(DHAC_TestPatients_combined!S19&lt;&gt;"",DHAC_TestPatients_combined!S19,TEXT(DHAC_TestPatients_combined!Q19,"0000000000"))</f>
        <v>0270107520</v>
      </c>
      <c r="AW30" s="80" t="str">
        <f>IF(DHAC_TestPatients_combined!S19&lt;&gt;"",IF(DHAC_TestPatients_combined!Q19&lt;&gt;"","phone",""),"")</f>
        <v>phone</v>
      </c>
      <c r="AX30" s="80" t="str">
        <f>IF(DHAC_TestPatients_combined!S19&lt;&gt;"", IF(DHAC_TestPatients_combined!Q19&lt;&gt;"", "mobile",""),"")</f>
        <v>mobile</v>
      </c>
      <c r="AY30" s="80" t="str">
        <f>IF(DHAC_TestPatients_combined!S19&lt;&gt;"",TEXT(DHAC_TestPatients_combined!Q19,"0000000000"),"")</f>
        <v>0491574632</v>
      </c>
      <c r="AZ30" s="80" t="str">
        <f>IF(DHAC_TestPatients_combined!P19&lt;&gt;"", "phone","")</f>
        <v>phone</v>
      </c>
      <c r="BA30" s="80" t="str">
        <f>IF(DHAC_TestPatients_combined!P19&lt;&gt;"", "work","")</f>
        <v>work</v>
      </c>
      <c r="BB30" s="80" t="str">
        <f>DHAC_TestPatients_combined!P19</f>
        <v>0270102724</v>
      </c>
      <c r="BC30" s="80" t="str">
        <f>IF(DHAC_TestPatients_combined!R19&lt;&gt;"", "email","")</f>
        <v>email</v>
      </c>
      <c r="BD30" s="81" t="s">
        <v>256</v>
      </c>
      <c r="BE30" s="80" t="str">
        <f>DHAC_TestPatients_combined!R19</f>
        <v>mia.banks@myownpersonaldomain.com</v>
      </c>
      <c r="BF30" s="80" t="str">
        <f>_xlfn.XLOOKUP(DHAC_TestPatients_combined!$K19,CodeMaps!$A$12:$A$15,CodeMaps!$B$12:$B$15,"")</f>
        <v>female</v>
      </c>
      <c r="BG30" s="82">
        <f>DHAC_TestPatients_combined!J19</f>
        <v>30553</v>
      </c>
      <c r="BH30" s="81"/>
      <c r="BI30" s="81"/>
      <c r="BJ30" s="81"/>
      <c r="BK30" s="81"/>
      <c r="BL30" s="81" t="str">
        <f>DHAC_TestPatients_combined!L19</f>
        <v>50 Sebastien St</v>
      </c>
      <c r="BM30" s="81"/>
      <c r="BN30" s="81" t="str">
        <f>DHAC_TestPatients_combined!M19</f>
        <v>Minjary</v>
      </c>
      <c r="BO30" s="81" t="str">
        <f>DHAC_TestPatients_combined!N19</f>
        <v>NSW</v>
      </c>
      <c r="BP30" s="80" t="str">
        <f>IF(DHAC_TestPatients_combined!O19&lt;&gt;"",TEXT(DHAC_TestPatients_combined!O19,"0000"),"")</f>
        <v>2720</v>
      </c>
      <c r="BQ30" s="81" t="s">
        <v>259</v>
      </c>
      <c r="BR30" s="81"/>
      <c r="BS30" s="81"/>
      <c r="BT30" s="81"/>
      <c r="BU30" s="81"/>
      <c r="BV30" s="81"/>
      <c r="BW30" s="81"/>
      <c r="BX30" s="81"/>
      <c r="BY30" s="81"/>
      <c r="BZ30" s="81"/>
      <c r="CA30" s="81"/>
      <c r="CB30" s="81"/>
      <c r="CC30" s="165">
        <v>446141000124107</v>
      </c>
      <c r="CD30" s="165" t="s">
        <v>346</v>
      </c>
      <c r="CE30" s="165"/>
      <c r="CF30" s="165" t="s">
        <v>347</v>
      </c>
      <c r="CG30" s="165" t="s">
        <v>348</v>
      </c>
      <c r="CH30" s="165"/>
      <c r="CI30" s="66" t="s">
        <v>340</v>
      </c>
      <c r="CJ30" s="81" t="s">
        <v>341</v>
      </c>
      <c r="CK30" s="81" t="s">
        <v>349</v>
      </c>
      <c r="CL30" s="81" t="s">
        <v>350</v>
      </c>
    </row>
    <row r="31" spans="1:90" s="65" customFormat="1" x14ac:dyDescent="0.25">
      <c r="A31" s="72" t="str">
        <f>LOWER(_xlfn.CONCAT(SUBSTITUTE(DHAC_TestPatients_combined!G20,"'",""),"-",DHAC_TestPatients_combined!H20,IF(DHAC_TestPatients_combined!I20&lt;&gt;"","-",""),IF(DHAC_TestPatients_combined!I20&lt;&gt;"",DHAC_TestPatients_combined!I20,"")))</f>
        <v>banks-jonas-cary</v>
      </c>
      <c r="B31" s="72"/>
      <c r="C31" s="74">
        <f>_xlfn.XLOOKUP(DHAC_TestPatients_combined!$U20,CodeMaps!$A$2:$A$7,CodeMaps!$B$2:$B$7,"")</f>
        <v>1</v>
      </c>
      <c r="D31" s="74" t="str">
        <f>_xlfn.XLOOKUP(DHAC_TestPatients_combined!U20,CodeMaps!$A$2:$A$7,CodeMaps!$C$2:$C$7,"")</f>
        <v>Aboriginal but not Torres Strait Islander origin</v>
      </c>
      <c r="E31" s="74"/>
      <c r="F31" s="74"/>
      <c r="G31" s="74"/>
      <c r="H31" s="74"/>
      <c r="I31" s="72" t="str">
        <f>LOWER(DHAC_TestPatients_combined!C20)</f>
        <v>active</v>
      </c>
      <c r="J31" s="72" t="str">
        <f>LOWER(DHAC_TestPatients_combined!D20)</f>
        <v>verified</v>
      </c>
      <c r="K31" s="74"/>
      <c r="L31" s="72" t="str">
        <f>IF(DHAC_TestPatients_combined!B20&lt;&gt;"","NI","")</f>
        <v>NI</v>
      </c>
      <c r="M31" s="74"/>
      <c r="N31" s="74"/>
      <c r="O31" s="72" t="str">
        <f>IF(DHAC_TestPatients_combined!$B20&lt;&gt;"","IHI","")</f>
        <v>IHI</v>
      </c>
      <c r="P31" s="72" t="str">
        <f>IF(DHAC_TestPatients_combined!$B20&lt;&gt;"","http://ns.electronichealth.net.au/id/hi/ihi/1.0","")</f>
        <v>http://ns.electronichealth.net.au/id/hi/ihi/1.0</v>
      </c>
      <c r="Q31" s="72" t="str">
        <f>IF(DHAC_TestPatients_combined!$B20&lt;&gt;"",DHAC_TestPatients_combined!$B20,"")</f>
        <v>8003608000311753</v>
      </c>
      <c r="R31" s="74"/>
      <c r="S31" s="74"/>
      <c r="T31" s="72" t="str">
        <f>IF(DHAC_TestPatients_combined!$E20&lt;&gt;"","MC","")</f>
        <v>MC</v>
      </c>
      <c r="U31" s="74"/>
      <c r="V31" s="74"/>
      <c r="W31" s="72" t="str">
        <f>IF(DHAC_TestPatients_combined!$E20&lt;&gt;"","Medicare Number","")</f>
        <v>Medicare Number</v>
      </c>
      <c r="X31" s="72" t="str">
        <f>IF(DHAC_TestPatients_combined!$E20&lt;&gt;"","http://ns.electronichealth.net.au/id/medicare-number","")</f>
        <v>http://ns.electronichealth.net.au/id/medicare-number</v>
      </c>
      <c r="Y31" s="72" t="str">
        <f>IF(DHAC_TestPatients_combined!$E20&lt;&gt;"",_xlfn.CONCAT(DHAC_TestPatients_combined!$E20,DHAC_TestPatients_combined!$F20),"")</f>
        <v>29545410413</v>
      </c>
      <c r="Z31" s="74"/>
      <c r="AA31" s="72" t="str">
        <f>IF(DHAC_TestPatients_combined!$T20&lt;&gt;"","DVAU","")</f>
        <v/>
      </c>
      <c r="AB31" s="72" t="str">
        <f>IF(DHAC_TestPatients_combined!$T20&lt;&gt;"","http://terminology.hl7.org.au/CodeSystem/v2-0203","")</f>
        <v/>
      </c>
      <c r="AC31" s="72" t="str">
        <f>IF(DHAC_TestPatients_combined!$T20&lt;&gt;"","DVA Number","")</f>
        <v/>
      </c>
      <c r="AD31" s="72" t="str">
        <f>IF(DHAC_TestPatients_combined!$T20&lt;&gt;"","DVA Number","")</f>
        <v/>
      </c>
      <c r="AE31" s="72" t="str">
        <f>IF(DHAC_TestPatients_combined!$T20&lt;&gt;"","http://ns.electronichealth.net.au/id/dva","")</f>
        <v/>
      </c>
      <c r="AF31" s="72" t="str">
        <f>IF(DHAC_TestPatients_combined!$T20&lt;&gt;"",DHAC_TestPatients_combined!$T20,"")</f>
        <v/>
      </c>
      <c r="AG31" s="74"/>
      <c r="AH31" s="74" t="s">
        <v>247</v>
      </c>
      <c r="AI31" s="74"/>
      <c r="AJ31" s="72" t="str">
        <f>DHAC_TestPatients_combined!G20</f>
        <v>BANKS</v>
      </c>
      <c r="AK31" s="72" t="str">
        <f>DHAC_TestPatients_combined!H20</f>
        <v>Jonas</v>
      </c>
      <c r="AL31" s="72" t="str">
        <f>DHAC_TestPatients_combined!I20</f>
        <v>CARY</v>
      </c>
      <c r="AM31" s="74"/>
      <c r="AN31" s="72" t="str">
        <f>IF(DHAC_TestPatients_combined!$V20&lt;&gt;"","usual","")</f>
        <v/>
      </c>
      <c r="AO31" s="72" t="str">
        <f>IF(DHAC_TestPatients_combined!$V20&lt;&gt;"",DHAC_TestPatients_combined!$V20,"")</f>
        <v/>
      </c>
      <c r="AP31" s="74"/>
      <c r="AQ31" s="74"/>
      <c r="AR31" s="74"/>
      <c r="AS31" s="74"/>
      <c r="AT31" s="72" t="str">
        <f>IF(DHAC_TestPatients_combined!S20&lt;&gt;"", "phone",IF(DHAC_TestPatients_combined!Q20&lt;&gt;"", "phone",""))</f>
        <v>phone</v>
      </c>
      <c r="AU31" s="72" t="str">
        <f>IF(DHAC_TestPatients_combined!S20&lt;&gt;"", "home",IF(DHAC_TestPatients_combined!Q20&lt;&gt;"", "mobile",""))</f>
        <v>home</v>
      </c>
      <c r="AV31" s="74" t="str">
        <f>IF(DHAC_TestPatients_combined!S20&lt;&gt;"",DHAC_TestPatients_combined!S20,TEXT(DHAC_TestPatients_combined!Q20,"0000000000"))</f>
        <v>0270107520</v>
      </c>
      <c r="AW31" s="72" t="str">
        <f>IF(DHAC_TestPatients_combined!S20&lt;&gt;"",IF(DHAC_TestPatients_combined!Q20&lt;&gt;"","phone",""),"")</f>
        <v>phone</v>
      </c>
      <c r="AX31" s="72" t="str">
        <f>IF(DHAC_TestPatients_combined!S20&lt;&gt;"", IF(DHAC_TestPatients_combined!Q20&lt;&gt;"", "mobile",""),"")</f>
        <v>mobile</v>
      </c>
      <c r="AY31" s="72" t="str">
        <f>IF(DHAC_TestPatients_combined!S20&lt;&gt;"",TEXT(DHAC_TestPatients_combined!Q20,"0000000000"),"")</f>
        <v>0491575254</v>
      </c>
      <c r="AZ31" s="72" t="str">
        <f>IF(DHAC_TestPatients_combined!P20&lt;&gt;"", "phone","")</f>
        <v/>
      </c>
      <c r="BA31" s="72" t="str">
        <f>IF(DHAC_TestPatients_combined!P20&lt;&gt;"", "work","")</f>
        <v/>
      </c>
      <c r="BB31" s="72" t="str">
        <f>DHAC_TestPatients_combined!P20</f>
        <v/>
      </c>
      <c r="BC31" s="72" t="str">
        <f>IF(DHAC_TestPatients_combined!R20&lt;&gt;"", "email","")</f>
        <v>email</v>
      </c>
      <c r="BD31" s="72"/>
      <c r="BE31" s="72" t="str">
        <f>DHAC_TestPatients_combined!R20</f>
        <v>jonas.banks@example.com</v>
      </c>
      <c r="BF31" s="72" t="str">
        <f>_xlfn.XLOOKUP(DHAC_TestPatients_combined!$K20,CodeMaps!$A$12:$A$15,CodeMaps!$B$12:$B$15,"")</f>
        <v>male</v>
      </c>
      <c r="BG31" s="73">
        <f>DHAC_TestPatients_combined!J20</f>
        <v>39587</v>
      </c>
      <c r="BH31" s="74"/>
      <c r="BI31" s="74"/>
      <c r="BJ31" s="74"/>
      <c r="BK31" s="74"/>
      <c r="BL31" s="74" t="str">
        <f>DHAC_TestPatients_combined!L20</f>
        <v>50 Sebastien St</v>
      </c>
      <c r="BM31" s="74"/>
      <c r="BN31" s="74" t="str">
        <f>DHAC_TestPatients_combined!M20</f>
        <v>Minjary</v>
      </c>
      <c r="BO31" s="74" t="str">
        <f>DHAC_TestPatients_combined!N20</f>
        <v>NSW</v>
      </c>
      <c r="BP31" s="72" t="str">
        <f>IF(DHAC_TestPatients_combined!O20&lt;&gt;"",TEXT(DHAC_TestPatients_combined!O20,"0000"),"")</f>
        <v>2720</v>
      </c>
      <c r="BQ31" s="74" t="s">
        <v>259</v>
      </c>
      <c r="BR31" s="74"/>
      <c r="BS31" s="74"/>
      <c r="BT31" s="74"/>
      <c r="BU31" s="74"/>
      <c r="BV31" s="74"/>
      <c r="BW31" s="74"/>
      <c r="BX31" s="74"/>
      <c r="BY31" s="74"/>
      <c r="BZ31" s="74"/>
      <c r="CA31" s="74"/>
      <c r="CB31" s="74"/>
      <c r="CC31" s="160"/>
      <c r="CD31" s="161"/>
      <c r="CE31" s="161"/>
      <c r="CF31" s="161"/>
      <c r="CG31" s="161"/>
      <c r="CH31" s="161"/>
      <c r="CI31" s="74"/>
      <c r="CJ31" s="74"/>
      <c r="CK31" s="74"/>
      <c r="CL31" s="74"/>
    </row>
    <row r="32" spans="1:90" s="65" customFormat="1" x14ac:dyDescent="0.25">
      <c r="A32" s="72" t="str">
        <f>LOWER(_xlfn.CONCAT(SUBSTITUTE(DHAC_TestPatients_combined!G21,"'",""),"-",DHAC_TestPatients_combined!H21,IF(DHAC_TestPatients_combined!I21&lt;&gt;"","-",""),IF(DHAC_TestPatients_combined!I21&lt;&gt;"",DHAC_TestPatients_combined!I21,"")))</f>
        <v>banks-jamila-angie</v>
      </c>
      <c r="B32" s="72"/>
      <c r="C32" s="74">
        <f>_xlfn.XLOOKUP(DHAC_TestPatients_combined!$U21,CodeMaps!$A$2:$A$7,CodeMaps!$B$2:$B$7,"")</f>
        <v>4</v>
      </c>
      <c r="D32" s="74" t="str">
        <f>_xlfn.XLOOKUP(DHAC_TestPatients_combined!U21,CodeMaps!$A$2:$A$7,CodeMaps!$C$2:$C$7,"")</f>
        <v>Neither Aboriginal nor Torres Strait Islander origin</v>
      </c>
      <c r="E32" s="74"/>
      <c r="F32" s="74"/>
      <c r="G32" s="74"/>
      <c r="H32" s="74"/>
      <c r="I32" s="72" t="str">
        <f>LOWER(DHAC_TestPatients_combined!C21)</f>
        <v>active</v>
      </c>
      <c r="J32" s="72" t="str">
        <f>LOWER(DHAC_TestPatients_combined!D21)</f>
        <v>verified</v>
      </c>
      <c r="K32" s="74"/>
      <c r="L32" s="72" t="str">
        <f>IF(DHAC_TestPatients_combined!B21&lt;&gt;"","NI","")</f>
        <v>NI</v>
      </c>
      <c r="M32" s="74"/>
      <c r="N32" s="74"/>
      <c r="O32" s="72" t="str">
        <f>IF(DHAC_TestPatients_combined!$B21&lt;&gt;"","IHI","")</f>
        <v>IHI</v>
      </c>
      <c r="P32" s="72" t="str">
        <f>IF(DHAC_TestPatients_combined!$B21&lt;&gt;"","http://ns.electronichealth.net.au/id/hi/ihi/1.0","")</f>
        <v>http://ns.electronichealth.net.au/id/hi/ihi/1.0</v>
      </c>
      <c r="Q32" s="72" t="str">
        <f>IF(DHAC_TestPatients_combined!$B21&lt;&gt;"",DHAC_TestPatients_combined!$B21,"")</f>
        <v>8003608000311761</v>
      </c>
      <c r="R32" s="74"/>
      <c r="S32" s="74"/>
      <c r="T32" s="72" t="str">
        <f>IF(DHAC_TestPatients_combined!$E21&lt;&gt;"","MC","")</f>
        <v>MC</v>
      </c>
      <c r="U32" s="74"/>
      <c r="V32" s="74"/>
      <c r="W32" s="72" t="str">
        <f>IF(DHAC_TestPatients_combined!$E21&lt;&gt;"","Medicare Number","")</f>
        <v>Medicare Number</v>
      </c>
      <c r="X32" s="72" t="str">
        <f>IF(DHAC_TestPatients_combined!$E21&lt;&gt;"","http://ns.electronichealth.net.au/id/medicare-number","")</f>
        <v>http://ns.electronichealth.net.au/id/medicare-number</v>
      </c>
      <c r="Y32" s="72" t="str">
        <f>IF(DHAC_TestPatients_combined!$E21&lt;&gt;"",_xlfn.CONCAT(DHAC_TestPatients_combined!$E21,DHAC_TestPatients_combined!$F21),"")</f>
        <v>29545410414</v>
      </c>
      <c r="Z32" s="74"/>
      <c r="AA32" s="72" t="str">
        <f>IF(DHAC_TestPatients_combined!$T21&lt;&gt;"","DVAU","")</f>
        <v/>
      </c>
      <c r="AB32" s="72" t="str">
        <f>IF(DHAC_TestPatients_combined!$T21&lt;&gt;"","http://terminology.hl7.org.au/CodeSystem/v2-0203","")</f>
        <v/>
      </c>
      <c r="AC32" s="72" t="str">
        <f>IF(DHAC_TestPatients_combined!$T21&lt;&gt;"","DVA Number","")</f>
        <v/>
      </c>
      <c r="AD32" s="72" t="str">
        <f>IF(DHAC_TestPatients_combined!$T21&lt;&gt;"","DVA Number","")</f>
        <v/>
      </c>
      <c r="AE32" s="72" t="str">
        <f>IF(DHAC_TestPatients_combined!$T21&lt;&gt;"","http://ns.electronichealth.net.au/id/dva","")</f>
        <v/>
      </c>
      <c r="AF32" s="72" t="str">
        <f>IF(DHAC_TestPatients_combined!$T21&lt;&gt;"",DHAC_TestPatients_combined!$T21,"")</f>
        <v/>
      </c>
      <c r="AG32" s="74"/>
      <c r="AH32" s="74" t="s">
        <v>247</v>
      </c>
      <c r="AI32" s="74"/>
      <c r="AJ32" s="72" t="str">
        <f>DHAC_TestPatients_combined!G21</f>
        <v>BANKS</v>
      </c>
      <c r="AK32" s="72" t="str">
        <f>DHAC_TestPatients_combined!H21</f>
        <v>Jamila</v>
      </c>
      <c r="AL32" s="72" t="str">
        <f>DHAC_TestPatients_combined!I21</f>
        <v>ANGIE</v>
      </c>
      <c r="AM32" s="74"/>
      <c r="AN32" s="72" t="str">
        <f>IF(DHAC_TestPatients_combined!$V21&lt;&gt;"","usual","")</f>
        <v/>
      </c>
      <c r="AO32" s="72" t="str">
        <f>IF(DHAC_TestPatients_combined!$V21&lt;&gt;"",DHAC_TestPatients_combined!$V21,"")</f>
        <v/>
      </c>
      <c r="AP32" s="74"/>
      <c r="AQ32" s="74"/>
      <c r="AR32" s="74"/>
      <c r="AS32" s="74"/>
      <c r="AT32" s="72" t="str">
        <f>IF(DHAC_TestPatients_combined!S21&lt;&gt;"", "phone",IF(DHAC_TestPatients_combined!Q21&lt;&gt;"", "phone",""))</f>
        <v>phone</v>
      </c>
      <c r="AU32" s="72" t="str">
        <f>IF(DHAC_TestPatients_combined!S21&lt;&gt;"", "home",IF(DHAC_TestPatients_combined!Q21&lt;&gt;"", "mobile",""))</f>
        <v>home</v>
      </c>
      <c r="AV32" s="74" t="str">
        <f>IF(DHAC_TestPatients_combined!S21&lt;&gt;"",DHAC_TestPatients_combined!S21,TEXT(DHAC_TestPatients_combined!Q21,"0000000000"))</f>
        <v>0270107520</v>
      </c>
      <c r="AW32" s="72" t="str">
        <f>IF(DHAC_TestPatients_combined!S21&lt;&gt;"",IF(DHAC_TestPatients_combined!Q21&lt;&gt;"","phone",""),"")</f>
        <v/>
      </c>
      <c r="AX32" s="72" t="str">
        <f>IF(DHAC_TestPatients_combined!S21&lt;&gt;"", IF(DHAC_TestPatients_combined!Q21&lt;&gt;"", "mobile",""),"")</f>
        <v/>
      </c>
      <c r="AY32" s="72" t="str">
        <f>IF(DHAC_TestPatients_combined!S21&lt;&gt;"",TEXT(DHAC_TestPatients_combined!Q21,"0000000000"),"")</f>
        <v/>
      </c>
      <c r="AZ32" s="72" t="str">
        <f>IF(DHAC_TestPatients_combined!P21&lt;&gt;"", "phone","")</f>
        <v/>
      </c>
      <c r="BA32" s="72" t="str">
        <f>IF(DHAC_TestPatients_combined!P21&lt;&gt;"", "work","")</f>
        <v/>
      </c>
      <c r="BB32" s="72" t="str">
        <f>DHAC_TestPatients_combined!P21</f>
        <v/>
      </c>
      <c r="BC32" s="72" t="str">
        <f>IF(DHAC_TestPatients_combined!R21&lt;&gt;"", "email","")</f>
        <v/>
      </c>
      <c r="BD32" s="72"/>
      <c r="BE32" s="72" t="str">
        <f>DHAC_TestPatients_combined!R21</f>
        <v/>
      </c>
      <c r="BF32" s="72" t="str">
        <f>_xlfn.XLOOKUP(DHAC_TestPatients_combined!$K21,CodeMaps!$A$12:$A$15,CodeMaps!$B$12:$B$15,"")</f>
        <v>female</v>
      </c>
      <c r="BG32" s="73">
        <f>DHAC_TestPatients_combined!J21</f>
        <v>43317</v>
      </c>
      <c r="BH32" s="74"/>
      <c r="BI32" s="74"/>
      <c r="BJ32" s="74"/>
      <c r="BK32" s="74"/>
      <c r="BL32" s="74" t="str">
        <f>DHAC_TestPatients_combined!L21</f>
        <v>50 Sebastien St</v>
      </c>
      <c r="BM32" s="74"/>
      <c r="BN32" s="74" t="str">
        <f>DHAC_TestPatients_combined!M21</f>
        <v>Minjary</v>
      </c>
      <c r="BO32" s="74" t="str">
        <f>DHAC_TestPatients_combined!N21</f>
        <v>NSW</v>
      </c>
      <c r="BP32" s="72" t="str">
        <f>IF(DHAC_TestPatients_combined!O21&lt;&gt;"",TEXT(DHAC_TestPatients_combined!O21,"0000"),"")</f>
        <v>2720</v>
      </c>
      <c r="BQ32" s="74" t="s">
        <v>259</v>
      </c>
      <c r="BR32" s="74"/>
      <c r="BS32" s="74"/>
      <c r="BT32" s="74"/>
      <c r="BU32" s="74"/>
      <c r="BV32" s="74"/>
      <c r="BW32" s="74"/>
      <c r="BX32" s="74"/>
      <c r="BY32" s="74"/>
      <c r="BZ32" s="74"/>
      <c r="CA32" s="74"/>
      <c r="CB32" s="74"/>
      <c r="CC32" s="160">
        <v>33791000087105</v>
      </c>
      <c r="CD32" s="161" t="s">
        <v>336</v>
      </c>
      <c r="CE32" s="161"/>
      <c r="CF32" s="161" t="s">
        <v>347</v>
      </c>
      <c r="CG32" s="161" t="s">
        <v>348</v>
      </c>
      <c r="CH32" s="161"/>
      <c r="CI32" s="74" t="s">
        <v>291</v>
      </c>
      <c r="CJ32" s="74" t="s">
        <v>292</v>
      </c>
      <c r="CK32" s="74" t="s">
        <v>44</v>
      </c>
      <c r="CL32" s="74" t="s">
        <v>350</v>
      </c>
    </row>
    <row r="33" spans="1:90" s="65" customFormat="1" x14ac:dyDescent="0.25">
      <c r="A33" s="72" t="str">
        <f>LOWER(_xlfn.CONCAT(SUBSTITUTE(DHAC_TestPatients_combined!G22,"'",""),"-",DHAC_TestPatients_combined!H22,IF(DHAC_TestPatients_combined!I22&lt;&gt;"","-",""),IF(DHAC_TestPatients_combined!I22&lt;&gt;"",DHAC_TestPatients_combined!I22,"")))</f>
        <v>ewing-ferdinand</v>
      </c>
      <c r="B33" s="72"/>
      <c r="C33" s="74">
        <f>_xlfn.XLOOKUP(DHAC_TestPatients_combined!$U22,CodeMaps!$A$2:$A$7,CodeMaps!$B$2:$B$7,"")</f>
        <v>9</v>
      </c>
      <c r="D33" s="74" t="str">
        <f>_xlfn.XLOOKUP(DHAC_TestPatients_combined!U22,CodeMaps!$A$2:$A$7,CodeMaps!$C$2:$C$7,"")</f>
        <v>Not stated/inadequately described</v>
      </c>
      <c r="E33" s="74"/>
      <c r="F33" s="74"/>
      <c r="G33" s="74"/>
      <c r="H33" s="74"/>
      <c r="I33" s="72" t="str">
        <f>LOWER(DHAC_TestPatients_combined!C22)</f>
        <v>active</v>
      </c>
      <c r="J33" s="72" t="str">
        <f>LOWER(DHAC_TestPatients_combined!D22)</f>
        <v>verified</v>
      </c>
      <c r="K33" s="74"/>
      <c r="L33" s="72" t="str">
        <f>IF(DHAC_TestPatients_combined!B22&lt;&gt;"","NI","")</f>
        <v>NI</v>
      </c>
      <c r="M33" s="74"/>
      <c r="N33" s="74"/>
      <c r="O33" s="72" t="str">
        <f>IF(DHAC_TestPatients_combined!$B22&lt;&gt;"","IHI","")</f>
        <v>IHI</v>
      </c>
      <c r="P33" s="72" t="str">
        <f>IF(DHAC_TestPatients_combined!$B22&lt;&gt;"","http://ns.electronichealth.net.au/id/hi/ihi/1.0","")</f>
        <v>http://ns.electronichealth.net.au/id/hi/ihi/1.0</v>
      </c>
      <c r="Q33" s="72" t="str">
        <f>IF(DHAC_TestPatients_combined!$B22&lt;&gt;"",DHAC_TestPatients_combined!$B22,"")</f>
        <v>8003608166980375</v>
      </c>
      <c r="R33" s="74"/>
      <c r="S33" s="74"/>
      <c r="T33" s="72" t="str">
        <f>IF(DHAC_TestPatients_combined!$E22&lt;&gt;"","MC","")</f>
        <v>MC</v>
      </c>
      <c r="U33" s="74"/>
      <c r="V33" s="74"/>
      <c r="W33" s="72" t="str">
        <f>IF(DHAC_TestPatients_combined!$E22&lt;&gt;"","Medicare Number","")</f>
        <v>Medicare Number</v>
      </c>
      <c r="X33" s="72" t="str">
        <f>IF(DHAC_TestPatients_combined!$E22&lt;&gt;"","http://ns.electronichealth.net.au/id/medicare-number","")</f>
        <v>http://ns.electronichealth.net.au/id/medicare-number</v>
      </c>
      <c r="Y33" s="72" t="str">
        <f>IF(DHAC_TestPatients_combined!$E22&lt;&gt;"",_xlfn.CONCAT(DHAC_TestPatients_combined!$E22,DHAC_TestPatients_combined!$F22),"")</f>
        <v>39513336111</v>
      </c>
      <c r="Z33" s="74"/>
      <c r="AA33" s="72" t="str">
        <f>IF(DHAC_TestPatients_combined!$T22&lt;&gt;"","DVAU","")</f>
        <v/>
      </c>
      <c r="AB33" s="72" t="str">
        <f>IF(DHAC_TestPatients_combined!$T22&lt;&gt;"","http://terminology.hl7.org.au/CodeSystem/v2-0203","")</f>
        <v/>
      </c>
      <c r="AC33" s="72" t="str">
        <f>IF(DHAC_TestPatients_combined!$T22&lt;&gt;"","DVA Number","")</f>
        <v/>
      </c>
      <c r="AD33" s="72" t="str">
        <f>IF(DHAC_TestPatients_combined!$T22&lt;&gt;"","DVA Number","")</f>
        <v/>
      </c>
      <c r="AE33" s="72" t="str">
        <f>IF(DHAC_TestPatients_combined!$T22&lt;&gt;"","http://ns.electronichealth.net.au/id/dva","")</f>
        <v/>
      </c>
      <c r="AF33" s="72" t="str">
        <f>IF(DHAC_TestPatients_combined!$T22&lt;&gt;"",DHAC_TestPatients_combined!$T22,"")</f>
        <v/>
      </c>
      <c r="AG33" s="74"/>
      <c r="AH33" s="74" t="s">
        <v>247</v>
      </c>
      <c r="AI33" s="74"/>
      <c r="AJ33" s="72" t="str">
        <f>DHAC_TestPatients_combined!G22</f>
        <v>EWING</v>
      </c>
      <c r="AK33" s="72" t="str">
        <f>DHAC_TestPatients_combined!H22</f>
        <v>Ferdinand</v>
      </c>
      <c r="AL33" s="72" t="str">
        <f>DHAC_TestPatients_combined!I22</f>
        <v/>
      </c>
      <c r="AM33" s="74"/>
      <c r="AN33" s="72" t="str">
        <f>IF(DHAC_TestPatients_combined!$V22&lt;&gt;"","usual","")</f>
        <v/>
      </c>
      <c r="AO33" s="72" t="str">
        <f>IF(DHAC_TestPatients_combined!$V22&lt;&gt;"",DHAC_TestPatients_combined!$V22,"")</f>
        <v/>
      </c>
      <c r="AP33" s="74"/>
      <c r="AQ33" s="74"/>
      <c r="AR33" s="74"/>
      <c r="AS33" s="74"/>
      <c r="AT33" s="72" t="str">
        <f>IF(DHAC_TestPatients_combined!S22&lt;&gt;"", "phone",IF(DHAC_TestPatients_combined!Q22&lt;&gt;"", "phone",""))</f>
        <v>phone</v>
      </c>
      <c r="AU33" s="72" t="str">
        <f>IF(DHAC_TestPatients_combined!S22&lt;&gt;"", "home",IF(DHAC_TestPatients_combined!Q22&lt;&gt;"", "mobile",""))</f>
        <v>home</v>
      </c>
      <c r="AV33" s="74" t="str">
        <f>IF(DHAC_TestPatients_combined!S22&lt;&gt;"",DHAC_TestPatients_combined!S22,TEXT(DHAC_TestPatients_combined!Q22,"0000000000"))</f>
        <v>0370102259</v>
      </c>
      <c r="AW33" s="72" t="str">
        <f>IF(DHAC_TestPatients_combined!S22&lt;&gt;"",IF(DHAC_TestPatients_combined!Q22&lt;&gt;"","phone",""),"")</f>
        <v>phone</v>
      </c>
      <c r="AX33" s="72" t="str">
        <f>IF(DHAC_TestPatients_combined!S22&lt;&gt;"", IF(DHAC_TestPatients_combined!Q22&lt;&gt;"", "mobile",""),"")</f>
        <v>mobile</v>
      </c>
      <c r="AY33" s="72" t="str">
        <f>IF(DHAC_TestPatients_combined!S22&lt;&gt;"",TEXT(DHAC_TestPatients_combined!Q22,"0000000000"),"")</f>
        <v>0491576398</v>
      </c>
      <c r="AZ33" s="72" t="str">
        <f>IF(DHAC_TestPatients_combined!P22&lt;&gt;"", "phone","")</f>
        <v>phone</v>
      </c>
      <c r="BA33" s="72" t="str">
        <f>IF(DHAC_TestPatients_combined!P22&lt;&gt;"", "work","")</f>
        <v>work</v>
      </c>
      <c r="BB33" s="72" t="str">
        <f>DHAC_TestPatients_combined!P22</f>
        <v>0370103189</v>
      </c>
      <c r="BC33" s="72" t="str">
        <f>IF(DHAC_TestPatients_combined!R22&lt;&gt;"", "email","")</f>
        <v>email</v>
      </c>
      <c r="BD33" s="72"/>
      <c r="BE33" s="72" t="str">
        <f>DHAC_TestPatients_combined!R22</f>
        <v>ferdinand.ewing@myownpersonaldomain.com.au</v>
      </c>
      <c r="BF33" s="72" t="str">
        <f>_xlfn.XLOOKUP(DHAC_TestPatients_combined!$K22,CodeMaps!$A$12:$A$15,CodeMaps!$B$12:$B$15,"")</f>
        <v>male</v>
      </c>
      <c r="BG33" s="73">
        <f>DHAC_TestPatients_combined!J22</f>
        <v>22547</v>
      </c>
      <c r="BH33" s="74"/>
      <c r="BI33" s="74"/>
      <c r="BJ33" s="74"/>
      <c r="BK33" s="74"/>
      <c r="BL33" s="74" t="str">
        <f>DHAC_TestPatients_combined!L22</f>
        <v>134 William Dr</v>
      </c>
      <c r="BM33" s="74"/>
      <c r="BN33" s="74" t="str">
        <f>DHAC_TestPatients_combined!M22</f>
        <v>Ringwood East</v>
      </c>
      <c r="BO33" s="74" t="str">
        <f>DHAC_TestPatients_combined!N22</f>
        <v>VIC</v>
      </c>
      <c r="BP33" s="72" t="str">
        <f>IF(DHAC_TestPatients_combined!O22&lt;&gt;"",TEXT(DHAC_TestPatients_combined!O22,"0000"),"")</f>
        <v>3135</v>
      </c>
      <c r="BQ33" s="74" t="s">
        <v>259</v>
      </c>
      <c r="BR33" s="74"/>
      <c r="BS33" s="74"/>
      <c r="BT33" s="74"/>
      <c r="BU33" s="74"/>
      <c r="BV33" s="74"/>
      <c r="BW33" s="74"/>
      <c r="BX33" s="74"/>
      <c r="BY33" s="74"/>
      <c r="BZ33" s="74"/>
      <c r="CA33" s="74"/>
      <c r="CB33" s="74"/>
      <c r="CF33" s="161" t="s">
        <v>351</v>
      </c>
      <c r="CG33" s="161" t="s">
        <v>352</v>
      </c>
      <c r="CI33" s="74"/>
      <c r="CJ33" s="74"/>
      <c r="CK33" s="74"/>
      <c r="CL33" s="74"/>
    </row>
    <row r="34" spans="1:90" s="65" customFormat="1" x14ac:dyDescent="0.25">
      <c r="A34" s="72" t="str">
        <f>LOWER(_xlfn.CONCAT(SUBSTITUTE(DHAC_TestPatients_combined!G23,"'",""),"-",DHAC_TestPatients_combined!H23,IF(DHAC_TestPatients_combined!I23&lt;&gt;"","-",""),IF(DHAC_TestPatients_combined!I23&lt;&gt;"",DHAC_TestPatients_combined!I23,"")))</f>
        <v>foreman-caterina</v>
      </c>
      <c r="B34" s="72"/>
      <c r="C34" s="74">
        <f>_xlfn.XLOOKUP(DHAC_TestPatients_combined!$U23,CodeMaps!$A$2:$A$7,CodeMaps!$B$2:$B$7,"")</f>
        <v>4</v>
      </c>
      <c r="D34" s="74" t="str">
        <f>_xlfn.XLOOKUP(DHAC_TestPatients_combined!U23,CodeMaps!$A$2:$A$7,CodeMaps!$C$2:$C$7,"")</f>
        <v>Neither Aboriginal nor Torres Strait Islander origin</v>
      </c>
      <c r="E34" s="74"/>
      <c r="F34" s="74"/>
      <c r="G34" s="74"/>
      <c r="H34" s="74"/>
      <c r="I34" s="72" t="str">
        <f>LOWER(DHAC_TestPatients_combined!C23)</f>
        <v>active</v>
      </c>
      <c r="J34" s="72" t="str">
        <f>LOWER(DHAC_TestPatients_combined!D23)</f>
        <v>verified</v>
      </c>
      <c r="K34" s="74"/>
      <c r="L34" s="72" t="str">
        <f>IF(DHAC_TestPatients_combined!B23&lt;&gt;"","NI","")</f>
        <v>NI</v>
      </c>
      <c r="M34" s="74"/>
      <c r="N34" s="74"/>
      <c r="O34" s="72" t="str">
        <f>IF(DHAC_TestPatients_combined!$B23&lt;&gt;"","IHI","")</f>
        <v>IHI</v>
      </c>
      <c r="P34" s="72" t="str">
        <f>IF(DHAC_TestPatients_combined!$B23&lt;&gt;"","http://ns.electronichealth.net.au/id/hi/ihi/1.0","")</f>
        <v>http://ns.electronichealth.net.au/id/hi/ihi/1.0</v>
      </c>
      <c r="Q34" s="72" t="str">
        <f>IF(DHAC_TestPatients_combined!$B23&lt;&gt;"",DHAC_TestPatients_combined!$B23,"")</f>
        <v>8003608666976386</v>
      </c>
      <c r="R34" s="74"/>
      <c r="S34" s="74"/>
      <c r="T34" s="72" t="str">
        <f>IF(DHAC_TestPatients_combined!$E23&lt;&gt;"","MC","")</f>
        <v>MC</v>
      </c>
      <c r="U34" s="74"/>
      <c r="V34" s="74"/>
      <c r="W34" s="72" t="str">
        <f>IF(DHAC_TestPatients_combined!$E23&lt;&gt;"","Medicare Number","")</f>
        <v>Medicare Number</v>
      </c>
      <c r="X34" s="72" t="str">
        <f>IF(DHAC_TestPatients_combined!$E23&lt;&gt;"","http://ns.electronichealth.net.au/id/medicare-number","")</f>
        <v>http://ns.electronichealth.net.au/id/medicare-number</v>
      </c>
      <c r="Y34" s="72" t="str">
        <f>IF(DHAC_TestPatients_combined!$E23&lt;&gt;"",_xlfn.CONCAT(DHAC_TestPatients_combined!$E23,DHAC_TestPatients_combined!$F23),"")</f>
        <v>39513337011</v>
      </c>
      <c r="Z34" s="74"/>
      <c r="AA34" s="72" t="str">
        <f>IF(DHAC_TestPatients_combined!$T23&lt;&gt;"","DVAU","")</f>
        <v/>
      </c>
      <c r="AB34" s="72" t="str">
        <f>IF(DHAC_TestPatients_combined!$T23&lt;&gt;"","http://terminology.hl7.org.au/CodeSystem/v2-0203","")</f>
        <v/>
      </c>
      <c r="AC34" s="72" t="str">
        <f>IF(DHAC_TestPatients_combined!$T23&lt;&gt;"","DVA Number","")</f>
        <v/>
      </c>
      <c r="AD34" s="72" t="str">
        <f>IF(DHAC_TestPatients_combined!$T23&lt;&gt;"","DVA Number","")</f>
        <v/>
      </c>
      <c r="AE34" s="72" t="str">
        <f>IF(DHAC_TestPatients_combined!$T23&lt;&gt;"","http://ns.electronichealth.net.au/id/dva","")</f>
        <v/>
      </c>
      <c r="AF34" s="72" t="str">
        <f>IF(DHAC_TestPatients_combined!$T23&lt;&gt;"",DHAC_TestPatients_combined!$T23,"")</f>
        <v/>
      </c>
      <c r="AG34" s="74"/>
      <c r="AH34" s="74" t="s">
        <v>247</v>
      </c>
      <c r="AI34" s="74"/>
      <c r="AJ34" s="72" t="str">
        <f>DHAC_TestPatients_combined!G23</f>
        <v>FOREMAN</v>
      </c>
      <c r="AK34" s="72" t="str">
        <f>DHAC_TestPatients_combined!H23</f>
        <v>Caterina</v>
      </c>
      <c r="AL34" s="72" t="str">
        <f>DHAC_TestPatients_combined!I23</f>
        <v/>
      </c>
      <c r="AM34" s="74"/>
      <c r="AN34" s="72" t="str">
        <f>IF(DHAC_TestPatients_combined!$V23&lt;&gt;"","usual","")</f>
        <v/>
      </c>
      <c r="AO34" s="72" t="str">
        <f>IF(DHAC_TestPatients_combined!$V23&lt;&gt;"",DHAC_TestPatients_combined!$V23,"")</f>
        <v/>
      </c>
      <c r="AP34" s="74"/>
      <c r="AQ34" s="74"/>
      <c r="AR34" s="74"/>
      <c r="AS34" s="74"/>
      <c r="AT34" s="72" t="str">
        <f>IF(DHAC_TestPatients_combined!S23&lt;&gt;"", "phone",IF(DHAC_TestPatients_combined!Q23&lt;&gt;"", "phone",""))</f>
        <v>phone</v>
      </c>
      <c r="AU34" s="72" t="str">
        <f>IF(DHAC_TestPatients_combined!S23&lt;&gt;"", "home",IF(DHAC_TestPatients_combined!Q23&lt;&gt;"", "mobile",""))</f>
        <v>home</v>
      </c>
      <c r="AV34" s="74" t="str">
        <f>IF(DHAC_TestPatients_combined!S23&lt;&gt;"",DHAC_TestPatients_combined!S23,TEXT(DHAC_TestPatients_combined!Q23,"0000000000"))</f>
        <v>0370109077</v>
      </c>
      <c r="AW34" s="72" t="str">
        <f>IF(DHAC_TestPatients_combined!S23&lt;&gt;"",IF(DHAC_TestPatients_combined!Q23&lt;&gt;"","phone",""),"")</f>
        <v>phone</v>
      </c>
      <c r="AX34" s="72" t="str">
        <f>IF(DHAC_TestPatients_combined!S23&lt;&gt;"", IF(DHAC_TestPatients_combined!Q23&lt;&gt;"", "mobile",""),"")</f>
        <v>mobile</v>
      </c>
      <c r="AY34" s="72" t="str">
        <f>IF(DHAC_TestPatients_combined!S23&lt;&gt;"",TEXT(DHAC_TestPatients_combined!Q23,"0000000000"),"")</f>
        <v>0491576801</v>
      </c>
      <c r="AZ34" s="72" t="str">
        <f>IF(DHAC_TestPatients_combined!P23&lt;&gt;"", "phone","")</f>
        <v>phone</v>
      </c>
      <c r="BA34" s="72" t="str">
        <f>IF(DHAC_TestPatients_combined!P23&lt;&gt;"", "work","")</f>
        <v>work</v>
      </c>
      <c r="BB34" s="72" t="str">
        <f>DHAC_TestPatients_combined!P23</f>
        <v>0370106312</v>
      </c>
      <c r="BC34" s="72" t="str">
        <f>IF(DHAC_TestPatients_combined!R23&lt;&gt;"", "email","")</f>
        <v>email</v>
      </c>
      <c r="BD34" s="72"/>
      <c r="BE34" s="72" t="str">
        <f>DHAC_TestPatients_combined!R23</f>
        <v>caterina.foreman@my-own-personal-domain.com</v>
      </c>
      <c r="BF34" s="72" t="str">
        <f>_xlfn.XLOOKUP(DHAC_TestPatients_combined!$K23,CodeMaps!$A$12:$A$15,CodeMaps!$B$12:$B$15,"")</f>
        <v>female</v>
      </c>
      <c r="BG34" s="73">
        <f>DHAC_TestPatients_combined!J23</f>
        <v>25773</v>
      </c>
      <c r="BH34" s="74"/>
      <c r="BI34" s="74"/>
      <c r="BJ34" s="74"/>
      <c r="BK34" s="74"/>
      <c r="BL34" s="74" t="str">
        <f>DHAC_TestPatients_combined!L23</f>
        <v>149 Farmer Cnr</v>
      </c>
      <c r="BM34" s="74"/>
      <c r="BN34" s="74" t="str">
        <f>DHAC_TestPatients_combined!M23</f>
        <v>Sunshine</v>
      </c>
      <c r="BO34" s="74" t="str">
        <f>DHAC_TestPatients_combined!N23</f>
        <v>VIC</v>
      </c>
      <c r="BP34" s="72" t="str">
        <f>IF(DHAC_TestPatients_combined!O23&lt;&gt;"",TEXT(DHAC_TestPatients_combined!O23,"0000"),"")</f>
        <v>3020</v>
      </c>
      <c r="BQ34" s="74" t="s">
        <v>259</v>
      </c>
      <c r="BR34" s="74"/>
      <c r="BS34" s="74"/>
      <c r="BT34" s="74"/>
      <c r="BU34" s="74"/>
      <c r="BV34" s="74"/>
      <c r="BW34" s="74"/>
      <c r="BX34" s="74"/>
      <c r="BY34" s="74"/>
      <c r="BZ34" s="74"/>
      <c r="CA34" s="74"/>
      <c r="CB34" s="74"/>
      <c r="CC34" s="160"/>
      <c r="CD34" s="161"/>
      <c r="CE34" s="161"/>
      <c r="CF34" s="161"/>
      <c r="CG34" s="161"/>
      <c r="CH34" s="161"/>
      <c r="CI34" s="74"/>
      <c r="CJ34" s="74"/>
      <c r="CK34" s="74"/>
      <c r="CL34" s="74"/>
    </row>
    <row r="35" spans="1:90" s="65" customFormat="1" x14ac:dyDescent="0.25">
      <c r="A35" s="72" t="str">
        <f>LOWER(_xlfn.CONCAT(SUBSTITUTE(DHAC_TestPatients_combined!G24,"'",""),"-",DHAC_TestPatients_combined!H24,IF(DHAC_TestPatients_combined!I24&lt;&gt;"","-",""),IF(DHAC_TestPatients_combined!I24&lt;&gt;"",DHAC_TestPatients_combined!I24,"")))</f>
        <v>inveraity-polly</v>
      </c>
      <c r="B35" s="72"/>
      <c r="C35" s="74">
        <f>_xlfn.XLOOKUP(DHAC_TestPatients_combined!$U24,CodeMaps!$A$2:$A$7,CodeMaps!$B$2:$B$7,"")</f>
        <v>3</v>
      </c>
      <c r="D35" s="74" t="str">
        <f>_xlfn.XLOOKUP(DHAC_TestPatients_combined!U24,CodeMaps!$A$2:$A$7,CodeMaps!$C$2:$C$7,"")</f>
        <v>Both Aboriginal and Torres Strait Islander origin</v>
      </c>
      <c r="E35" s="74"/>
      <c r="F35" s="74"/>
      <c r="G35" s="74"/>
      <c r="H35" s="74"/>
      <c r="I35" s="72" t="str">
        <f>LOWER(DHAC_TestPatients_combined!C24)</f>
        <v>active</v>
      </c>
      <c r="J35" s="72" t="str">
        <f>LOWER(DHAC_TestPatients_combined!D24)</f>
        <v>verified</v>
      </c>
      <c r="K35" s="74"/>
      <c r="L35" s="72" t="str">
        <f>IF(DHAC_TestPatients_combined!B24&lt;&gt;"","NI","")</f>
        <v>NI</v>
      </c>
      <c r="M35" s="74"/>
      <c r="N35" s="74"/>
      <c r="O35" s="72" t="str">
        <f>IF(DHAC_TestPatients_combined!$B24&lt;&gt;"","IHI","")</f>
        <v>IHI</v>
      </c>
      <c r="P35" s="72" t="str">
        <f>IF(DHAC_TestPatients_combined!$B24&lt;&gt;"","http://ns.electronichealth.net.au/id/hi/ihi/1.0","")</f>
        <v>http://ns.electronichealth.net.au/id/hi/ihi/1.0</v>
      </c>
      <c r="Q35" s="72" t="str">
        <f>IF(DHAC_TestPatients_combined!$B24&lt;&gt;"",DHAC_TestPatients_combined!$B24,"")</f>
        <v>8003608000311639</v>
      </c>
      <c r="R35" s="74"/>
      <c r="S35" s="74"/>
      <c r="T35" s="72" t="str">
        <f>IF(DHAC_TestPatients_combined!$E24&lt;&gt;"","MC","")</f>
        <v>MC</v>
      </c>
      <c r="U35" s="74"/>
      <c r="V35" s="74"/>
      <c r="W35" s="72" t="str">
        <f>IF(DHAC_TestPatients_combined!$E24&lt;&gt;"","Medicare Number","")</f>
        <v>Medicare Number</v>
      </c>
      <c r="X35" s="72" t="str">
        <f>IF(DHAC_TestPatients_combined!$E24&lt;&gt;"","http://ns.electronichealth.net.au/id/medicare-number","")</f>
        <v>http://ns.electronichealth.net.au/id/medicare-number</v>
      </c>
      <c r="Y35" s="72" t="str">
        <f>IF(DHAC_TestPatients_combined!$E24&lt;&gt;"",_xlfn.CONCAT(DHAC_TestPatients_combined!$E24,DHAC_TestPatients_combined!$F24),"")</f>
        <v>39513338911</v>
      </c>
      <c r="Z35" s="74"/>
      <c r="AA35" s="72" t="str">
        <f>IF(DHAC_TestPatients_combined!$T24&lt;&gt;"","DVAU","")</f>
        <v/>
      </c>
      <c r="AB35" s="72" t="str">
        <f>IF(DHAC_TestPatients_combined!$T24&lt;&gt;"","http://terminology.hl7.org.au/CodeSystem/v2-0203","")</f>
        <v/>
      </c>
      <c r="AC35" s="72" t="str">
        <f>IF(DHAC_TestPatients_combined!$T24&lt;&gt;"","DVA Number","")</f>
        <v/>
      </c>
      <c r="AD35" s="72" t="str">
        <f>IF(DHAC_TestPatients_combined!$T24&lt;&gt;"","DVA Number","")</f>
        <v/>
      </c>
      <c r="AE35" s="72" t="str">
        <f>IF(DHAC_TestPatients_combined!$T24&lt;&gt;"","http://ns.electronichealth.net.au/id/dva","")</f>
        <v/>
      </c>
      <c r="AF35" s="72" t="str">
        <f>IF(DHAC_TestPatients_combined!$T24&lt;&gt;"",DHAC_TestPatients_combined!$T24,"")</f>
        <v/>
      </c>
      <c r="AG35" s="74"/>
      <c r="AH35" s="74" t="s">
        <v>247</v>
      </c>
      <c r="AI35" s="74"/>
      <c r="AJ35" s="72" t="str">
        <f>DHAC_TestPatients_combined!G24</f>
        <v>INVERAITY</v>
      </c>
      <c r="AK35" s="72" t="str">
        <f>DHAC_TestPatients_combined!H24</f>
        <v>Polly</v>
      </c>
      <c r="AL35" s="72" t="str">
        <f>DHAC_TestPatients_combined!I24</f>
        <v/>
      </c>
      <c r="AM35" s="74"/>
      <c r="AN35" s="72" t="str">
        <f>IF(DHAC_TestPatients_combined!$V24&lt;&gt;"","usual","")</f>
        <v/>
      </c>
      <c r="AO35" s="72" t="str">
        <f>IF(DHAC_TestPatients_combined!$V24&lt;&gt;"",DHAC_TestPatients_combined!$V24,"")</f>
        <v/>
      </c>
      <c r="AP35" s="74"/>
      <c r="AQ35" s="74"/>
      <c r="AR35" s="74"/>
      <c r="AS35" s="74"/>
      <c r="AT35" s="72" t="str">
        <f>IF(DHAC_TestPatients_combined!S24&lt;&gt;"", "phone",IF(DHAC_TestPatients_combined!Q24&lt;&gt;"", "phone",""))</f>
        <v>phone</v>
      </c>
      <c r="AU35" s="72" t="str">
        <f>IF(DHAC_TestPatients_combined!S24&lt;&gt;"", "home",IF(DHAC_TestPatients_combined!Q24&lt;&gt;"", "mobile",""))</f>
        <v>home</v>
      </c>
      <c r="AV35" s="74" t="str">
        <f>IF(DHAC_TestPatients_combined!S24&lt;&gt;"",DHAC_TestPatients_combined!S24,TEXT(DHAC_TestPatients_combined!Q24,"0000000000"))</f>
        <v>0370105805</v>
      </c>
      <c r="AW35" s="72" t="str">
        <f>IF(DHAC_TestPatients_combined!S24&lt;&gt;"",IF(DHAC_TestPatients_combined!Q24&lt;&gt;"","phone",""),"")</f>
        <v>phone</v>
      </c>
      <c r="AX35" s="72" t="str">
        <f>IF(DHAC_TestPatients_combined!S24&lt;&gt;"", IF(DHAC_TestPatients_combined!Q24&lt;&gt;"", "mobile",""),"")</f>
        <v>mobile</v>
      </c>
      <c r="AY35" s="72" t="str">
        <f>IF(DHAC_TestPatients_combined!S24&lt;&gt;"",TEXT(DHAC_TestPatients_combined!Q24,"0000000000"),"")</f>
        <v>0491577426</v>
      </c>
      <c r="AZ35" s="72" t="str">
        <f>IF(DHAC_TestPatients_combined!P24&lt;&gt;"", "phone","")</f>
        <v>phone</v>
      </c>
      <c r="BA35" s="72" t="str">
        <f>IF(DHAC_TestPatients_combined!P24&lt;&gt;"", "work","")</f>
        <v>work</v>
      </c>
      <c r="BB35" s="72" t="str">
        <f>DHAC_TestPatients_combined!P24</f>
        <v>0370105914</v>
      </c>
      <c r="BC35" s="72" t="str">
        <f>IF(DHAC_TestPatients_combined!R24&lt;&gt;"", "email","")</f>
        <v>email</v>
      </c>
      <c r="BD35" s="72"/>
      <c r="BE35" s="72" t="str">
        <f>DHAC_TestPatients_combined!R24</f>
        <v>polly.inveraity@example.com</v>
      </c>
      <c r="BF35" s="72" t="str">
        <f>_xlfn.XLOOKUP(DHAC_TestPatients_combined!$K24,CodeMaps!$A$12:$A$15,CodeMaps!$B$12:$B$15,"")</f>
        <v>female</v>
      </c>
      <c r="BG35" s="73">
        <f>DHAC_TestPatients_combined!J24</f>
        <v>35127</v>
      </c>
      <c r="BH35" s="74"/>
      <c r="BI35" s="74"/>
      <c r="BJ35" s="74"/>
      <c r="BK35" s="74"/>
      <c r="BL35" s="74" t="str">
        <f>DHAC_TestPatients_combined!L24</f>
        <v>80 Mill Hts</v>
      </c>
      <c r="BM35" s="74"/>
      <c r="BN35" s="74" t="str">
        <f>DHAC_TestPatients_combined!M24</f>
        <v>Mount Doran</v>
      </c>
      <c r="BO35" s="74" t="str">
        <f>DHAC_TestPatients_combined!N24</f>
        <v>VIC</v>
      </c>
      <c r="BP35" s="72" t="str">
        <f>IF(DHAC_TestPatients_combined!O24&lt;&gt;"",TEXT(DHAC_TestPatients_combined!O24,"0000"),"")</f>
        <v>3334</v>
      </c>
      <c r="BQ35" s="74" t="s">
        <v>259</v>
      </c>
      <c r="BR35" s="74"/>
      <c r="BS35" s="74"/>
      <c r="BT35" s="74"/>
      <c r="BU35" s="74"/>
      <c r="BV35" s="74"/>
      <c r="BW35" s="74"/>
      <c r="BX35" s="74"/>
      <c r="BY35" s="74"/>
      <c r="BZ35" s="74"/>
      <c r="CA35" s="74"/>
      <c r="CB35" s="74"/>
      <c r="CC35" s="160" t="s">
        <v>343</v>
      </c>
      <c r="CD35" s="161" t="s">
        <v>344</v>
      </c>
      <c r="CE35" s="161"/>
      <c r="CF35" s="161" t="s">
        <v>347</v>
      </c>
      <c r="CG35" s="161" t="s">
        <v>348</v>
      </c>
      <c r="CH35" s="161"/>
      <c r="CI35" s="74"/>
      <c r="CJ35" s="74"/>
      <c r="CK35" s="74"/>
      <c r="CL35" s="74"/>
    </row>
    <row r="36" spans="1:90" s="65" customFormat="1" x14ac:dyDescent="0.25">
      <c r="A36" s="72" t="str">
        <f>LOWER(_xlfn.CONCAT(SUBSTITUTE(DHAC_TestPatients_combined!G25,"'",""),"-",DHAC_TestPatients_combined!H25,IF(DHAC_TestPatients_combined!I25&lt;&gt;"","-",""),IF(DHAC_TestPatients_combined!I25&lt;&gt;"",DHAC_TestPatients_combined!I25,"")))</f>
        <v>morris-charlotte</v>
      </c>
      <c r="B36" s="72"/>
      <c r="C36" s="74">
        <f>_xlfn.XLOOKUP(DHAC_TestPatients_combined!$U25,CodeMaps!$A$2:$A$7,CodeMaps!$B$2:$B$7,"")</f>
        <v>1</v>
      </c>
      <c r="D36" s="74" t="str">
        <f>_xlfn.XLOOKUP(DHAC_TestPatients_combined!U25,CodeMaps!$A$2:$A$7,CodeMaps!$C$2:$C$7,"")</f>
        <v>Aboriginal but not Torres Strait Islander origin</v>
      </c>
      <c r="E36" s="74"/>
      <c r="F36" s="74"/>
      <c r="G36" s="74"/>
      <c r="H36" s="74"/>
      <c r="I36" s="72" t="str">
        <f>LOWER(DHAC_TestPatients_combined!C25)</f>
        <v>active</v>
      </c>
      <c r="J36" s="72" t="str">
        <f>LOWER(DHAC_TestPatients_combined!D25)</f>
        <v>verified</v>
      </c>
      <c r="K36" s="74"/>
      <c r="L36" s="72" t="str">
        <f>IF(DHAC_TestPatients_combined!B25&lt;&gt;"","NI","")</f>
        <v>NI</v>
      </c>
      <c r="M36" s="74"/>
      <c r="N36" s="74"/>
      <c r="O36" s="72" t="str">
        <f>IF(DHAC_TestPatients_combined!$B25&lt;&gt;"","IHI","")</f>
        <v>IHI</v>
      </c>
      <c r="P36" s="72" t="str">
        <f>IF(DHAC_TestPatients_combined!$B25&lt;&gt;"","http://ns.electronichealth.net.au/id/hi/ihi/1.0","")</f>
        <v>http://ns.electronichealth.net.au/id/hi/ihi/1.0</v>
      </c>
      <c r="Q36" s="72" t="str">
        <f>IF(DHAC_TestPatients_combined!$B25&lt;&gt;"",DHAC_TestPatients_combined!$B25,"")</f>
        <v>8003608500314687</v>
      </c>
      <c r="R36" s="74"/>
      <c r="S36" s="74"/>
      <c r="T36" s="72" t="str">
        <f>IF(DHAC_TestPatients_combined!$E25&lt;&gt;"","MC","")</f>
        <v>MC</v>
      </c>
      <c r="U36" s="74"/>
      <c r="V36" s="74"/>
      <c r="W36" s="72" t="str">
        <f>IF(DHAC_TestPatients_combined!$E25&lt;&gt;"","Medicare Number","")</f>
        <v>Medicare Number</v>
      </c>
      <c r="X36" s="72" t="str">
        <f>IF(DHAC_TestPatients_combined!$E25&lt;&gt;"","http://ns.electronichealth.net.au/id/medicare-number","")</f>
        <v>http://ns.electronichealth.net.au/id/medicare-number</v>
      </c>
      <c r="Y36" s="72" t="str">
        <f>IF(DHAC_TestPatients_combined!$E25&lt;&gt;"",_xlfn.CONCAT(DHAC_TestPatients_combined!$E25,DHAC_TestPatients_combined!$F25),"")</f>
        <v>39513339811</v>
      </c>
      <c r="Z36" s="74"/>
      <c r="AA36" s="72" t="str">
        <f>IF(DHAC_TestPatients_combined!$T25&lt;&gt;"","DVAU","")</f>
        <v/>
      </c>
      <c r="AB36" s="72" t="str">
        <f>IF(DHAC_TestPatients_combined!$T25&lt;&gt;"","http://terminology.hl7.org.au/CodeSystem/v2-0203","")</f>
        <v/>
      </c>
      <c r="AC36" s="72" t="str">
        <f>IF(DHAC_TestPatients_combined!$T25&lt;&gt;"","DVA Number","")</f>
        <v/>
      </c>
      <c r="AD36" s="72" t="str">
        <f>IF(DHAC_TestPatients_combined!$T25&lt;&gt;"","DVA Number","")</f>
        <v/>
      </c>
      <c r="AE36" s="72" t="str">
        <f>IF(DHAC_TestPatients_combined!$T25&lt;&gt;"","http://ns.electronichealth.net.au/id/dva","")</f>
        <v/>
      </c>
      <c r="AF36" s="72" t="str">
        <f>IF(DHAC_TestPatients_combined!$T25&lt;&gt;"",DHAC_TestPatients_combined!$T25,"")</f>
        <v/>
      </c>
      <c r="AG36" s="74"/>
      <c r="AH36" s="74" t="s">
        <v>247</v>
      </c>
      <c r="AI36" s="74"/>
      <c r="AJ36" s="72" t="str">
        <f>DHAC_TestPatients_combined!G25</f>
        <v>MORRIS</v>
      </c>
      <c r="AK36" s="72" t="str">
        <f>DHAC_TestPatients_combined!H25</f>
        <v>Charlotte</v>
      </c>
      <c r="AL36" s="72" t="str">
        <f>DHAC_TestPatients_combined!I25</f>
        <v/>
      </c>
      <c r="AM36" s="74"/>
      <c r="AN36" s="72" t="str">
        <f>IF(DHAC_TestPatients_combined!$V25&lt;&gt;"","usual","")</f>
        <v/>
      </c>
      <c r="AO36" s="72" t="str">
        <f>IF(DHAC_TestPatients_combined!$V25&lt;&gt;"",DHAC_TestPatients_combined!$V25,"")</f>
        <v/>
      </c>
      <c r="AP36" s="74"/>
      <c r="AQ36" s="74"/>
      <c r="AR36" s="74"/>
      <c r="AS36" s="74"/>
      <c r="AT36" s="72" t="str">
        <f>IF(DHAC_TestPatients_combined!S25&lt;&gt;"", "phone",IF(DHAC_TestPatients_combined!Q25&lt;&gt;"", "phone",""))</f>
        <v>phone</v>
      </c>
      <c r="AU36" s="72" t="str">
        <f>IF(DHAC_TestPatients_combined!S25&lt;&gt;"", "home",IF(DHAC_TestPatients_combined!Q25&lt;&gt;"", "mobile",""))</f>
        <v>home</v>
      </c>
      <c r="AV36" s="74" t="str">
        <f>IF(DHAC_TestPatients_combined!S25&lt;&gt;"",DHAC_TestPatients_combined!S25,TEXT(DHAC_TestPatients_combined!Q25,"0000000000"))</f>
        <v>0370103886</v>
      </c>
      <c r="AW36" s="72" t="str">
        <f>IF(DHAC_TestPatients_combined!S25&lt;&gt;"",IF(DHAC_TestPatients_combined!Q25&lt;&gt;"","phone",""),"")</f>
        <v>phone</v>
      </c>
      <c r="AX36" s="72" t="str">
        <f>IF(DHAC_TestPatients_combined!S25&lt;&gt;"", IF(DHAC_TestPatients_combined!Q25&lt;&gt;"", "mobile",""),"")</f>
        <v>mobile</v>
      </c>
      <c r="AY36" s="72" t="str">
        <f>IF(DHAC_TestPatients_combined!S25&lt;&gt;"",TEXT(DHAC_TestPatients_combined!Q25,"0000000000"),"")</f>
        <v>0491577644</v>
      </c>
      <c r="AZ36" s="72" t="str">
        <f>IF(DHAC_TestPatients_combined!P25&lt;&gt;"", "phone","")</f>
        <v>phone</v>
      </c>
      <c r="BA36" s="72" t="str">
        <f>IF(DHAC_TestPatients_combined!P25&lt;&gt;"", "work","")</f>
        <v>work</v>
      </c>
      <c r="BB36" s="72" t="str">
        <f>DHAC_TestPatients_combined!P25</f>
        <v>0370106762</v>
      </c>
      <c r="BC36" s="72" t="str">
        <f>IF(DHAC_TestPatients_combined!R25&lt;&gt;"", "email","")</f>
        <v>email</v>
      </c>
      <c r="BD36" s="72"/>
      <c r="BE36" s="72" t="str">
        <f>DHAC_TestPatients_combined!R25</f>
        <v>charlotte.morris@my-own-personal-domain.com</v>
      </c>
      <c r="BF36" s="72" t="str">
        <f>_xlfn.XLOOKUP(DHAC_TestPatients_combined!$K25,CodeMaps!$A$12:$A$15,CodeMaps!$B$12:$B$15,"")</f>
        <v>female</v>
      </c>
      <c r="BG36" s="73">
        <f>DHAC_TestPatients_combined!J25</f>
        <v>34649</v>
      </c>
      <c r="BH36" s="74"/>
      <c r="BI36" s="74"/>
      <c r="BJ36" s="74"/>
      <c r="BK36" s="74"/>
      <c r="BL36" s="74" t="str">
        <f>DHAC_TestPatients_combined!L25</f>
        <v>175 Zeppelin Ave</v>
      </c>
      <c r="BM36" s="74"/>
      <c r="BN36" s="74" t="str">
        <f>DHAC_TestPatients_combined!M25</f>
        <v>Mountain View</v>
      </c>
      <c r="BO36" s="74" t="str">
        <f>DHAC_TestPatients_combined!N25</f>
        <v>VIC</v>
      </c>
      <c r="BP36" s="72" t="str">
        <f>IF(DHAC_TestPatients_combined!O25&lt;&gt;"",TEXT(DHAC_TestPatients_combined!O25,"0000"),"")</f>
        <v>3988</v>
      </c>
      <c r="BQ36" s="74" t="s">
        <v>259</v>
      </c>
      <c r="BR36" s="74"/>
      <c r="BS36" s="74"/>
      <c r="BT36" s="74"/>
      <c r="BU36" s="74"/>
      <c r="BV36" s="74"/>
      <c r="BW36" s="74"/>
      <c r="BX36" s="74"/>
      <c r="BY36" s="74"/>
      <c r="BZ36" s="74"/>
      <c r="CA36" s="74"/>
      <c r="CB36" s="74"/>
      <c r="CC36" s="160"/>
      <c r="CD36" s="161"/>
      <c r="CE36" s="161"/>
      <c r="CF36" s="161"/>
      <c r="CG36" s="161"/>
      <c r="CH36" s="161"/>
      <c r="CI36" s="74" t="s">
        <v>291</v>
      </c>
      <c r="CJ36" s="74" t="s">
        <v>292</v>
      </c>
      <c r="CK36" s="74" t="s">
        <v>44</v>
      </c>
      <c r="CL36" s="74" t="s">
        <v>350</v>
      </c>
    </row>
    <row r="37" spans="1:90" s="65" customFormat="1" x14ac:dyDescent="0.25">
      <c r="A37" s="72" t="str">
        <f>LOWER(_xlfn.CONCAT(SUBSTITUTE(DHAC_TestPatients_combined!G26,"'",""),"-",DHAC_TestPatients_combined!H26,IF(DHAC_TestPatients_combined!I26&lt;&gt;"","-",""),IF(DHAC_TestPatients_combined!I26&lt;&gt;"",DHAC_TestPatients_combined!I26,"")))</f>
        <v>hoskins-sergio-lionel</v>
      </c>
      <c r="B37" s="72"/>
      <c r="C37" s="74">
        <f>_xlfn.XLOOKUP(DHAC_TestPatients_combined!$U26,CodeMaps!$A$2:$A$7,CodeMaps!$B$2:$B$7,"")</f>
        <v>9</v>
      </c>
      <c r="D37" s="74" t="str">
        <f>_xlfn.XLOOKUP(DHAC_TestPatients_combined!U26,CodeMaps!$A$2:$A$7,CodeMaps!$C$2:$C$7,"")</f>
        <v>Not stated/inadequately described</v>
      </c>
      <c r="E37" s="74"/>
      <c r="F37" s="74"/>
      <c r="G37" s="74"/>
      <c r="H37" s="74"/>
      <c r="I37" s="72" t="str">
        <f>LOWER(DHAC_TestPatients_combined!C26)</f>
        <v>active</v>
      </c>
      <c r="J37" s="72" t="str">
        <f>LOWER(DHAC_TestPatients_combined!D26)</f>
        <v>verified</v>
      </c>
      <c r="K37" s="74"/>
      <c r="L37" s="72" t="str">
        <f>IF(DHAC_TestPatients_combined!B26&lt;&gt;"","NI","")</f>
        <v>NI</v>
      </c>
      <c r="M37" s="74"/>
      <c r="N37" s="74"/>
      <c r="O37" s="72" t="str">
        <f>IF(DHAC_TestPatients_combined!$B26&lt;&gt;"","IHI","")</f>
        <v>IHI</v>
      </c>
      <c r="P37" s="72" t="str">
        <f>IF(DHAC_TestPatients_combined!$B26&lt;&gt;"","http://ns.electronichealth.net.au/id/hi/ihi/1.0","")</f>
        <v>http://ns.electronichealth.net.au/id/hi/ihi/1.0</v>
      </c>
      <c r="Q37" s="72" t="str">
        <f>IF(DHAC_TestPatients_combined!$B26&lt;&gt;"",DHAC_TestPatients_combined!$B26,"")</f>
        <v>8003608666976410</v>
      </c>
      <c r="R37" s="74"/>
      <c r="S37" s="74"/>
      <c r="T37" s="72" t="str">
        <f>IF(DHAC_TestPatients_combined!$E26&lt;&gt;"","MC","")</f>
        <v>MC</v>
      </c>
      <c r="U37" s="74"/>
      <c r="V37" s="74"/>
      <c r="W37" s="72" t="str">
        <f>IF(DHAC_TestPatients_combined!$E26&lt;&gt;"","Medicare Number","")</f>
        <v>Medicare Number</v>
      </c>
      <c r="X37" s="72" t="str">
        <f>IF(DHAC_TestPatients_combined!$E26&lt;&gt;"","http://ns.electronichealth.net.au/id/medicare-number","")</f>
        <v>http://ns.electronichealth.net.au/id/medicare-number</v>
      </c>
      <c r="Y37" s="72" t="str">
        <f>IF(DHAC_TestPatients_combined!$E26&lt;&gt;"",_xlfn.CONCAT(DHAC_TestPatients_combined!$E26,DHAC_TestPatients_combined!$F26),"")</f>
        <v>39513340411</v>
      </c>
      <c r="Z37" s="74"/>
      <c r="AA37" s="72" t="str">
        <f>IF(DHAC_TestPatients_combined!$T26&lt;&gt;"","DVAU","")</f>
        <v>DVAU</v>
      </c>
      <c r="AB37" s="72" t="str">
        <f>IF(DHAC_TestPatients_combined!$T26&lt;&gt;"","http://terminology.hl7.org.au/CodeSystem/v2-0203","")</f>
        <v>http://terminology.hl7.org.au/CodeSystem/v2-0203</v>
      </c>
      <c r="AC37" s="72" t="str">
        <f>IF(DHAC_TestPatients_combined!$T26&lt;&gt;"","DVA Number","")</f>
        <v>DVA Number</v>
      </c>
      <c r="AD37" s="72" t="str">
        <f>IF(DHAC_TestPatients_combined!$T26&lt;&gt;"","DVA Number","")</f>
        <v>DVA Number</v>
      </c>
      <c r="AE37" s="72" t="str">
        <f>IF(DHAC_TestPatients_combined!$T26&lt;&gt;"","http://ns.electronichealth.net.au/id/dva","")</f>
        <v>http://ns.electronichealth.net.au/id/dva</v>
      </c>
      <c r="AF37" s="72" t="str">
        <f>IF(DHAC_TestPatients_combined!$T26&lt;&gt;"",DHAC_TestPatients_combined!$T26,"")</f>
        <v>QX682705</v>
      </c>
      <c r="AG37" s="74"/>
      <c r="AH37" s="74" t="s">
        <v>247</v>
      </c>
      <c r="AI37" s="74"/>
      <c r="AJ37" s="72" t="str">
        <f>DHAC_TestPatients_combined!G26</f>
        <v>HOSKINS</v>
      </c>
      <c r="AK37" s="72" t="str">
        <f>DHAC_TestPatients_combined!H26</f>
        <v>Sergio</v>
      </c>
      <c r="AL37" s="72" t="str">
        <f>DHAC_TestPatients_combined!I26</f>
        <v>LIONEL</v>
      </c>
      <c r="AM37" s="74"/>
      <c r="AN37" s="72" t="str">
        <f>IF(DHAC_TestPatients_combined!$V26&lt;&gt;"","usual","")</f>
        <v/>
      </c>
      <c r="AO37" s="72" t="str">
        <f>IF(DHAC_TestPatients_combined!$V26&lt;&gt;"",DHAC_TestPatients_combined!$V26,"")</f>
        <v/>
      </c>
      <c r="AP37" s="74"/>
      <c r="AQ37" s="74"/>
      <c r="AR37" s="74"/>
      <c r="AS37" s="74"/>
      <c r="AT37" s="72" t="str">
        <f>IF(DHAC_TestPatients_combined!S26&lt;&gt;"", "phone",IF(DHAC_TestPatients_combined!Q26&lt;&gt;"", "phone",""))</f>
        <v>phone</v>
      </c>
      <c r="AU37" s="72" t="str">
        <f>IF(DHAC_TestPatients_combined!S26&lt;&gt;"", "home",IF(DHAC_TestPatients_combined!Q26&lt;&gt;"", "mobile",""))</f>
        <v>home</v>
      </c>
      <c r="AV37" s="74" t="str">
        <f>IF(DHAC_TestPatients_combined!S26&lt;&gt;"",DHAC_TestPatients_combined!S26,TEXT(DHAC_TestPatients_combined!Q26,"0000000000"))</f>
        <v>0370106462</v>
      </c>
      <c r="AW37" s="72" t="str">
        <f>IF(DHAC_TestPatients_combined!S26&lt;&gt;"",IF(DHAC_TestPatients_combined!Q26&lt;&gt;"","phone",""),"")</f>
        <v>phone</v>
      </c>
      <c r="AX37" s="72" t="str">
        <f>IF(DHAC_TestPatients_combined!S26&lt;&gt;"", IF(DHAC_TestPatients_combined!Q26&lt;&gt;"", "mobile",""),"")</f>
        <v>mobile</v>
      </c>
      <c r="AY37" s="72" t="str">
        <f>IF(DHAC_TestPatients_combined!S26&lt;&gt;"",TEXT(DHAC_TestPatients_combined!Q26,"0000000000"),"")</f>
        <v>0491578957</v>
      </c>
      <c r="AZ37" s="72" t="str">
        <f>IF(DHAC_TestPatients_combined!P26&lt;&gt;"", "phone","")</f>
        <v>phone</v>
      </c>
      <c r="BA37" s="72" t="str">
        <f>IF(DHAC_TestPatients_combined!P26&lt;&gt;"", "work","")</f>
        <v>work</v>
      </c>
      <c r="BB37" s="72" t="str">
        <f>DHAC_TestPatients_combined!P26</f>
        <v>0370106474</v>
      </c>
      <c r="BC37" s="72" t="str">
        <f>IF(DHAC_TestPatients_combined!R26&lt;&gt;"", "email","")</f>
        <v>email</v>
      </c>
      <c r="BD37" s="72"/>
      <c r="BE37" s="72" t="str">
        <f>DHAC_TestPatients_combined!R26</f>
        <v>sergio.hoskins@example.net</v>
      </c>
      <c r="BF37" s="72" t="str">
        <f>_xlfn.XLOOKUP(DHAC_TestPatients_combined!$K26,CodeMaps!$A$12:$A$15,CodeMaps!$B$12:$B$15,"")</f>
        <v>male</v>
      </c>
      <c r="BG37" s="73">
        <f>DHAC_TestPatients_combined!J26</f>
        <v>33371</v>
      </c>
      <c r="BH37" s="74"/>
      <c r="BI37" s="74"/>
      <c r="BJ37" s="74"/>
      <c r="BK37" s="74"/>
      <c r="BL37" s="74" t="str">
        <f>DHAC_TestPatients_combined!L26</f>
        <v>112 Farmer Hts</v>
      </c>
      <c r="BM37" s="74"/>
      <c r="BN37" s="74" t="str">
        <f>DHAC_TestPatients_combined!M26</f>
        <v>Tostaree</v>
      </c>
      <c r="BO37" s="74" t="str">
        <f>DHAC_TestPatients_combined!N26</f>
        <v>VIC</v>
      </c>
      <c r="BP37" s="72" t="str">
        <f>IF(DHAC_TestPatients_combined!O26&lt;&gt;"",TEXT(DHAC_TestPatients_combined!O26,"0000"),"")</f>
        <v>3888</v>
      </c>
      <c r="BQ37" s="74" t="s">
        <v>259</v>
      </c>
      <c r="BR37" s="74"/>
      <c r="BS37" s="74"/>
      <c r="BT37" s="74"/>
      <c r="BU37" s="74"/>
      <c r="BV37" s="74"/>
      <c r="BW37" s="74"/>
      <c r="BX37" s="74"/>
      <c r="BY37" s="74"/>
      <c r="BZ37" s="74"/>
      <c r="CA37" s="74"/>
      <c r="CB37" s="74"/>
      <c r="CC37" s="160" t="s">
        <v>353</v>
      </c>
      <c r="CD37" s="161" t="s">
        <v>354</v>
      </c>
      <c r="CE37" s="161"/>
      <c r="CH37" s="161"/>
      <c r="CI37" s="74"/>
      <c r="CJ37" s="74"/>
      <c r="CK37" s="74"/>
      <c r="CL37" s="74"/>
    </row>
    <row r="38" spans="1:90" s="65" customFormat="1" x14ac:dyDescent="0.25">
      <c r="A38" s="72" t="str">
        <f>LOWER(_xlfn.CONCAT(SUBSTITUTE(DHAC_TestPatients_combined!G27,"'",""),"-",DHAC_TestPatients_combined!H27,IF(DHAC_TestPatients_combined!I27&lt;&gt;"","-",""),IF(DHAC_TestPatients_combined!I27&lt;&gt;"",DHAC_TestPatients_combined!I27,"")))</f>
        <v>mackay-heather</v>
      </c>
      <c r="B38" s="72"/>
      <c r="C38" s="74">
        <f>_xlfn.XLOOKUP(DHAC_TestPatients_combined!$U27,CodeMaps!$A$2:$A$7,CodeMaps!$B$2:$B$7,"")</f>
        <v>1</v>
      </c>
      <c r="D38" s="74" t="str">
        <f>_xlfn.XLOOKUP(DHAC_TestPatients_combined!U27,CodeMaps!$A$2:$A$7,CodeMaps!$C$2:$C$7,"")</f>
        <v>Aboriginal but not Torres Strait Islander origin</v>
      </c>
      <c r="E38" s="74"/>
      <c r="F38" s="74"/>
      <c r="G38" s="74"/>
      <c r="H38" s="74"/>
      <c r="I38" s="72" t="str">
        <f>LOWER(DHAC_TestPatients_combined!C27)</f>
        <v>active</v>
      </c>
      <c r="J38" s="72" t="str">
        <f>LOWER(DHAC_TestPatients_combined!D27)</f>
        <v>verified</v>
      </c>
      <c r="K38" s="74"/>
      <c r="L38" s="72" t="str">
        <f>IF(DHAC_TestPatients_combined!B27&lt;&gt;"","NI","")</f>
        <v>NI</v>
      </c>
      <c r="M38" s="74"/>
      <c r="N38" s="74"/>
      <c r="O38" s="72" t="str">
        <f>IF(DHAC_TestPatients_combined!$B27&lt;&gt;"","IHI","")</f>
        <v>IHI</v>
      </c>
      <c r="P38" s="72" t="str">
        <f>IF(DHAC_TestPatients_combined!$B27&lt;&gt;"","http://ns.electronichealth.net.au/id/hi/ihi/1.0","")</f>
        <v>http://ns.electronichealth.net.au/id/hi/ihi/1.0</v>
      </c>
      <c r="Q38" s="72" t="str">
        <f>IF(DHAC_TestPatients_combined!$B27&lt;&gt;"",DHAC_TestPatients_combined!$B27,"")</f>
        <v>8003608666976451</v>
      </c>
      <c r="R38" s="74"/>
      <c r="S38" s="74"/>
      <c r="T38" s="72" t="str">
        <f>IF(DHAC_TestPatients_combined!$E27&lt;&gt;"","MC","")</f>
        <v>MC</v>
      </c>
      <c r="U38" s="74"/>
      <c r="V38" s="74"/>
      <c r="W38" s="72" t="str">
        <f>IF(DHAC_TestPatients_combined!$E27&lt;&gt;"","Medicare Number","")</f>
        <v>Medicare Number</v>
      </c>
      <c r="X38" s="72" t="str">
        <f>IF(DHAC_TestPatients_combined!$E27&lt;&gt;"","http://ns.electronichealth.net.au/id/medicare-number","")</f>
        <v>http://ns.electronichealth.net.au/id/medicare-number</v>
      </c>
      <c r="Y38" s="72" t="str">
        <f>IF(DHAC_TestPatients_combined!$E27&lt;&gt;"",_xlfn.CONCAT(DHAC_TestPatients_combined!$E27,DHAC_TestPatients_combined!$F27),"")</f>
        <v>39513341311</v>
      </c>
      <c r="Z38" s="74"/>
      <c r="AA38" s="72" t="str">
        <f>IF(DHAC_TestPatients_combined!$T27&lt;&gt;"","DVAU","")</f>
        <v/>
      </c>
      <c r="AB38" s="72" t="str">
        <f>IF(DHAC_TestPatients_combined!$T27&lt;&gt;"","http://terminology.hl7.org.au/CodeSystem/v2-0203","")</f>
        <v/>
      </c>
      <c r="AC38" s="72" t="str">
        <f>IF(DHAC_TestPatients_combined!$T27&lt;&gt;"","DVA Number","")</f>
        <v/>
      </c>
      <c r="AD38" s="72" t="str">
        <f>IF(DHAC_TestPatients_combined!$T27&lt;&gt;"","DVA Number","")</f>
        <v/>
      </c>
      <c r="AE38" s="72" t="str">
        <f>IF(DHAC_TestPatients_combined!$T27&lt;&gt;"","http://ns.electronichealth.net.au/id/dva","")</f>
        <v/>
      </c>
      <c r="AF38" s="72" t="str">
        <f>IF(DHAC_TestPatients_combined!$T27&lt;&gt;"",DHAC_TestPatients_combined!$T27,"")</f>
        <v/>
      </c>
      <c r="AG38" s="74"/>
      <c r="AH38" s="74" t="s">
        <v>247</v>
      </c>
      <c r="AI38" s="74"/>
      <c r="AJ38" s="72" t="str">
        <f>DHAC_TestPatients_combined!G27</f>
        <v>MACKAY</v>
      </c>
      <c r="AK38" s="72" t="str">
        <f>DHAC_TestPatients_combined!H27</f>
        <v>Heather</v>
      </c>
      <c r="AL38" s="72" t="str">
        <f>DHAC_TestPatients_combined!I27</f>
        <v/>
      </c>
      <c r="AM38" s="74"/>
      <c r="AN38" s="72" t="str">
        <f>IF(DHAC_TestPatients_combined!$V27&lt;&gt;"","usual","")</f>
        <v/>
      </c>
      <c r="AO38" s="72" t="str">
        <f>IF(DHAC_TestPatients_combined!$V27&lt;&gt;"",DHAC_TestPatients_combined!$V27,"")</f>
        <v/>
      </c>
      <c r="AP38" s="74"/>
      <c r="AQ38" s="74"/>
      <c r="AR38" s="74"/>
      <c r="AS38" s="74"/>
      <c r="AT38" s="72" t="str">
        <f>IF(DHAC_TestPatients_combined!S27&lt;&gt;"", "phone",IF(DHAC_TestPatients_combined!Q27&lt;&gt;"", "phone",""))</f>
        <v>phone</v>
      </c>
      <c r="AU38" s="72" t="str">
        <f>IF(DHAC_TestPatients_combined!S27&lt;&gt;"", "home",IF(DHAC_TestPatients_combined!Q27&lt;&gt;"", "mobile",""))</f>
        <v>home</v>
      </c>
      <c r="AV38" s="74" t="str">
        <f>IF(DHAC_TestPatients_combined!S27&lt;&gt;"",DHAC_TestPatients_combined!S27,TEXT(DHAC_TestPatients_combined!Q27,"0000000000"))</f>
        <v>0370108075</v>
      </c>
      <c r="AW38" s="72" t="str">
        <f>IF(DHAC_TestPatients_combined!S27&lt;&gt;"",IF(DHAC_TestPatients_combined!Q27&lt;&gt;"","phone",""),"")</f>
        <v>phone</v>
      </c>
      <c r="AX38" s="72" t="str">
        <f>IF(DHAC_TestPatients_combined!S27&lt;&gt;"", IF(DHAC_TestPatients_combined!Q27&lt;&gt;"", "mobile",""),"")</f>
        <v>mobile</v>
      </c>
      <c r="AY38" s="72" t="str">
        <f>IF(DHAC_TestPatients_combined!S27&lt;&gt;"",TEXT(DHAC_TestPatients_combined!Q27,"0000000000"),"")</f>
        <v>0491578148</v>
      </c>
      <c r="AZ38" s="72" t="str">
        <f>IF(DHAC_TestPatients_combined!P27&lt;&gt;"", "phone","")</f>
        <v>phone</v>
      </c>
      <c r="BA38" s="72" t="str">
        <f>IF(DHAC_TestPatients_combined!P27&lt;&gt;"", "work","")</f>
        <v>work</v>
      </c>
      <c r="BB38" s="72" t="str">
        <f>DHAC_TestPatients_combined!P27</f>
        <v>0370103228</v>
      </c>
      <c r="BC38" s="72" t="str">
        <f>IF(DHAC_TestPatients_combined!R27&lt;&gt;"", "email","")</f>
        <v>email</v>
      </c>
      <c r="BD38" s="72"/>
      <c r="BE38" s="72" t="str">
        <f>DHAC_TestPatients_combined!R27</f>
        <v>heather.mackay@example.com</v>
      </c>
      <c r="BF38" s="72" t="str">
        <f>_xlfn.XLOOKUP(DHAC_TestPatients_combined!$K27,CodeMaps!$A$12:$A$15,CodeMaps!$B$12:$B$15,"")</f>
        <v>female</v>
      </c>
      <c r="BG38" s="73">
        <f>DHAC_TestPatients_combined!J27</f>
        <v>30282</v>
      </c>
      <c r="BH38" s="74"/>
      <c r="BI38" s="74"/>
      <c r="BJ38" s="74"/>
      <c r="BK38" s="74"/>
      <c r="BL38" s="74" t="str">
        <f>DHAC_TestPatients_combined!L27</f>
        <v>28 Stone Cr</v>
      </c>
      <c r="BM38" s="74"/>
      <c r="BN38" s="74" t="str">
        <f>DHAC_TestPatients_combined!M27</f>
        <v>Appin South</v>
      </c>
      <c r="BO38" s="74" t="str">
        <f>DHAC_TestPatients_combined!N27</f>
        <v>VIC</v>
      </c>
      <c r="BP38" s="72" t="str">
        <f>IF(DHAC_TestPatients_combined!O27&lt;&gt;"",TEXT(DHAC_TestPatients_combined!O27,"0000"),"")</f>
        <v>3579</v>
      </c>
      <c r="BQ38" s="74" t="s">
        <v>259</v>
      </c>
      <c r="BR38" s="74"/>
      <c r="BS38" s="74"/>
      <c r="BT38" s="74"/>
      <c r="BU38" s="74"/>
      <c r="BV38" s="74"/>
      <c r="BW38" s="74"/>
      <c r="BX38" s="74"/>
      <c r="BY38" s="74"/>
      <c r="BZ38" s="74"/>
      <c r="CA38" s="74"/>
      <c r="CB38" s="74"/>
      <c r="CC38" s="160">
        <v>446151000124109</v>
      </c>
      <c r="CD38" s="161" t="s">
        <v>355</v>
      </c>
      <c r="CE38" s="161"/>
      <c r="CF38" s="161" t="s">
        <v>289</v>
      </c>
      <c r="CG38" s="161" t="s">
        <v>290</v>
      </c>
      <c r="CH38" s="161"/>
      <c r="CI38" s="74"/>
      <c r="CJ38" s="74"/>
      <c r="CK38" s="74"/>
      <c r="CL38" s="74"/>
    </row>
    <row r="39" spans="1:90" s="65" customFormat="1" x14ac:dyDescent="0.25">
      <c r="A39" s="72" t="str">
        <f>LOWER(_xlfn.CONCAT(SUBSTITUTE(DHAC_TestPatients_combined!G28,"'",""),"-",DHAC_TestPatients_combined!H28,IF(DHAC_TestPatients_combined!I28&lt;&gt;"","-",""),IF(DHAC_TestPatients_combined!I28&lt;&gt;"",DHAC_TestPatients_combined!I28,"")))</f>
        <v>mackay-fritz</v>
      </c>
      <c r="B39" s="72"/>
      <c r="C39" s="74">
        <f>_xlfn.XLOOKUP(DHAC_TestPatients_combined!$U28,CodeMaps!$A$2:$A$7,CodeMaps!$B$2:$B$7,"")</f>
        <v>9</v>
      </c>
      <c r="D39" s="74" t="str">
        <f>_xlfn.XLOOKUP(DHAC_TestPatients_combined!U28,CodeMaps!$A$2:$A$7,CodeMaps!$C$2:$C$7,"")</f>
        <v>Not stated/inadequately described</v>
      </c>
      <c r="E39" s="74"/>
      <c r="F39" s="74"/>
      <c r="G39" s="74"/>
      <c r="H39" s="74"/>
      <c r="I39" s="72" t="str">
        <f>LOWER(DHAC_TestPatients_combined!C28)</f>
        <v>active</v>
      </c>
      <c r="J39" s="72" t="str">
        <f>LOWER(DHAC_TestPatients_combined!D28)</f>
        <v>verified</v>
      </c>
      <c r="K39" s="74"/>
      <c r="L39" s="72" t="str">
        <f>IF(DHAC_TestPatients_combined!B28&lt;&gt;"","NI","")</f>
        <v>NI</v>
      </c>
      <c r="M39" s="74"/>
      <c r="N39" s="74"/>
      <c r="O39" s="72" t="str">
        <f>IF(DHAC_TestPatients_combined!$B28&lt;&gt;"","IHI","")</f>
        <v>IHI</v>
      </c>
      <c r="P39" s="72" t="str">
        <f>IF(DHAC_TestPatients_combined!$B28&lt;&gt;"","http://ns.electronichealth.net.au/id/hi/ihi/1.0","")</f>
        <v>http://ns.electronichealth.net.au/id/hi/ihi/1.0</v>
      </c>
      <c r="Q39" s="72" t="str">
        <f>IF(DHAC_TestPatients_combined!$B28&lt;&gt;"",DHAC_TestPatients_combined!$B28,"")</f>
        <v>8003608000311712</v>
      </c>
      <c r="R39" s="74"/>
      <c r="S39" s="74"/>
      <c r="T39" s="72" t="str">
        <f>IF(DHAC_TestPatients_combined!$E28&lt;&gt;"","MC","")</f>
        <v>MC</v>
      </c>
      <c r="U39" s="74"/>
      <c r="V39" s="74"/>
      <c r="W39" s="72" t="str">
        <f>IF(DHAC_TestPatients_combined!$E28&lt;&gt;"","Medicare Number","")</f>
        <v>Medicare Number</v>
      </c>
      <c r="X39" s="72" t="str">
        <f>IF(DHAC_TestPatients_combined!$E28&lt;&gt;"","http://ns.electronichealth.net.au/id/medicare-number","")</f>
        <v>http://ns.electronichealth.net.au/id/medicare-number</v>
      </c>
      <c r="Y39" s="72" t="str">
        <f>IF(DHAC_TestPatients_combined!$E28&lt;&gt;"",_xlfn.CONCAT(DHAC_TestPatients_combined!$E28,DHAC_TestPatients_combined!$F28),"")</f>
        <v>39513341312</v>
      </c>
      <c r="Z39" s="74"/>
      <c r="AA39" s="72" t="str">
        <f>IF(DHAC_TestPatients_combined!$T28&lt;&gt;"","DVAU","")</f>
        <v/>
      </c>
      <c r="AB39" s="72" t="str">
        <f>IF(DHAC_TestPatients_combined!$T28&lt;&gt;"","http://terminology.hl7.org.au/CodeSystem/v2-0203","")</f>
        <v/>
      </c>
      <c r="AC39" s="72" t="str">
        <f>IF(DHAC_TestPatients_combined!$T28&lt;&gt;"","DVA Number","")</f>
        <v/>
      </c>
      <c r="AD39" s="72" t="str">
        <f>IF(DHAC_TestPatients_combined!$T28&lt;&gt;"","DVA Number","")</f>
        <v/>
      </c>
      <c r="AE39" s="72" t="str">
        <f>IF(DHAC_TestPatients_combined!$T28&lt;&gt;"","http://ns.electronichealth.net.au/id/dva","")</f>
        <v/>
      </c>
      <c r="AF39" s="72" t="str">
        <f>IF(DHAC_TestPatients_combined!$T28&lt;&gt;"",DHAC_TestPatients_combined!$T28,"")</f>
        <v/>
      </c>
      <c r="AG39" s="74"/>
      <c r="AH39" s="74" t="s">
        <v>247</v>
      </c>
      <c r="AI39" s="74"/>
      <c r="AJ39" s="72" t="str">
        <f>DHAC_TestPatients_combined!G28</f>
        <v>MACKAY</v>
      </c>
      <c r="AK39" s="72" t="str">
        <f>DHAC_TestPatients_combined!H28</f>
        <v>Fritz</v>
      </c>
      <c r="AL39" s="72" t="str">
        <f>DHAC_TestPatients_combined!I28</f>
        <v/>
      </c>
      <c r="AM39" s="74"/>
      <c r="AN39" s="72" t="str">
        <f>IF(DHAC_TestPatients_combined!$V28&lt;&gt;"","usual","")</f>
        <v/>
      </c>
      <c r="AO39" s="72" t="str">
        <f>IF(DHAC_TestPatients_combined!$V28&lt;&gt;"",DHAC_TestPatients_combined!$V28,"")</f>
        <v/>
      </c>
      <c r="AP39" s="74"/>
      <c r="AQ39" s="74"/>
      <c r="AR39" s="74"/>
      <c r="AS39" s="74"/>
      <c r="AT39" s="72" t="str">
        <f>IF(DHAC_TestPatients_combined!S28&lt;&gt;"", "phone",IF(DHAC_TestPatients_combined!Q28&lt;&gt;"", "phone",""))</f>
        <v>phone</v>
      </c>
      <c r="AU39" s="72" t="str">
        <f>IF(DHAC_TestPatients_combined!S28&lt;&gt;"", "home",IF(DHAC_TestPatients_combined!Q28&lt;&gt;"", "mobile",""))</f>
        <v>home</v>
      </c>
      <c r="AV39" s="74" t="str">
        <f>IF(DHAC_TestPatients_combined!S28&lt;&gt;"",DHAC_TestPatients_combined!S28,TEXT(DHAC_TestPatients_combined!Q28,"0000000000"))</f>
        <v>0370108075</v>
      </c>
      <c r="AW39" s="72" t="str">
        <f>IF(DHAC_TestPatients_combined!S28&lt;&gt;"",IF(DHAC_TestPatients_combined!Q28&lt;&gt;"","phone",""),"")</f>
        <v>phone</v>
      </c>
      <c r="AX39" s="72" t="str">
        <f>IF(DHAC_TestPatients_combined!S28&lt;&gt;"", IF(DHAC_TestPatients_combined!Q28&lt;&gt;"", "mobile",""),"")</f>
        <v>mobile</v>
      </c>
      <c r="AY39" s="72" t="str">
        <f>IF(DHAC_TestPatients_combined!S28&lt;&gt;"",TEXT(DHAC_TestPatients_combined!Q28,"0000000000"),"")</f>
        <v>0491578888</v>
      </c>
      <c r="AZ39" s="72" t="str">
        <f>IF(DHAC_TestPatients_combined!P28&lt;&gt;"", "phone","")</f>
        <v>phone</v>
      </c>
      <c r="BA39" s="72" t="str">
        <f>IF(DHAC_TestPatients_combined!P28&lt;&gt;"", "work","")</f>
        <v>work</v>
      </c>
      <c r="BB39" s="72" t="str">
        <f>DHAC_TestPatients_combined!P28</f>
        <v>0370105614</v>
      </c>
      <c r="BC39" s="72" t="str">
        <f>IF(DHAC_TestPatients_combined!R28&lt;&gt;"", "email","")</f>
        <v>email</v>
      </c>
      <c r="BD39" s="72"/>
      <c r="BE39" s="72" t="str">
        <f>DHAC_TestPatients_combined!R28</f>
        <v>fritz.mackay@example.com.au</v>
      </c>
      <c r="BF39" s="72" t="str">
        <f>_xlfn.XLOOKUP(DHAC_TestPatients_combined!$K28,CodeMaps!$A$12:$A$15,CodeMaps!$B$12:$B$15,"")</f>
        <v>male</v>
      </c>
      <c r="BG39" s="73">
        <f>DHAC_TestPatients_combined!J28</f>
        <v>28662</v>
      </c>
      <c r="BH39" s="74"/>
      <c r="BI39" s="74"/>
      <c r="BJ39" s="74"/>
      <c r="BK39" s="74"/>
      <c r="BL39" s="74" t="str">
        <f>DHAC_TestPatients_combined!L28</f>
        <v>28 Stone Cr</v>
      </c>
      <c r="BM39" s="74"/>
      <c r="BN39" s="74" t="str">
        <f>DHAC_TestPatients_combined!M28</f>
        <v>Appin South</v>
      </c>
      <c r="BO39" s="74" t="str">
        <f>DHAC_TestPatients_combined!N28</f>
        <v>VIC</v>
      </c>
      <c r="BP39" s="72" t="str">
        <f>IF(DHAC_TestPatients_combined!O28&lt;&gt;"",TEXT(DHAC_TestPatients_combined!O28,"0000"),"")</f>
        <v>3579</v>
      </c>
      <c r="BQ39" s="74" t="s">
        <v>259</v>
      </c>
      <c r="BR39" s="74"/>
      <c r="BS39" s="74"/>
      <c r="BT39" s="74"/>
      <c r="BU39" s="74"/>
      <c r="BV39" s="74"/>
      <c r="BW39" s="74"/>
      <c r="BX39" s="74"/>
      <c r="BY39" s="74"/>
      <c r="BZ39" s="74"/>
      <c r="CA39" s="74"/>
      <c r="CB39" s="74"/>
      <c r="CC39" s="160"/>
      <c r="CD39" s="161"/>
      <c r="CE39" s="161"/>
      <c r="CF39" s="161"/>
      <c r="CG39" s="161"/>
      <c r="CH39" s="161"/>
      <c r="CI39" s="74"/>
      <c r="CJ39" s="74"/>
      <c r="CK39" s="74"/>
      <c r="CL39" s="74"/>
    </row>
    <row r="40" spans="1:90" s="65" customFormat="1" x14ac:dyDescent="0.25">
      <c r="A40" s="72" t="str">
        <f>LOWER(_xlfn.CONCAT(SUBSTITUTE(DHAC_TestPatients_combined!G29,"'",""),"-",DHAC_TestPatients_combined!H29,IF(DHAC_TestPatients_combined!I29&lt;&gt;"","-",""),IF(DHAC_TestPatients_combined!I29&lt;&gt;"",DHAC_TestPatients_combined!I29,"")))</f>
        <v>mackay-elliott</v>
      </c>
      <c r="B40" s="72"/>
      <c r="C40" s="74">
        <f>_xlfn.XLOOKUP(DHAC_TestPatients_combined!$U29,CodeMaps!$A$2:$A$7,CodeMaps!$B$2:$B$7,"")</f>
        <v>1</v>
      </c>
      <c r="D40" s="74" t="str">
        <f>_xlfn.XLOOKUP(DHAC_TestPatients_combined!U29,CodeMaps!$A$2:$A$7,CodeMaps!$C$2:$C$7,"")</f>
        <v>Aboriginal but not Torres Strait Islander origin</v>
      </c>
      <c r="E40" s="74"/>
      <c r="F40" s="74"/>
      <c r="G40" s="74"/>
      <c r="H40" s="74"/>
      <c r="I40" s="72" t="str">
        <f>LOWER(DHAC_TestPatients_combined!C29)</f>
        <v>active</v>
      </c>
      <c r="J40" s="72" t="str">
        <f>LOWER(DHAC_TestPatients_combined!D29)</f>
        <v>verified</v>
      </c>
      <c r="K40" s="74"/>
      <c r="L40" s="72" t="str">
        <f>IF(DHAC_TestPatients_combined!B29&lt;&gt;"","NI","")</f>
        <v>NI</v>
      </c>
      <c r="M40" s="74"/>
      <c r="N40" s="74"/>
      <c r="O40" s="72" t="str">
        <f>IF(DHAC_TestPatients_combined!$B29&lt;&gt;"","IHI","")</f>
        <v>IHI</v>
      </c>
      <c r="P40" s="72" t="str">
        <f>IF(DHAC_TestPatients_combined!$B29&lt;&gt;"","http://ns.electronichealth.net.au/id/hi/ihi/1.0","")</f>
        <v>http://ns.electronichealth.net.au/id/hi/ihi/1.0</v>
      </c>
      <c r="Q40" s="72" t="str">
        <f>IF(DHAC_TestPatients_combined!$B29&lt;&gt;"",DHAC_TestPatients_combined!$B29,"")</f>
        <v>8003608333647220</v>
      </c>
      <c r="R40" s="74"/>
      <c r="S40" s="74"/>
      <c r="T40" s="72" t="str">
        <f>IF(DHAC_TestPatients_combined!$E29&lt;&gt;"","MC","")</f>
        <v>MC</v>
      </c>
      <c r="U40" s="74"/>
      <c r="V40" s="74"/>
      <c r="W40" s="72" t="str">
        <f>IF(DHAC_TestPatients_combined!$E29&lt;&gt;"","Medicare Number","")</f>
        <v>Medicare Number</v>
      </c>
      <c r="X40" s="72" t="str">
        <f>IF(DHAC_TestPatients_combined!$E29&lt;&gt;"","http://ns.electronichealth.net.au/id/medicare-number","")</f>
        <v>http://ns.electronichealth.net.au/id/medicare-number</v>
      </c>
      <c r="Y40" s="72" t="str">
        <f>IF(DHAC_TestPatients_combined!$E29&lt;&gt;"",_xlfn.CONCAT(DHAC_TestPatients_combined!$E29,DHAC_TestPatients_combined!$F29),"")</f>
        <v>39513341313</v>
      </c>
      <c r="Z40" s="74"/>
      <c r="AA40" s="72" t="str">
        <f>IF(DHAC_TestPatients_combined!$T29&lt;&gt;"","DVAU","")</f>
        <v/>
      </c>
      <c r="AB40" s="72" t="str">
        <f>IF(DHAC_TestPatients_combined!$T29&lt;&gt;"","http://terminology.hl7.org.au/CodeSystem/v2-0203","")</f>
        <v/>
      </c>
      <c r="AC40" s="72" t="str">
        <f>IF(DHAC_TestPatients_combined!$T29&lt;&gt;"","DVA Number","")</f>
        <v/>
      </c>
      <c r="AD40" s="72" t="str">
        <f>IF(DHAC_TestPatients_combined!$T29&lt;&gt;"","DVA Number","")</f>
        <v/>
      </c>
      <c r="AE40" s="72" t="str">
        <f>IF(DHAC_TestPatients_combined!$T29&lt;&gt;"","http://ns.electronichealth.net.au/id/dva","")</f>
        <v/>
      </c>
      <c r="AF40" s="72" t="str">
        <f>IF(DHAC_TestPatients_combined!$T29&lt;&gt;"",DHAC_TestPatients_combined!$T29,"")</f>
        <v/>
      </c>
      <c r="AG40" s="74"/>
      <c r="AH40" s="74" t="s">
        <v>247</v>
      </c>
      <c r="AI40" s="74"/>
      <c r="AJ40" s="72" t="str">
        <f>DHAC_TestPatients_combined!G29</f>
        <v>MACKAY</v>
      </c>
      <c r="AK40" s="72" t="str">
        <f>DHAC_TestPatients_combined!H29</f>
        <v>Elliott</v>
      </c>
      <c r="AL40" s="72" t="str">
        <f>DHAC_TestPatients_combined!I29</f>
        <v/>
      </c>
      <c r="AM40" s="74"/>
      <c r="AN40" s="72" t="str">
        <f>IF(DHAC_TestPatients_combined!$V29&lt;&gt;"","usual","")</f>
        <v/>
      </c>
      <c r="AO40" s="72" t="str">
        <f>IF(DHAC_TestPatients_combined!$V29&lt;&gt;"",DHAC_TestPatients_combined!$V29,"")</f>
        <v/>
      </c>
      <c r="AP40" s="74"/>
      <c r="AQ40" s="74"/>
      <c r="AR40" s="74"/>
      <c r="AS40" s="74"/>
      <c r="AT40" s="72" t="str">
        <f>IF(DHAC_TestPatients_combined!S29&lt;&gt;"", "phone",IF(DHAC_TestPatients_combined!Q29&lt;&gt;"", "phone",""))</f>
        <v>phone</v>
      </c>
      <c r="AU40" s="72" t="str">
        <f>IF(DHAC_TestPatients_combined!S29&lt;&gt;"", "home",IF(DHAC_TestPatients_combined!Q29&lt;&gt;"", "mobile",""))</f>
        <v>home</v>
      </c>
      <c r="AV40" s="74" t="str">
        <f>IF(DHAC_TestPatients_combined!S29&lt;&gt;"",DHAC_TestPatients_combined!S29,TEXT(DHAC_TestPatients_combined!Q29,"0000000000"))</f>
        <v>0370108075</v>
      </c>
      <c r="AW40" s="72" t="str">
        <f>IF(DHAC_TestPatients_combined!S29&lt;&gt;"",IF(DHAC_TestPatients_combined!Q29&lt;&gt;"","phone",""),"")</f>
        <v/>
      </c>
      <c r="AX40" s="72" t="str">
        <f>IF(DHAC_TestPatients_combined!S29&lt;&gt;"", IF(DHAC_TestPatients_combined!Q29&lt;&gt;"", "mobile",""),"")</f>
        <v/>
      </c>
      <c r="AY40" s="72" t="str">
        <f>IF(DHAC_TestPatients_combined!S29&lt;&gt;"",TEXT(DHAC_TestPatients_combined!Q29,"0000000000"),"")</f>
        <v/>
      </c>
      <c r="AZ40" s="72" t="str">
        <f>IF(DHAC_TestPatients_combined!P29&lt;&gt;"", "phone","")</f>
        <v/>
      </c>
      <c r="BA40" s="72" t="str">
        <f>IF(DHAC_TestPatients_combined!P29&lt;&gt;"", "work","")</f>
        <v/>
      </c>
      <c r="BB40" s="72" t="str">
        <f>DHAC_TestPatients_combined!P29</f>
        <v/>
      </c>
      <c r="BC40" s="72" t="str">
        <f>IF(DHAC_TestPatients_combined!R29&lt;&gt;"", "email","")</f>
        <v/>
      </c>
      <c r="BD40" s="72"/>
      <c r="BE40" s="72" t="str">
        <f>DHAC_TestPatients_combined!R29</f>
        <v/>
      </c>
      <c r="BF40" s="72" t="str">
        <f>_xlfn.XLOOKUP(DHAC_TestPatients_combined!$K29,CodeMaps!$A$12:$A$15,CodeMaps!$B$12:$B$15,"")</f>
        <v>male</v>
      </c>
      <c r="BG40" s="73">
        <f>DHAC_TestPatients_combined!J29</f>
        <v>45315</v>
      </c>
      <c r="BH40" s="74"/>
      <c r="BI40" s="74"/>
      <c r="BJ40" s="74"/>
      <c r="BK40" s="74"/>
      <c r="BL40" s="74" t="str">
        <f>DHAC_TestPatients_combined!L29</f>
        <v>28 Stone Cr</v>
      </c>
      <c r="BM40" s="74"/>
      <c r="BN40" s="74" t="str">
        <f>DHAC_TestPatients_combined!M29</f>
        <v>Appin South</v>
      </c>
      <c r="BO40" s="74" t="str">
        <f>DHAC_TestPatients_combined!N29</f>
        <v>VIC</v>
      </c>
      <c r="BP40" s="72" t="str">
        <f>IF(DHAC_TestPatients_combined!O29&lt;&gt;"",TEXT(DHAC_TestPatients_combined!O29,"0000"),"")</f>
        <v>3579</v>
      </c>
      <c r="BQ40" s="74" t="s">
        <v>259</v>
      </c>
      <c r="BR40" s="74"/>
      <c r="BS40" s="74"/>
      <c r="BT40" s="74"/>
      <c r="BU40" s="74"/>
      <c r="BV40" s="74"/>
      <c r="BW40" s="74"/>
      <c r="BX40" s="74"/>
      <c r="BY40" s="74"/>
      <c r="BZ40" s="74"/>
      <c r="CA40" s="74"/>
      <c r="CB40" s="74"/>
      <c r="CC40" s="160"/>
      <c r="CD40" s="161"/>
      <c r="CE40" s="161"/>
      <c r="CF40" s="161"/>
      <c r="CG40" s="161"/>
      <c r="CH40" s="161"/>
      <c r="CI40" s="74"/>
      <c r="CJ40" s="74"/>
      <c r="CK40" s="74"/>
      <c r="CL40" s="74"/>
    </row>
    <row r="41" spans="1:90" s="65" customFormat="1" x14ac:dyDescent="0.25">
      <c r="A41" s="72" t="str">
        <f>LOWER(_xlfn.CONCAT(SUBSTITUTE(DHAC_TestPatients_combined!G30,"'",""),"-",DHAC_TestPatients_combined!H30,IF(DHAC_TestPatients_combined!I30&lt;&gt;"","-",""),IF(DHAC_TestPatients_combined!I30&lt;&gt;"",DHAC_TestPatients_combined!I30,"")))</f>
        <v>nielsen-eleanore</v>
      </c>
      <c r="B41" s="72"/>
      <c r="C41" s="74" t="str">
        <f>_xlfn.XLOOKUP(DHAC_TestPatients_combined!$U30,CodeMaps!$A$2:$A$7,CodeMaps!$B$2:$B$7,"")</f>
        <v/>
      </c>
      <c r="D41" s="74" t="str">
        <f>_xlfn.XLOOKUP(DHAC_TestPatients_combined!U30,CodeMaps!$A$2:$A$7,CodeMaps!$C$2:$C$7,"")</f>
        <v/>
      </c>
      <c r="E41" s="74"/>
      <c r="F41" s="74"/>
      <c r="G41" s="74"/>
      <c r="H41" s="74"/>
      <c r="I41" s="72" t="str">
        <f>LOWER(DHAC_TestPatients_combined!C30)</f>
        <v>expired</v>
      </c>
      <c r="J41" s="72" t="str">
        <f>LOWER(DHAC_TestPatients_combined!D30)</f>
        <v>unverified</v>
      </c>
      <c r="K41" s="74"/>
      <c r="L41" s="72" t="str">
        <f>IF(DHAC_TestPatients_combined!B30&lt;&gt;"","NI","")</f>
        <v>NI</v>
      </c>
      <c r="M41" s="74"/>
      <c r="N41" s="74"/>
      <c r="O41" s="72" t="str">
        <f>IF(DHAC_TestPatients_combined!$B30&lt;&gt;"","IHI","")</f>
        <v>IHI</v>
      </c>
      <c r="P41" s="72" t="str">
        <f>IF(DHAC_TestPatients_combined!$B30&lt;&gt;"","http://ns.electronichealth.net.au/id/hi/ihi/1.0","")</f>
        <v>http://ns.electronichealth.net.au/id/hi/ihi/1.0</v>
      </c>
      <c r="Q41" s="72" t="str">
        <f>IF(DHAC_TestPatients_combined!$B30&lt;&gt;"",DHAC_TestPatients_combined!$B30,"")</f>
        <v>8003608500314752</v>
      </c>
      <c r="R41" s="74"/>
      <c r="S41" s="74"/>
      <c r="T41" s="72" t="str">
        <f>IF(DHAC_TestPatients_combined!$E30&lt;&gt;"","MC","")</f>
        <v/>
      </c>
      <c r="U41" s="74"/>
      <c r="V41" s="74"/>
      <c r="W41" s="72" t="str">
        <f>IF(DHAC_TestPatients_combined!$E30&lt;&gt;"","Medicare Number","")</f>
        <v/>
      </c>
      <c r="X41" s="72" t="str">
        <f>IF(DHAC_TestPatients_combined!$E30&lt;&gt;"","http://ns.electronichealth.net.au/id/medicare-number","")</f>
        <v/>
      </c>
      <c r="Y41" s="72" t="str">
        <f>IF(DHAC_TestPatients_combined!$E30&lt;&gt;"",_xlfn.CONCAT(DHAC_TestPatients_combined!$E30,DHAC_TestPatients_combined!$F30),"")</f>
        <v/>
      </c>
      <c r="Z41" s="74"/>
      <c r="AA41" s="72" t="str">
        <f>IF(DHAC_TestPatients_combined!$T30&lt;&gt;"","DVAU","")</f>
        <v/>
      </c>
      <c r="AB41" s="72" t="str">
        <f>IF(DHAC_TestPatients_combined!$T30&lt;&gt;"","http://terminology.hl7.org.au/CodeSystem/v2-0203","")</f>
        <v/>
      </c>
      <c r="AC41" s="72" t="str">
        <f>IF(DHAC_TestPatients_combined!$T30&lt;&gt;"","DVA Number","")</f>
        <v/>
      </c>
      <c r="AD41" s="72" t="str">
        <f>IF(DHAC_TestPatients_combined!$T30&lt;&gt;"","DVA Number","")</f>
        <v/>
      </c>
      <c r="AE41" s="72" t="str">
        <f>IF(DHAC_TestPatients_combined!$T30&lt;&gt;"","http://ns.electronichealth.net.au/id/dva","")</f>
        <v/>
      </c>
      <c r="AF41" s="72" t="str">
        <f>IF(DHAC_TestPatients_combined!$T30&lt;&gt;"",DHAC_TestPatients_combined!$T30,"")</f>
        <v/>
      </c>
      <c r="AG41" s="74"/>
      <c r="AH41" s="74" t="s">
        <v>247</v>
      </c>
      <c r="AI41" s="74"/>
      <c r="AJ41" s="72" t="str">
        <f>DHAC_TestPatients_combined!G30</f>
        <v>NIELSEN</v>
      </c>
      <c r="AK41" s="72" t="str">
        <f>DHAC_TestPatients_combined!H30</f>
        <v>Eleanore</v>
      </c>
      <c r="AL41" s="72" t="str">
        <f>DHAC_TestPatients_combined!I30</f>
        <v/>
      </c>
      <c r="AM41" s="74"/>
      <c r="AN41" s="72" t="str">
        <f>IF(DHAC_TestPatients_combined!$V30&lt;&gt;"","usual","")</f>
        <v/>
      </c>
      <c r="AO41" s="72" t="str">
        <f>IF(DHAC_TestPatients_combined!$V30&lt;&gt;"",DHAC_TestPatients_combined!$V30,"")</f>
        <v/>
      </c>
      <c r="AP41" s="74"/>
      <c r="AQ41" s="74"/>
      <c r="AR41" s="74"/>
      <c r="AS41" s="74"/>
      <c r="AT41" s="72" t="str">
        <f>IF(DHAC_TestPatients_combined!S30&lt;&gt;"", "phone",IF(DHAC_TestPatients_combined!Q30&lt;&gt;"", "phone",""))</f>
        <v>phone</v>
      </c>
      <c r="AU41" s="72" t="str">
        <f>IF(DHAC_TestPatients_combined!S30&lt;&gt;"", "home",IF(DHAC_TestPatients_combined!Q30&lt;&gt;"", "mobile",""))</f>
        <v>home</v>
      </c>
      <c r="AV41" s="74" t="str">
        <f>IF(DHAC_TestPatients_combined!S30&lt;&gt;"",DHAC_TestPatients_combined!S30,TEXT(DHAC_TestPatients_combined!Q30,"0000000000"))</f>
        <v>0370106104</v>
      </c>
      <c r="AW41" s="72" t="str">
        <f>IF(DHAC_TestPatients_combined!S30&lt;&gt;"",IF(DHAC_TestPatients_combined!Q30&lt;&gt;"","phone",""),"")</f>
        <v>phone</v>
      </c>
      <c r="AX41" s="72" t="str">
        <f>IF(DHAC_TestPatients_combined!S30&lt;&gt;"", IF(DHAC_TestPatients_combined!Q30&lt;&gt;"", "mobile",""),"")</f>
        <v>mobile</v>
      </c>
      <c r="AY41" s="72" t="str">
        <f>IF(DHAC_TestPatients_combined!S30&lt;&gt;"",TEXT(DHAC_TestPatients_combined!Q30,"0000000000"),"")</f>
        <v>0491579760</v>
      </c>
      <c r="AZ41" s="72" t="str">
        <f>IF(DHAC_TestPatients_combined!P30&lt;&gt;"", "phone","")</f>
        <v>phone</v>
      </c>
      <c r="BA41" s="72" t="str">
        <f>IF(DHAC_TestPatients_combined!P30&lt;&gt;"", "work","")</f>
        <v>work</v>
      </c>
      <c r="BB41" s="72" t="str">
        <f>DHAC_TestPatients_combined!P30</f>
        <v>0370109170</v>
      </c>
      <c r="BC41" s="72" t="str">
        <f>IF(DHAC_TestPatients_combined!R30&lt;&gt;"", "email","")</f>
        <v>email</v>
      </c>
      <c r="BD41" s="72"/>
      <c r="BE41" s="72" t="str">
        <f>DHAC_TestPatients_combined!R30</f>
        <v>eleanore.nielsen@example.com</v>
      </c>
      <c r="BF41" s="72" t="str">
        <f>_xlfn.XLOOKUP(DHAC_TestPatients_combined!$K30,CodeMaps!$A$12:$A$15,CodeMaps!$B$12:$B$15,"")</f>
        <v>other</v>
      </c>
      <c r="BG41" s="73">
        <f>DHAC_TestPatients_combined!J30</f>
        <v>16539</v>
      </c>
      <c r="BH41" s="74"/>
      <c r="BI41" s="74"/>
      <c r="BJ41" s="74"/>
      <c r="BK41" s="74"/>
      <c r="BL41" s="74" t="str">
        <f>DHAC_TestPatients_combined!L30</f>
        <v>170 Rail Lane</v>
      </c>
      <c r="BM41" s="74"/>
      <c r="BN41" s="74" t="str">
        <f>DHAC_TestPatients_combined!M30</f>
        <v>Powelltown</v>
      </c>
      <c r="BO41" s="74" t="str">
        <f>DHAC_TestPatients_combined!N30</f>
        <v>VIC</v>
      </c>
      <c r="BP41" s="72" t="str">
        <f>IF(DHAC_TestPatients_combined!O30&lt;&gt;"",TEXT(DHAC_TestPatients_combined!O30,"0000"),"")</f>
        <v>3797</v>
      </c>
      <c r="BQ41" s="74" t="s">
        <v>259</v>
      </c>
      <c r="BR41" s="74"/>
      <c r="BS41" s="74"/>
      <c r="BT41" s="74"/>
      <c r="BU41" s="74"/>
      <c r="BV41" s="74"/>
      <c r="BW41" s="74"/>
      <c r="BX41" s="74"/>
      <c r="BY41" s="74"/>
      <c r="BZ41" s="74"/>
      <c r="CA41" s="74"/>
      <c r="CB41" s="74"/>
      <c r="CF41" s="161"/>
      <c r="CG41" s="161" t="s">
        <v>290</v>
      </c>
      <c r="CI41" s="66" t="s">
        <v>340</v>
      </c>
      <c r="CJ41" s="74" t="s">
        <v>341</v>
      </c>
      <c r="CK41" s="74" t="s">
        <v>356</v>
      </c>
      <c r="CL41" s="74" t="s">
        <v>357</v>
      </c>
    </row>
    <row r="42" spans="1:90" s="65" customFormat="1" x14ac:dyDescent="0.25">
      <c r="A42" s="72" t="str">
        <f>LOWER(_xlfn.CONCAT(SUBSTITUTE(DHAC_TestPatients_combined!G31,"'",""),"-",DHAC_TestPatients_combined!H31,IF(DHAC_TestPatients_combined!I31&lt;&gt;"","-",""),IF(DHAC_TestPatients_combined!I31&lt;&gt;"",DHAC_TestPatients_combined!I31,"")))</f>
        <v>moffitt-heath-igor</v>
      </c>
      <c r="B42" s="72"/>
      <c r="C42" s="74">
        <f>_xlfn.XLOOKUP(DHAC_TestPatients_combined!$U31,CodeMaps!$A$2:$A$7,CodeMaps!$B$2:$B$7,"")</f>
        <v>4</v>
      </c>
      <c r="D42" s="74" t="str">
        <f>_xlfn.XLOOKUP(DHAC_TestPatients_combined!U31,CodeMaps!$A$2:$A$7,CodeMaps!$C$2:$C$7,"")</f>
        <v>Neither Aboriginal nor Torres Strait Islander origin</v>
      </c>
      <c r="E42" s="74"/>
      <c r="F42" s="74"/>
      <c r="G42" s="74"/>
      <c r="H42" s="74"/>
      <c r="I42" s="72" t="str">
        <f>LOWER(DHAC_TestPatients_combined!C31)</f>
        <v>active</v>
      </c>
      <c r="J42" s="72" t="str">
        <f>LOWER(DHAC_TestPatients_combined!D31)</f>
        <v>verified</v>
      </c>
      <c r="K42" s="74"/>
      <c r="L42" s="72" t="str">
        <f>IF(DHAC_TestPatients_combined!B31&lt;&gt;"","NI","")</f>
        <v>NI</v>
      </c>
      <c r="M42" s="74"/>
      <c r="N42" s="74"/>
      <c r="O42" s="72" t="str">
        <f>IF(DHAC_TestPatients_combined!$B31&lt;&gt;"","IHI","")</f>
        <v>IHI</v>
      </c>
      <c r="P42" s="72" t="str">
        <f>IF(DHAC_TestPatients_combined!$B31&lt;&gt;"","http://ns.electronichealth.net.au/id/hi/ihi/1.0","")</f>
        <v>http://ns.electronichealth.net.au/id/hi/ihi/1.0</v>
      </c>
      <c r="Q42" s="72" t="str">
        <f>IF(DHAC_TestPatients_combined!$B31&lt;&gt;"",DHAC_TestPatients_combined!$B31,"")</f>
        <v>8003608666976477</v>
      </c>
      <c r="R42" s="74"/>
      <c r="S42" s="74"/>
      <c r="T42" s="72" t="str">
        <f>IF(DHAC_TestPatients_combined!$E31&lt;&gt;"","MC","")</f>
        <v>MC</v>
      </c>
      <c r="U42" s="74"/>
      <c r="V42" s="74"/>
      <c r="W42" s="72" t="str">
        <f>IF(DHAC_TestPatients_combined!$E31&lt;&gt;"","Medicare Number","")</f>
        <v>Medicare Number</v>
      </c>
      <c r="X42" s="72" t="str">
        <f>IF(DHAC_TestPatients_combined!$E31&lt;&gt;"","http://ns.electronichealth.net.au/id/medicare-number","")</f>
        <v>http://ns.electronichealth.net.au/id/medicare-number</v>
      </c>
      <c r="Y42" s="72" t="str">
        <f>IF(DHAC_TestPatients_combined!$E31&lt;&gt;"",_xlfn.CONCAT(DHAC_TestPatients_combined!$E31,DHAC_TestPatients_combined!$F31),"")</f>
        <v>39513342211</v>
      </c>
      <c r="Z42" s="74"/>
      <c r="AA42" s="72" t="str">
        <f>IF(DHAC_TestPatients_combined!$T31&lt;&gt;"","DVAU","")</f>
        <v/>
      </c>
      <c r="AB42" s="72" t="str">
        <f>IF(DHAC_TestPatients_combined!$T31&lt;&gt;"","http://terminology.hl7.org.au/CodeSystem/v2-0203","")</f>
        <v/>
      </c>
      <c r="AC42" s="72" t="str">
        <f>IF(DHAC_TestPatients_combined!$T31&lt;&gt;"","DVA Number","")</f>
        <v/>
      </c>
      <c r="AD42" s="72" t="str">
        <f>IF(DHAC_TestPatients_combined!$T31&lt;&gt;"","DVA Number","")</f>
        <v/>
      </c>
      <c r="AE42" s="72" t="str">
        <f>IF(DHAC_TestPatients_combined!$T31&lt;&gt;"","http://ns.electronichealth.net.au/id/dva","")</f>
        <v/>
      </c>
      <c r="AF42" s="72" t="str">
        <f>IF(DHAC_TestPatients_combined!$T31&lt;&gt;"",DHAC_TestPatients_combined!$T31,"")</f>
        <v/>
      </c>
      <c r="AG42" s="74"/>
      <c r="AH42" s="74" t="s">
        <v>247</v>
      </c>
      <c r="AI42" s="74"/>
      <c r="AJ42" s="72" t="str">
        <f>DHAC_TestPatients_combined!G31</f>
        <v>MOFFITT</v>
      </c>
      <c r="AK42" s="72" t="str">
        <f>DHAC_TestPatients_combined!H31</f>
        <v>Heath</v>
      </c>
      <c r="AL42" s="72" t="str">
        <f>DHAC_TestPatients_combined!I31</f>
        <v>IGOR</v>
      </c>
      <c r="AM42" s="74"/>
      <c r="AN42" s="72" t="str">
        <f>IF(DHAC_TestPatients_combined!$V31&lt;&gt;"","usual","")</f>
        <v>usual</v>
      </c>
      <c r="AO42" s="72" t="str">
        <f>IF(DHAC_TestPatients_combined!$V31&lt;&gt;"",DHAC_TestPatients_combined!$V31,"")</f>
        <v>Igor Morris</v>
      </c>
      <c r="AP42" s="74"/>
      <c r="AQ42" s="74"/>
      <c r="AR42" s="74"/>
      <c r="AS42" s="74"/>
      <c r="AT42" s="72" t="str">
        <f>IF(DHAC_TestPatients_combined!S31&lt;&gt;"", "phone",IF(DHAC_TestPatients_combined!Q31&lt;&gt;"", "phone",""))</f>
        <v>phone</v>
      </c>
      <c r="AU42" s="72" t="str">
        <f>IF(DHAC_TestPatients_combined!S31&lt;&gt;"", "home",IF(DHAC_TestPatients_combined!Q31&lt;&gt;"", "mobile",""))</f>
        <v>home</v>
      </c>
      <c r="AV42" s="74" t="str">
        <f>IF(DHAC_TestPatients_combined!S31&lt;&gt;"",DHAC_TestPatients_combined!S31,TEXT(DHAC_TestPatients_combined!Q31,"0000000000"))</f>
        <v>0370103122</v>
      </c>
      <c r="AW42" s="72" t="str">
        <f>IF(DHAC_TestPatients_combined!S31&lt;&gt;"",IF(DHAC_TestPatients_combined!Q31&lt;&gt;"","phone",""),"")</f>
        <v>phone</v>
      </c>
      <c r="AX42" s="72" t="str">
        <f>IF(DHAC_TestPatients_combined!S31&lt;&gt;"", IF(DHAC_TestPatients_combined!Q31&lt;&gt;"", "mobile",""),"")</f>
        <v>mobile</v>
      </c>
      <c r="AY42" s="72" t="str">
        <f>IF(DHAC_TestPatients_combined!S31&lt;&gt;"",TEXT(DHAC_TestPatients_combined!Q31,"0000000000"),"")</f>
        <v>0491579455</v>
      </c>
      <c r="AZ42" s="72" t="str">
        <f>IF(DHAC_TestPatients_combined!P31&lt;&gt;"", "phone","")</f>
        <v>phone</v>
      </c>
      <c r="BA42" s="72" t="str">
        <f>IF(DHAC_TestPatients_combined!P31&lt;&gt;"", "work","")</f>
        <v>work</v>
      </c>
      <c r="BB42" s="72" t="str">
        <f>DHAC_TestPatients_combined!P31</f>
        <v>0370105436</v>
      </c>
      <c r="BC42" s="72" t="str">
        <f>IF(DHAC_TestPatients_combined!R31&lt;&gt;"", "email","")</f>
        <v>email</v>
      </c>
      <c r="BD42" s="72"/>
      <c r="BE42" s="72" t="str">
        <f>DHAC_TestPatients_combined!R31</f>
        <v>heath.moffitt@example.com.au</v>
      </c>
      <c r="BF42" s="72" t="str">
        <f>_xlfn.XLOOKUP(DHAC_TestPatients_combined!$K31,CodeMaps!$A$12:$A$15,CodeMaps!$B$12:$B$15,"")</f>
        <v>male</v>
      </c>
      <c r="BG42" s="73">
        <f>DHAC_TestPatients_combined!J31</f>
        <v>20621</v>
      </c>
      <c r="BH42" s="74"/>
      <c r="BI42" s="74"/>
      <c r="BJ42" s="74"/>
      <c r="BK42" s="74"/>
      <c r="BL42" s="74" t="str">
        <f>DHAC_TestPatients_combined!L31</f>
        <v>103 King Gr</v>
      </c>
      <c r="BM42" s="74"/>
      <c r="BN42" s="74" t="str">
        <f>DHAC_TestPatients_combined!M31</f>
        <v>Darraweit Guim</v>
      </c>
      <c r="BO42" s="74" t="str">
        <f>DHAC_TestPatients_combined!N31</f>
        <v>VIC</v>
      </c>
      <c r="BP42" s="72" t="str">
        <f>IF(DHAC_TestPatients_combined!O31&lt;&gt;"",TEXT(DHAC_TestPatients_combined!O31,"0000"),"")</f>
        <v>3756</v>
      </c>
      <c r="BQ42" s="74" t="s">
        <v>259</v>
      </c>
      <c r="BR42" s="74"/>
      <c r="BS42" s="74"/>
      <c r="BT42" s="74"/>
      <c r="BU42" s="74"/>
      <c r="BV42" s="74"/>
      <c r="BW42" s="74"/>
      <c r="BX42" s="74"/>
      <c r="BY42" s="74"/>
      <c r="BZ42" s="74"/>
      <c r="CA42" s="74"/>
      <c r="CB42" s="74"/>
      <c r="CC42" s="160"/>
      <c r="CD42" s="161"/>
      <c r="CE42" s="161"/>
      <c r="CF42" s="161"/>
      <c r="CG42" s="161"/>
      <c r="CI42" s="74"/>
      <c r="CJ42" s="74"/>
      <c r="CK42" s="74"/>
      <c r="CL42" s="74"/>
    </row>
    <row r="43" spans="1:90" s="65" customFormat="1" x14ac:dyDescent="0.25">
      <c r="A43" s="72" t="str">
        <f>LOWER(_xlfn.CONCAT(SUBSTITUTE(DHAC_TestPatients_combined!G32,"'",""),"-",DHAC_TestPatients_combined!H32,IF(DHAC_TestPatients_combined!I32&lt;&gt;"","-",""),IF(DHAC_TestPatients_combined!I32&lt;&gt;"",DHAC_TestPatients_combined!I32,"")))</f>
        <v>thomson-mika</v>
      </c>
      <c r="B43" s="72"/>
      <c r="C43" s="74">
        <f>_xlfn.XLOOKUP(DHAC_TestPatients_combined!$U32,CodeMaps!$A$2:$A$7,CodeMaps!$B$2:$B$7,"")</f>
        <v>2</v>
      </c>
      <c r="D43" s="74" t="str">
        <f>_xlfn.XLOOKUP(DHAC_TestPatients_combined!U32,CodeMaps!$A$2:$A$7,CodeMaps!$C$2:$C$7,"")</f>
        <v>Torres Strait Islander but not Aboriginal origin</v>
      </c>
      <c r="E43" s="74"/>
      <c r="F43" s="74"/>
      <c r="G43" s="74"/>
      <c r="H43" s="74"/>
      <c r="I43" s="72" t="str">
        <f>LOWER(DHAC_TestPatients_combined!C32)</f>
        <v>active</v>
      </c>
      <c r="J43" s="72" t="str">
        <f>LOWER(DHAC_TestPatients_combined!D32)</f>
        <v>verified</v>
      </c>
      <c r="K43" s="74"/>
      <c r="L43" s="72" t="str">
        <f>IF(DHAC_TestPatients_combined!B32&lt;&gt;"","NI","")</f>
        <v>NI</v>
      </c>
      <c r="M43" s="74"/>
      <c r="N43" s="74"/>
      <c r="O43" s="72" t="str">
        <f>IF(DHAC_TestPatients_combined!$B32&lt;&gt;"","IHI","")</f>
        <v>IHI</v>
      </c>
      <c r="P43" s="72" t="str">
        <f>IF(DHAC_TestPatients_combined!$B32&lt;&gt;"","http://ns.electronichealth.net.au/id/hi/ihi/1.0","")</f>
        <v>http://ns.electronichealth.net.au/id/hi/ihi/1.0</v>
      </c>
      <c r="Q43" s="72" t="str">
        <f>IF(DHAC_TestPatients_combined!$B32&lt;&gt;"",DHAC_TestPatients_combined!$B32,"")</f>
        <v>8003608000311647</v>
      </c>
      <c r="R43" s="74"/>
      <c r="S43" s="74"/>
      <c r="T43" s="72" t="str">
        <f>IF(DHAC_TestPatients_combined!$E32&lt;&gt;"","MC","")</f>
        <v>MC</v>
      </c>
      <c r="U43" s="74"/>
      <c r="V43" s="74"/>
      <c r="W43" s="72" t="str">
        <f>IF(DHAC_TestPatients_combined!$E32&lt;&gt;"","Medicare Number","")</f>
        <v>Medicare Number</v>
      </c>
      <c r="X43" s="72" t="str">
        <f>IF(DHAC_TestPatients_combined!$E32&lt;&gt;"","http://ns.electronichealth.net.au/id/medicare-number","")</f>
        <v>http://ns.electronichealth.net.au/id/medicare-number</v>
      </c>
      <c r="Y43" s="72" t="str">
        <f>IF(DHAC_TestPatients_combined!$E32&lt;&gt;"",_xlfn.CONCAT(DHAC_TestPatients_combined!$E32,DHAC_TestPatients_combined!$F32),"")</f>
        <v>69518250611</v>
      </c>
      <c r="Z43" s="74"/>
      <c r="AA43" s="72" t="str">
        <f>IF(DHAC_TestPatients_combined!$T32&lt;&gt;"","DVAU","")</f>
        <v/>
      </c>
      <c r="AB43" s="72" t="str">
        <f>IF(DHAC_TestPatients_combined!$T32&lt;&gt;"","http://terminology.hl7.org.au/CodeSystem/v2-0203","")</f>
        <v/>
      </c>
      <c r="AC43" s="72" t="str">
        <f>IF(DHAC_TestPatients_combined!$T32&lt;&gt;"","DVA Number","")</f>
        <v/>
      </c>
      <c r="AD43" s="72" t="str">
        <f>IF(DHAC_TestPatients_combined!$T32&lt;&gt;"","DVA Number","")</f>
        <v/>
      </c>
      <c r="AE43" s="72" t="str">
        <f>IF(DHAC_TestPatients_combined!$T32&lt;&gt;"","http://ns.electronichealth.net.au/id/dva","")</f>
        <v/>
      </c>
      <c r="AF43" s="72" t="str">
        <f>IF(DHAC_TestPatients_combined!$T32&lt;&gt;"",DHAC_TestPatients_combined!$T32,"")</f>
        <v/>
      </c>
      <c r="AG43" s="74"/>
      <c r="AH43" s="74" t="s">
        <v>247</v>
      </c>
      <c r="AI43" s="74"/>
      <c r="AJ43" s="72" t="str">
        <f>DHAC_TestPatients_combined!G32</f>
        <v>THOMSON</v>
      </c>
      <c r="AK43" s="72" t="str">
        <f>DHAC_TestPatients_combined!H32</f>
        <v>Mika</v>
      </c>
      <c r="AL43" s="72" t="str">
        <f>DHAC_TestPatients_combined!I32</f>
        <v/>
      </c>
      <c r="AM43" s="74"/>
      <c r="AN43" s="72" t="str">
        <f>IF(DHAC_TestPatients_combined!$V32&lt;&gt;"","usual","")</f>
        <v/>
      </c>
      <c r="AO43" s="72" t="str">
        <f>IF(DHAC_TestPatients_combined!$V32&lt;&gt;"",DHAC_TestPatients_combined!$V32,"")</f>
        <v/>
      </c>
      <c r="AP43" s="74"/>
      <c r="AQ43" s="74"/>
      <c r="AR43" s="74"/>
      <c r="AS43" s="74"/>
      <c r="AT43" s="72" t="str">
        <f>IF(DHAC_TestPatients_combined!S32&lt;&gt;"", "phone",IF(DHAC_TestPatients_combined!Q32&lt;&gt;"", "phone",""))</f>
        <v>phone</v>
      </c>
      <c r="AU43" s="72" t="str">
        <f>IF(DHAC_TestPatients_combined!S32&lt;&gt;"", "home",IF(DHAC_TestPatients_combined!Q32&lt;&gt;"", "mobile",""))</f>
        <v>home</v>
      </c>
      <c r="AV43" s="74" t="str">
        <f>IF(DHAC_TestPatients_combined!S32&lt;&gt;"",DHAC_TestPatients_combined!S32,TEXT(DHAC_TestPatients_combined!Q32,"0000000000"))</f>
        <v>0870106164</v>
      </c>
      <c r="AW43" s="72" t="str">
        <f>IF(DHAC_TestPatients_combined!S32&lt;&gt;"",IF(DHAC_TestPatients_combined!Q32&lt;&gt;"","phone",""),"")</f>
        <v>phone</v>
      </c>
      <c r="AX43" s="72" t="str">
        <f>IF(DHAC_TestPatients_combined!S32&lt;&gt;"", IF(DHAC_TestPatients_combined!Q32&lt;&gt;"", "mobile",""),"")</f>
        <v>mobile</v>
      </c>
      <c r="AY43" s="72" t="str">
        <f>IF(DHAC_TestPatients_combined!S32&lt;&gt;"",TEXT(DHAC_TestPatients_combined!Q32,"0000000000"),"")</f>
        <v>0491573087</v>
      </c>
      <c r="AZ43" s="72" t="str">
        <f>IF(DHAC_TestPatients_combined!P32&lt;&gt;"", "phone","")</f>
        <v>phone</v>
      </c>
      <c r="BA43" s="72" t="str">
        <f>IF(DHAC_TestPatients_combined!P32&lt;&gt;"", "work","")</f>
        <v>work</v>
      </c>
      <c r="BB43" s="72" t="str">
        <f>DHAC_TestPatients_combined!P32</f>
        <v>0870101470</v>
      </c>
      <c r="BC43" s="72" t="str">
        <f>IF(DHAC_TestPatients_combined!R32&lt;&gt;"", "email","")</f>
        <v>email</v>
      </c>
      <c r="BD43" s="72"/>
      <c r="BE43" s="72" t="str">
        <f>DHAC_TestPatients_combined!R32</f>
        <v>mika.thomson@example.com.au</v>
      </c>
      <c r="BF43" s="72" t="str">
        <f>_xlfn.XLOOKUP(DHAC_TestPatients_combined!$K32,CodeMaps!$A$12:$A$15,CodeMaps!$B$12:$B$15,"")</f>
        <v>female</v>
      </c>
      <c r="BG43" s="73">
        <f>DHAC_TestPatients_combined!J32</f>
        <v>23575</v>
      </c>
      <c r="BH43" s="74"/>
      <c r="BI43" s="74"/>
      <c r="BJ43" s="74"/>
      <c r="BK43" s="74"/>
      <c r="BL43" s="74" t="str">
        <f>DHAC_TestPatients_combined!L32</f>
        <v>75 Ida Rd</v>
      </c>
      <c r="BM43" s="74"/>
      <c r="BN43" s="74" t="str">
        <f>DHAC_TestPatients_combined!M32</f>
        <v>Bulyee</v>
      </c>
      <c r="BO43" s="74" t="str">
        <f>DHAC_TestPatients_combined!N32</f>
        <v>WA</v>
      </c>
      <c r="BP43" s="72" t="str">
        <f>IF(DHAC_TestPatients_combined!O32&lt;&gt;"",TEXT(DHAC_TestPatients_combined!O32,"0000"),"")</f>
        <v>6306</v>
      </c>
      <c r="BQ43" s="74" t="s">
        <v>259</v>
      </c>
      <c r="BR43" s="74"/>
      <c r="BS43" s="74"/>
      <c r="BT43" s="74"/>
      <c r="BU43" s="74"/>
      <c r="BV43" s="74"/>
      <c r="BW43" s="74"/>
      <c r="BX43" s="74"/>
      <c r="BY43" s="74"/>
      <c r="BZ43" s="74"/>
      <c r="CA43" s="74"/>
      <c r="CB43" s="74"/>
      <c r="CC43" s="160"/>
      <c r="CD43" s="161"/>
      <c r="CE43" s="161"/>
      <c r="CF43" s="161"/>
      <c r="CG43" s="161"/>
      <c r="CH43" s="161"/>
      <c r="CI43" s="74"/>
      <c r="CJ43" s="74"/>
      <c r="CK43" s="74"/>
      <c r="CL43" s="74"/>
    </row>
    <row r="44" spans="1:90" s="65" customFormat="1" x14ac:dyDescent="0.25">
      <c r="A44" s="72" t="str">
        <f>LOWER(_xlfn.CONCAT(SUBSTITUTE(DHAC_TestPatients_combined!G33,"'",""),"-",DHAC_TestPatients_combined!H33,IF(DHAC_TestPatients_combined!I33&lt;&gt;"","-",""),IF(DHAC_TestPatients_combined!I33&lt;&gt;"",DHAC_TestPatients_combined!I33,"")))</f>
        <v>moylan-brock</v>
      </c>
      <c r="B44" s="72"/>
      <c r="C44" s="74">
        <f>_xlfn.XLOOKUP(DHAC_TestPatients_combined!$U33,CodeMaps!$A$2:$A$7,CodeMaps!$B$2:$B$7,"")</f>
        <v>3</v>
      </c>
      <c r="D44" s="74" t="str">
        <f>_xlfn.XLOOKUP(DHAC_TestPatients_combined!U33,CodeMaps!$A$2:$A$7,CodeMaps!$C$2:$C$7,"")</f>
        <v>Both Aboriginal and Torres Strait Islander origin</v>
      </c>
      <c r="E44" s="74"/>
      <c r="F44" s="74"/>
      <c r="G44" s="74"/>
      <c r="H44" s="74"/>
      <c r="I44" s="72" t="str">
        <f>LOWER(DHAC_TestPatients_combined!C33)</f>
        <v>active</v>
      </c>
      <c r="J44" s="72" t="str">
        <f>LOWER(DHAC_TestPatients_combined!D33)</f>
        <v>verified</v>
      </c>
      <c r="K44" s="74"/>
      <c r="L44" s="72" t="str">
        <f>IF(DHAC_TestPatients_combined!B33&lt;&gt;"","NI","")</f>
        <v>NI</v>
      </c>
      <c r="M44" s="74"/>
      <c r="N44" s="74"/>
      <c r="O44" s="72" t="str">
        <f>IF(DHAC_TestPatients_combined!$B33&lt;&gt;"","IHI","")</f>
        <v>IHI</v>
      </c>
      <c r="P44" s="72" t="str">
        <f>IF(DHAC_TestPatients_combined!$B33&lt;&gt;"","http://ns.electronichealth.net.au/id/hi/ihi/1.0","")</f>
        <v>http://ns.electronichealth.net.au/id/hi/ihi/1.0</v>
      </c>
      <c r="Q44" s="72" t="str">
        <f>IF(DHAC_TestPatients_combined!$B33&lt;&gt;"",DHAC_TestPatients_combined!$B33,"")</f>
        <v>8003608000311654</v>
      </c>
      <c r="R44" s="74"/>
      <c r="S44" s="74"/>
      <c r="T44" s="72" t="str">
        <f>IF(DHAC_TestPatients_combined!$E33&lt;&gt;"","MC","")</f>
        <v>MC</v>
      </c>
      <c r="U44" s="74"/>
      <c r="V44" s="74"/>
      <c r="W44" s="72" t="str">
        <f>IF(DHAC_TestPatients_combined!$E33&lt;&gt;"","Medicare Number","")</f>
        <v>Medicare Number</v>
      </c>
      <c r="X44" s="72" t="str">
        <f>IF(DHAC_TestPatients_combined!$E33&lt;&gt;"","http://ns.electronichealth.net.au/id/medicare-number","")</f>
        <v>http://ns.electronichealth.net.au/id/medicare-number</v>
      </c>
      <c r="Y44" s="72" t="str">
        <f>IF(DHAC_TestPatients_combined!$E33&lt;&gt;"",_xlfn.CONCAT(DHAC_TestPatients_combined!$E33,DHAC_TestPatients_combined!$F33),"")</f>
        <v>69518251511</v>
      </c>
      <c r="Z44" s="74"/>
      <c r="AA44" s="72" t="str">
        <f>IF(DHAC_TestPatients_combined!$T33&lt;&gt;"","DVAU","")</f>
        <v/>
      </c>
      <c r="AB44" s="72" t="str">
        <f>IF(DHAC_TestPatients_combined!$T33&lt;&gt;"","http://terminology.hl7.org.au/CodeSystem/v2-0203","")</f>
        <v/>
      </c>
      <c r="AC44" s="72" t="str">
        <f>IF(DHAC_TestPatients_combined!$T33&lt;&gt;"","DVA Number","")</f>
        <v/>
      </c>
      <c r="AD44" s="72" t="str">
        <f>IF(DHAC_TestPatients_combined!$T33&lt;&gt;"","DVA Number","")</f>
        <v/>
      </c>
      <c r="AE44" s="72" t="str">
        <f>IF(DHAC_TestPatients_combined!$T33&lt;&gt;"","http://ns.electronichealth.net.au/id/dva","")</f>
        <v/>
      </c>
      <c r="AF44" s="72" t="str">
        <f>IF(DHAC_TestPatients_combined!$T33&lt;&gt;"",DHAC_TestPatients_combined!$T33,"")</f>
        <v/>
      </c>
      <c r="AG44" s="74"/>
      <c r="AH44" s="74" t="s">
        <v>247</v>
      </c>
      <c r="AI44" s="74"/>
      <c r="AJ44" s="72" t="str">
        <f>DHAC_TestPatients_combined!G33</f>
        <v>MOYLAN</v>
      </c>
      <c r="AK44" s="72" t="str">
        <f>DHAC_TestPatients_combined!H33</f>
        <v>Brock</v>
      </c>
      <c r="AL44" s="72" t="str">
        <f>DHAC_TestPatients_combined!I33</f>
        <v/>
      </c>
      <c r="AM44" s="74"/>
      <c r="AN44" s="72" t="str">
        <f>IF(DHAC_TestPatients_combined!$V33&lt;&gt;"","usual","")</f>
        <v/>
      </c>
      <c r="AO44" s="72" t="str">
        <f>IF(DHAC_TestPatients_combined!$V33&lt;&gt;"",DHAC_TestPatients_combined!$V33,"")</f>
        <v/>
      </c>
      <c r="AP44" s="74"/>
      <c r="AQ44" s="74"/>
      <c r="AR44" s="74"/>
      <c r="AS44" s="74"/>
      <c r="AT44" s="72" t="str">
        <f>IF(DHAC_TestPatients_combined!S33&lt;&gt;"", "phone",IF(DHAC_TestPatients_combined!Q33&lt;&gt;"", "phone",""))</f>
        <v>phone</v>
      </c>
      <c r="AU44" s="72" t="str">
        <f>IF(DHAC_TestPatients_combined!S33&lt;&gt;"", "home",IF(DHAC_TestPatients_combined!Q33&lt;&gt;"", "mobile",""))</f>
        <v>home</v>
      </c>
      <c r="AV44" s="74" t="str">
        <f>IF(DHAC_TestPatients_combined!S33&lt;&gt;"",DHAC_TestPatients_combined!S33,TEXT(DHAC_TestPatients_combined!Q33,"0000000000"))</f>
        <v>0870107965</v>
      </c>
      <c r="AW44" s="72" t="str">
        <f>IF(DHAC_TestPatients_combined!S33&lt;&gt;"",IF(DHAC_TestPatients_combined!Q33&lt;&gt;"","phone",""),"")</f>
        <v>phone</v>
      </c>
      <c r="AX44" s="72" t="str">
        <f>IF(DHAC_TestPatients_combined!S33&lt;&gt;"", IF(DHAC_TestPatients_combined!Q33&lt;&gt;"", "mobile",""),"")</f>
        <v>mobile</v>
      </c>
      <c r="AY44" s="72" t="str">
        <f>IF(DHAC_TestPatients_combined!S33&lt;&gt;"",TEXT(DHAC_TestPatients_combined!Q33,"0000000000"),"")</f>
        <v>0491570006</v>
      </c>
      <c r="AZ44" s="72" t="str">
        <f>IF(DHAC_TestPatients_combined!P33&lt;&gt;"", "phone","")</f>
        <v>phone</v>
      </c>
      <c r="BA44" s="72" t="str">
        <f>IF(DHAC_TestPatients_combined!P33&lt;&gt;"", "work","")</f>
        <v>work</v>
      </c>
      <c r="BB44" s="72" t="str">
        <f>DHAC_TestPatients_combined!P33</f>
        <v>0870103483</v>
      </c>
      <c r="BC44" s="72" t="str">
        <f>IF(DHAC_TestPatients_combined!R33&lt;&gt;"", "email","")</f>
        <v>email</v>
      </c>
      <c r="BD44" s="72"/>
      <c r="BE44" s="72" t="str">
        <f>DHAC_TestPatients_combined!R33</f>
        <v>brock.moylan@example.net</v>
      </c>
      <c r="BF44" s="72" t="str">
        <f>_xlfn.XLOOKUP(DHAC_TestPatients_combined!$K33,CodeMaps!$A$12:$A$15,CodeMaps!$B$12:$B$15,"")</f>
        <v>male</v>
      </c>
      <c r="BG44" s="73">
        <f>DHAC_TestPatients_combined!J33</f>
        <v>31322</v>
      </c>
      <c r="BH44" s="74"/>
      <c r="BI44" s="74"/>
      <c r="BJ44" s="74"/>
      <c r="BK44" s="74"/>
      <c r="BL44" s="74" t="str">
        <f>DHAC_TestPatients_combined!L33</f>
        <v>114 Olde Tce</v>
      </c>
      <c r="BM44" s="74"/>
      <c r="BN44" s="74" t="str">
        <f>DHAC_TestPatients_combined!M33</f>
        <v>Narra Tarra</v>
      </c>
      <c r="BO44" s="74" t="str">
        <f>DHAC_TestPatients_combined!N33</f>
        <v>WA</v>
      </c>
      <c r="BP44" s="72" t="str">
        <f>IF(DHAC_TestPatients_combined!O33&lt;&gt;"",TEXT(DHAC_TestPatients_combined!O33,"0000"),"")</f>
        <v>6532</v>
      </c>
      <c r="BQ44" s="74" t="s">
        <v>259</v>
      </c>
      <c r="BR44" s="74"/>
      <c r="BS44" s="74"/>
      <c r="BT44" s="74"/>
      <c r="BU44" s="74"/>
      <c r="BV44" s="74"/>
      <c r="BW44" s="74"/>
      <c r="BX44" s="74"/>
      <c r="BY44" s="74"/>
      <c r="BZ44" s="74"/>
      <c r="CA44" s="74"/>
      <c r="CB44" s="74"/>
      <c r="CC44" s="160"/>
      <c r="CD44" s="161"/>
      <c r="CE44" s="161"/>
      <c r="CF44" s="161"/>
      <c r="CG44" s="161"/>
      <c r="CH44" s="161"/>
      <c r="CI44" s="74"/>
      <c r="CJ44" s="74"/>
      <c r="CK44" s="74"/>
      <c r="CL44" s="74"/>
    </row>
    <row r="45" spans="1:90" s="80" customFormat="1" x14ac:dyDescent="0.25">
      <c r="A45" s="101" t="str">
        <f>LOWER(_xlfn.CONCAT(SUBSTITUTE(DHAC_TestPatients_combined!G34,"'",""),"-",DHAC_TestPatients_combined!H34,IF(DHAC_TestPatients_combined!I34&lt;&gt;"","-",""),IF(DHAC_TestPatients_combined!I34&lt;&gt;"",DHAC_TestPatients_combined!I34,"")))</f>
        <v>baratz-toni</v>
      </c>
      <c r="C45" s="81">
        <f>_xlfn.XLOOKUP(DHAC_TestPatients_combined!$U34,CodeMaps!$A$2:$A$7,CodeMaps!$B$2:$B$7,"")</f>
        <v>1</v>
      </c>
      <c r="D45" s="81" t="str">
        <f>_xlfn.XLOOKUP(DHAC_TestPatients_combined!U34,CodeMaps!$A$2:$A$7,CodeMaps!$C$2:$C$7,"")</f>
        <v>Aboriginal but not Torres Strait Islander origin</v>
      </c>
      <c r="E45" s="81"/>
      <c r="F45" s="81"/>
      <c r="G45" s="81"/>
      <c r="H45" s="81"/>
      <c r="I45" s="80" t="str">
        <f>LOWER(DHAC_TestPatients_combined!C34)</f>
        <v>active</v>
      </c>
      <c r="J45" s="80" t="str">
        <f>LOWER(DHAC_TestPatients_combined!D34)</f>
        <v>verified</v>
      </c>
      <c r="K45" s="81"/>
      <c r="L45" s="80" t="str">
        <f>IF(DHAC_TestPatients_combined!B34&lt;&gt;"","NI","")</f>
        <v>NI</v>
      </c>
      <c r="M45" s="81"/>
      <c r="N45" s="81"/>
      <c r="O45" s="80" t="str">
        <f>IF(DHAC_TestPatients_combined!$B34&lt;&gt;"","IHI","")</f>
        <v>IHI</v>
      </c>
      <c r="P45" s="80" t="str">
        <f>IF(DHAC_TestPatients_combined!$B34&lt;&gt;"","http://ns.electronichealth.net.au/id/hi/ihi/1.0","")</f>
        <v>http://ns.electronichealth.net.au/id/hi/ihi/1.0</v>
      </c>
      <c r="Q45" s="80" t="str">
        <f>IF(DHAC_TestPatients_combined!$B34&lt;&gt;"",DHAC_TestPatients_combined!$B34,"")</f>
        <v>8003608000311662</v>
      </c>
      <c r="R45" s="81"/>
      <c r="S45" s="81"/>
      <c r="T45" s="80" t="str">
        <f>IF(DHAC_TestPatients_combined!$E34&lt;&gt;"","MC","")</f>
        <v>MC</v>
      </c>
      <c r="U45" s="81"/>
      <c r="V45" s="81"/>
      <c r="W45" s="80" t="str">
        <f>IF(DHAC_TestPatients_combined!$E34&lt;&gt;"","Medicare Number","")</f>
        <v>Medicare Number</v>
      </c>
      <c r="X45" s="80" t="str">
        <f>IF(DHAC_TestPatients_combined!$E34&lt;&gt;"","http://ns.electronichealth.net.au/id/medicare-number","")</f>
        <v>http://ns.electronichealth.net.au/id/medicare-number</v>
      </c>
      <c r="Y45" s="80" t="str">
        <f>IF(DHAC_TestPatients_combined!$E34&lt;&gt;"",_xlfn.CONCAT(DHAC_TestPatients_combined!$E34,DHAC_TestPatients_combined!$F34),"")</f>
        <v>69518252411</v>
      </c>
      <c r="Z45" s="81"/>
      <c r="AA45" s="80" t="str">
        <f>IF(DHAC_TestPatients_combined!$T34&lt;&gt;"","DVAU","")</f>
        <v/>
      </c>
      <c r="AB45" s="80" t="str">
        <f>IF(DHAC_TestPatients_combined!$T34&lt;&gt;"","http://terminology.hl7.org.au/CodeSystem/v2-0203","")</f>
        <v/>
      </c>
      <c r="AC45" s="80" t="str">
        <f>IF(DHAC_TestPatients_combined!$T34&lt;&gt;"","DVA Number","")</f>
        <v/>
      </c>
      <c r="AD45" s="80" t="str">
        <f>IF(DHAC_TestPatients_combined!$T34&lt;&gt;"","DVA Number","")</f>
        <v/>
      </c>
      <c r="AE45" s="80" t="str">
        <f>IF(DHAC_TestPatients_combined!$T34&lt;&gt;"","http://ns.electronichealth.net.au/id/dva","")</f>
        <v/>
      </c>
      <c r="AF45" s="80" t="str">
        <f>IF(DHAC_TestPatients_combined!$T34&lt;&gt;"",DHAC_TestPatients_combined!$T34,"")</f>
        <v/>
      </c>
      <c r="AG45" s="81"/>
      <c r="AH45" s="81" t="s">
        <v>247</v>
      </c>
      <c r="AI45" s="81"/>
      <c r="AJ45" s="80" t="str">
        <f>DHAC_TestPatients_combined!G34</f>
        <v>BARATZ</v>
      </c>
      <c r="AK45" s="80" t="str">
        <f>DHAC_TestPatients_combined!H34</f>
        <v>Toni</v>
      </c>
      <c r="AL45" s="80" t="str">
        <f>DHAC_TestPatients_combined!I34</f>
        <v/>
      </c>
      <c r="AM45" s="81"/>
      <c r="AN45" s="80" t="str">
        <f>IF(DHAC_TestPatients_combined!$V34&lt;&gt;"","usual","")</f>
        <v/>
      </c>
      <c r="AO45" s="80" t="str">
        <f>IF(DHAC_TestPatients_combined!$V34&lt;&gt;"",DHAC_TestPatients_combined!$V34,"")</f>
        <v/>
      </c>
      <c r="AP45" s="81"/>
      <c r="AQ45" s="81"/>
      <c r="AR45" s="81"/>
      <c r="AS45" s="81"/>
      <c r="AT45" s="80" t="str">
        <f>IF(DHAC_TestPatients_combined!S34&lt;&gt;"", "phone",IF(DHAC_TestPatients_combined!Q34&lt;&gt;"", "phone",""))</f>
        <v>phone</v>
      </c>
      <c r="AU45" s="80" t="str">
        <f>IF(DHAC_TestPatients_combined!S34&lt;&gt;"", "home",IF(DHAC_TestPatients_combined!Q34&lt;&gt;"", "mobile",""))</f>
        <v>home</v>
      </c>
      <c r="AV45" s="81" t="str">
        <f>IF(DHAC_TestPatients_combined!S34&lt;&gt;"",DHAC_TestPatients_combined!S34,TEXT(DHAC_TestPatients_combined!Q34,"0000000000"))</f>
        <v>0870101270</v>
      </c>
      <c r="AW45" s="80" t="str">
        <f>IF(DHAC_TestPatients_combined!S34&lt;&gt;"",IF(DHAC_TestPatients_combined!Q34&lt;&gt;"","phone",""),"")</f>
        <v>phone</v>
      </c>
      <c r="AX45" s="80" t="str">
        <f>IF(DHAC_TestPatients_combined!S34&lt;&gt;"", IF(DHAC_TestPatients_combined!Q34&lt;&gt;"", "mobile",""),"")</f>
        <v>mobile</v>
      </c>
      <c r="AY45" s="80" t="str">
        <f>IF(DHAC_TestPatients_combined!S34&lt;&gt;"",TEXT(DHAC_TestPatients_combined!Q34,"0000000000"),"")</f>
        <v>0491570156</v>
      </c>
      <c r="AZ45" s="80" t="str">
        <f>IF(DHAC_TestPatients_combined!P34&lt;&gt;"", "phone","")</f>
        <v>phone</v>
      </c>
      <c r="BA45" s="80" t="str">
        <f>IF(DHAC_TestPatients_combined!P34&lt;&gt;"", "work","")</f>
        <v>work</v>
      </c>
      <c r="BB45" s="80" t="str">
        <f>DHAC_TestPatients_combined!P34</f>
        <v>0870108006</v>
      </c>
      <c r="BC45" s="80" t="str">
        <f>IF(DHAC_TestPatients_combined!R34&lt;&gt;"", "email","")</f>
        <v>email</v>
      </c>
      <c r="BE45" s="80" t="str">
        <f>DHAC_TestPatients_combined!R34</f>
        <v>toni.baratz@myownpersonaldomain.com</v>
      </c>
      <c r="BF45" s="80" t="str">
        <f>_xlfn.XLOOKUP(DHAC_TestPatients_combined!$K34,CodeMaps!$A$12:$A$15,CodeMaps!$B$12:$B$15,"")</f>
        <v>female</v>
      </c>
      <c r="BG45" s="82">
        <f>DHAC_TestPatients_combined!J34</f>
        <v>28657</v>
      </c>
      <c r="BH45" s="81"/>
      <c r="BI45" s="81"/>
      <c r="BJ45" s="81"/>
      <c r="BK45" s="81"/>
      <c r="BL45" s="81" t="str">
        <f>DHAC_TestPatients_combined!L34</f>
        <v>24 Law Cir</v>
      </c>
      <c r="BM45" s="81"/>
      <c r="BN45" s="81" t="str">
        <f>DHAC_TestPatients_combined!M34</f>
        <v>Bassendean</v>
      </c>
      <c r="BO45" s="81" t="str">
        <f>DHAC_TestPatients_combined!N34</f>
        <v>WA</v>
      </c>
      <c r="BP45" s="80" t="str">
        <f>IF(DHAC_TestPatients_combined!O34&lt;&gt;"",TEXT(DHAC_TestPatients_combined!O34,"0000"),"")</f>
        <v>6054</v>
      </c>
      <c r="BQ45" s="81" t="s">
        <v>259</v>
      </c>
      <c r="BR45" s="81"/>
      <c r="BS45" s="81"/>
      <c r="BT45" s="81"/>
      <c r="BU45" s="81"/>
      <c r="BV45" s="81"/>
      <c r="BW45" s="81"/>
      <c r="BX45" s="81"/>
      <c r="BY45" s="81"/>
      <c r="BZ45" s="81"/>
      <c r="CA45" s="81"/>
      <c r="CB45" s="81"/>
      <c r="CC45" s="162">
        <v>446141000124107</v>
      </c>
      <c r="CD45" s="163" t="s">
        <v>346</v>
      </c>
      <c r="CE45" s="163"/>
      <c r="CF45" s="163" t="s">
        <v>347</v>
      </c>
      <c r="CG45" s="163" t="s">
        <v>348</v>
      </c>
      <c r="CH45" s="163"/>
      <c r="CI45" s="81" t="s">
        <v>340</v>
      </c>
      <c r="CJ45" s="81" t="s">
        <v>341</v>
      </c>
      <c r="CK45" s="81" t="s">
        <v>349</v>
      </c>
      <c r="CL45" s="81" t="s">
        <v>350</v>
      </c>
    </row>
    <row r="46" spans="1:90" s="65" customFormat="1" x14ac:dyDescent="0.25">
      <c r="A46" s="72" t="str">
        <f>LOWER(_xlfn.CONCAT(SUBSTITUTE(DHAC_TestPatients_combined!G35,"'",""),"-",DHAC_TestPatients_combined!H35,IF(DHAC_TestPatients_combined!I35&lt;&gt;"","-",""),IF(DHAC_TestPatients_combined!I35&lt;&gt;"",DHAC_TestPatients_combined!I35,"")))</f>
        <v>hampton-jenice</v>
      </c>
      <c r="B46" s="72"/>
      <c r="C46" s="74">
        <f>_xlfn.XLOOKUP(DHAC_TestPatients_combined!$U35,CodeMaps!$A$2:$A$7,CodeMaps!$B$2:$B$7,"")</f>
        <v>4</v>
      </c>
      <c r="D46" s="74" t="str">
        <f>_xlfn.XLOOKUP(DHAC_TestPatients_combined!U35,CodeMaps!$A$2:$A$7,CodeMaps!$C$2:$C$7,"")</f>
        <v>Neither Aboriginal nor Torres Strait Islander origin</v>
      </c>
      <c r="E46" s="74"/>
      <c r="F46" s="74"/>
      <c r="G46" s="74"/>
      <c r="H46" s="74"/>
      <c r="I46" s="72" t="str">
        <f>LOWER(DHAC_TestPatients_combined!C35)</f>
        <v>active</v>
      </c>
      <c r="J46" s="72" t="str">
        <f>LOWER(DHAC_TestPatients_combined!D35)</f>
        <v>verified</v>
      </c>
      <c r="K46" s="74"/>
      <c r="L46" s="72" t="str">
        <f>IF(DHAC_TestPatients_combined!B35&lt;&gt;"","NI","")</f>
        <v>NI</v>
      </c>
      <c r="M46" s="74"/>
      <c r="N46" s="74"/>
      <c r="O46" s="72" t="str">
        <f>IF(DHAC_TestPatients_combined!$B35&lt;&gt;"","IHI","")</f>
        <v>IHI</v>
      </c>
      <c r="P46" s="72" t="str">
        <f>IF(DHAC_TestPatients_combined!$B35&lt;&gt;"","http://ns.electronichealth.net.au/id/hi/ihi/1.0","")</f>
        <v>http://ns.electronichealth.net.au/id/hi/ihi/1.0</v>
      </c>
      <c r="Q46" s="72" t="str">
        <f>IF(DHAC_TestPatients_combined!$B35&lt;&gt;"",DHAC_TestPatients_combined!$B35,"")</f>
        <v>8003608500314695</v>
      </c>
      <c r="R46" s="74"/>
      <c r="S46" s="74"/>
      <c r="T46" s="72" t="str">
        <f>IF(DHAC_TestPatients_combined!$E35&lt;&gt;"","MC","")</f>
        <v>MC</v>
      </c>
      <c r="U46" s="74"/>
      <c r="V46" s="74"/>
      <c r="W46" s="72" t="str">
        <f>IF(DHAC_TestPatients_combined!$E35&lt;&gt;"","Medicare Number","")</f>
        <v>Medicare Number</v>
      </c>
      <c r="X46" s="72" t="str">
        <f>IF(DHAC_TestPatients_combined!$E35&lt;&gt;"","http://ns.electronichealth.net.au/id/medicare-number","")</f>
        <v>http://ns.electronichealth.net.au/id/medicare-number</v>
      </c>
      <c r="Y46" s="72" t="str">
        <f>IF(DHAC_TestPatients_combined!$E35&lt;&gt;"",_xlfn.CONCAT(DHAC_TestPatients_combined!$E35,DHAC_TestPatients_combined!$F35),"")</f>
        <v>69518253311</v>
      </c>
      <c r="Z46" s="74"/>
      <c r="AA46" s="72" t="str">
        <f>IF(DHAC_TestPatients_combined!$T35&lt;&gt;"","DVAU","")</f>
        <v/>
      </c>
      <c r="AB46" s="72" t="str">
        <f>IF(DHAC_TestPatients_combined!$T35&lt;&gt;"","http://terminology.hl7.org.au/CodeSystem/v2-0203","")</f>
        <v/>
      </c>
      <c r="AC46" s="72" t="str">
        <f>IF(DHAC_TestPatients_combined!$T35&lt;&gt;"","DVA Number","")</f>
        <v/>
      </c>
      <c r="AD46" s="72" t="str">
        <f>IF(DHAC_TestPatients_combined!$T35&lt;&gt;"","DVA Number","")</f>
        <v/>
      </c>
      <c r="AE46" s="72" t="str">
        <f>IF(DHAC_TestPatients_combined!$T35&lt;&gt;"","http://ns.electronichealth.net.au/id/dva","")</f>
        <v/>
      </c>
      <c r="AF46" s="72" t="str">
        <f>IF(DHAC_TestPatients_combined!$T35&lt;&gt;"",DHAC_TestPatients_combined!$T35,"")</f>
        <v/>
      </c>
      <c r="AG46" s="74"/>
      <c r="AH46" s="74" t="s">
        <v>247</v>
      </c>
      <c r="AI46" s="74"/>
      <c r="AJ46" s="72" t="str">
        <f>DHAC_TestPatients_combined!G35</f>
        <v>HAMPTON</v>
      </c>
      <c r="AK46" s="72" t="str">
        <f>DHAC_TestPatients_combined!H35</f>
        <v>Jenice</v>
      </c>
      <c r="AL46" s="72" t="str">
        <f>DHAC_TestPatients_combined!I35</f>
        <v/>
      </c>
      <c r="AM46" s="74"/>
      <c r="AN46" s="72" t="str">
        <f>IF(DHAC_TestPatients_combined!$V35&lt;&gt;"","usual","")</f>
        <v/>
      </c>
      <c r="AO46" s="72" t="str">
        <f>IF(DHAC_TestPatients_combined!$V35&lt;&gt;"",DHAC_TestPatients_combined!$V35,"")</f>
        <v/>
      </c>
      <c r="AP46" s="74"/>
      <c r="AQ46" s="74"/>
      <c r="AR46" s="74"/>
      <c r="AS46" s="74"/>
      <c r="AT46" s="72" t="str">
        <f>IF(DHAC_TestPatients_combined!S35&lt;&gt;"", "phone",IF(DHAC_TestPatients_combined!Q35&lt;&gt;"", "phone",""))</f>
        <v>phone</v>
      </c>
      <c r="AU46" s="72" t="str">
        <f>IF(DHAC_TestPatients_combined!S35&lt;&gt;"", "home",IF(DHAC_TestPatients_combined!Q35&lt;&gt;"", "mobile",""))</f>
        <v>home</v>
      </c>
      <c r="AV46" s="74" t="str">
        <f>IF(DHAC_TestPatients_combined!S35&lt;&gt;"",DHAC_TestPatients_combined!S35,TEXT(DHAC_TestPatients_combined!Q35,"0000000000"))</f>
        <v>0870104626</v>
      </c>
      <c r="AW46" s="72" t="str">
        <f>IF(DHAC_TestPatients_combined!S35&lt;&gt;"",IF(DHAC_TestPatients_combined!Q35&lt;&gt;"","phone",""),"")</f>
        <v>phone</v>
      </c>
      <c r="AX46" s="72" t="str">
        <f>IF(DHAC_TestPatients_combined!S35&lt;&gt;"", IF(DHAC_TestPatients_combined!Q35&lt;&gt;"", "mobile",""),"")</f>
        <v>mobile</v>
      </c>
      <c r="AY46" s="72" t="str">
        <f>IF(DHAC_TestPatients_combined!S35&lt;&gt;"",TEXT(DHAC_TestPatients_combined!Q35,"0000000000"),"")</f>
        <v>0491570157</v>
      </c>
      <c r="AZ46" s="72" t="str">
        <f>IF(DHAC_TestPatients_combined!P35&lt;&gt;"", "phone","")</f>
        <v>phone</v>
      </c>
      <c r="BA46" s="72" t="str">
        <f>IF(DHAC_TestPatients_combined!P35&lt;&gt;"", "work","")</f>
        <v>work</v>
      </c>
      <c r="BB46" s="72" t="str">
        <f>DHAC_TestPatients_combined!P35</f>
        <v>0870108919</v>
      </c>
      <c r="BC46" s="72" t="str">
        <f>IF(DHAC_TestPatients_combined!R35&lt;&gt;"", "email","")</f>
        <v>email</v>
      </c>
      <c r="BD46" s="72"/>
      <c r="BE46" s="72" t="str">
        <f>DHAC_TestPatients_combined!R35</f>
        <v>jenice.hampton@example.com.au</v>
      </c>
      <c r="BF46" s="72" t="str">
        <f>_xlfn.XLOOKUP(DHAC_TestPatients_combined!$K35,CodeMaps!$A$12:$A$15,CodeMaps!$B$12:$B$15,"")</f>
        <v>female</v>
      </c>
      <c r="BG46" s="73">
        <f>DHAC_TestPatients_combined!J35</f>
        <v>35667</v>
      </c>
      <c r="BH46" s="74"/>
      <c r="BI46" s="74"/>
      <c r="BJ46" s="74"/>
      <c r="BK46" s="74"/>
      <c r="BL46" s="74" t="str">
        <f>DHAC_TestPatients_combined!L35</f>
        <v>72 Rail Gr</v>
      </c>
      <c r="BM46" s="74"/>
      <c r="BN46" s="74" t="str">
        <f>DHAC_TestPatients_combined!M35</f>
        <v>Capel River</v>
      </c>
      <c r="BO46" s="74" t="str">
        <f>DHAC_TestPatients_combined!N35</f>
        <v>WA</v>
      </c>
      <c r="BP46" s="72" t="str">
        <f>IF(DHAC_TestPatients_combined!O35&lt;&gt;"",TEXT(DHAC_TestPatients_combined!O35,"0000"),"")</f>
        <v>6271</v>
      </c>
      <c r="BQ46" s="74" t="s">
        <v>259</v>
      </c>
      <c r="BR46" s="74"/>
      <c r="BS46" s="74"/>
      <c r="BT46" s="74"/>
      <c r="BU46" s="74"/>
      <c r="BV46" s="74"/>
      <c r="BW46" s="74"/>
      <c r="BX46" s="74"/>
      <c r="BY46" s="74"/>
      <c r="BZ46" s="74"/>
      <c r="CA46" s="74"/>
      <c r="CB46" s="74"/>
      <c r="CC46" s="160"/>
      <c r="CD46" s="161"/>
      <c r="CE46" s="161"/>
      <c r="CF46" s="161"/>
      <c r="CG46" s="161"/>
      <c r="CH46" s="161"/>
      <c r="CI46" s="74"/>
      <c r="CJ46" s="74"/>
      <c r="CK46" s="74"/>
      <c r="CL46" s="74"/>
    </row>
    <row r="47" spans="1:90" s="65" customFormat="1" x14ac:dyDescent="0.25">
      <c r="A47" s="72" t="str">
        <f>LOWER(_xlfn.CONCAT(SUBSTITUTE(DHAC_TestPatients_combined!G36,"'",""),"-",DHAC_TestPatients_combined!H36,IF(DHAC_TestPatients_combined!I36&lt;&gt;"","-",""),IF(DHAC_TestPatients_combined!I36&lt;&gt;"",DHAC_TestPatients_combined!I36,"")))</f>
        <v>bassett-imogene-betsy</v>
      </c>
      <c r="B47" s="72"/>
      <c r="C47" s="74">
        <f>_xlfn.XLOOKUP(DHAC_TestPatients_combined!$U36,CodeMaps!$A$2:$A$7,CodeMaps!$B$2:$B$7,"")</f>
        <v>2</v>
      </c>
      <c r="D47" s="74" t="str">
        <f>_xlfn.XLOOKUP(DHAC_TestPatients_combined!U36,CodeMaps!$A$2:$A$7,CodeMaps!$C$2:$C$7,"")</f>
        <v>Torres Strait Islander but not Aboriginal origin</v>
      </c>
      <c r="E47" s="74"/>
      <c r="F47" s="74"/>
      <c r="G47" s="74"/>
      <c r="H47" s="74"/>
      <c r="I47" s="72" t="str">
        <f>LOWER(DHAC_TestPatients_combined!C36)</f>
        <v>active</v>
      </c>
      <c r="J47" s="72" t="str">
        <f>LOWER(DHAC_TestPatients_combined!D36)</f>
        <v>verified</v>
      </c>
      <c r="K47" s="74"/>
      <c r="L47" s="72" t="str">
        <f>IF(DHAC_TestPatients_combined!B36&lt;&gt;"","NI","")</f>
        <v>NI</v>
      </c>
      <c r="M47" s="74"/>
      <c r="N47" s="74"/>
      <c r="O47" s="72" t="str">
        <f>IF(DHAC_TestPatients_combined!$B36&lt;&gt;"","IHI","")</f>
        <v>IHI</v>
      </c>
      <c r="P47" s="72" t="str">
        <f>IF(DHAC_TestPatients_combined!$B36&lt;&gt;"","http://ns.electronichealth.net.au/id/hi/ihi/1.0","")</f>
        <v>http://ns.electronichealth.net.au/id/hi/ihi/1.0</v>
      </c>
      <c r="Q47" s="72" t="str">
        <f>IF(DHAC_TestPatients_combined!$B36&lt;&gt;"",DHAC_TestPatients_combined!$B36,"")</f>
        <v>8003608000311696</v>
      </c>
      <c r="R47" s="74"/>
      <c r="S47" s="74"/>
      <c r="T47" s="72" t="str">
        <f>IF(DHAC_TestPatients_combined!$E36&lt;&gt;"","MC","")</f>
        <v>MC</v>
      </c>
      <c r="U47" s="74"/>
      <c r="V47" s="74"/>
      <c r="W47" s="72" t="str">
        <f>IF(DHAC_TestPatients_combined!$E36&lt;&gt;"","Medicare Number","")</f>
        <v>Medicare Number</v>
      </c>
      <c r="X47" s="72" t="str">
        <f>IF(DHAC_TestPatients_combined!$E36&lt;&gt;"","http://ns.electronichealth.net.au/id/medicare-number","")</f>
        <v>http://ns.electronichealth.net.au/id/medicare-number</v>
      </c>
      <c r="Y47" s="72" t="str">
        <f>IF(DHAC_TestPatients_combined!$E36&lt;&gt;"",_xlfn.CONCAT(DHAC_TestPatients_combined!$E36,DHAC_TestPatients_combined!$F36),"")</f>
        <v>69518257911</v>
      </c>
      <c r="Z47" s="74"/>
      <c r="AA47" s="72" t="str">
        <f>IF(DHAC_TestPatients_combined!$T36&lt;&gt;"","DVAU","")</f>
        <v>DVAU</v>
      </c>
      <c r="AB47" s="72" t="str">
        <f>IF(DHAC_TestPatients_combined!$T36&lt;&gt;"","http://terminology.hl7.org.au/CodeSystem/v2-0203","")</f>
        <v>http://terminology.hl7.org.au/CodeSystem/v2-0203</v>
      </c>
      <c r="AC47" s="72" t="str">
        <f>IF(DHAC_TestPatients_combined!$T36&lt;&gt;"","DVA Number","")</f>
        <v>DVA Number</v>
      </c>
      <c r="AD47" s="72" t="str">
        <f>IF(DHAC_TestPatients_combined!$T36&lt;&gt;"","DVA Number","")</f>
        <v>DVA Number</v>
      </c>
      <c r="AE47" s="72" t="str">
        <f>IF(DHAC_TestPatients_combined!$T36&lt;&gt;"","http://ns.electronichealth.net.au/id/dva","")</f>
        <v>http://ns.electronichealth.net.au/id/dva</v>
      </c>
      <c r="AF47" s="72" t="str">
        <f>IF(DHAC_TestPatients_combined!$T36&lt;&gt;"",DHAC_TestPatients_combined!$T36,"")</f>
        <v>QX144963</v>
      </c>
      <c r="AG47" s="74"/>
      <c r="AH47" s="74" t="s">
        <v>247</v>
      </c>
      <c r="AI47" s="74"/>
      <c r="AJ47" s="72" t="str">
        <f>DHAC_TestPatients_combined!G36</f>
        <v>BASSETT</v>
      </c>
      <c r="AK47" s="72" t="str">
        <f>DHAC_TestPatients_combined!H36</f>
        <v>Imogene</v>
      </c>
      <c r="AL47" s="72" t="str">
        <f>DHAC_TestPatients_combined!I36</f>
        <v>BETSY</v>
      </c>
      <c r="AM47" s="74"/>
      <c r="AN47" s="72" t="str">
        <f>IF(DHAC_TestPatients_combined!$V36&lt;&gt;"","usual","")</f>
        <v/>
      </c>
      <c r="AO47" s="72" t="str">
        <f>IF(DHAC_TestPatients_combined!$V36&lt;&gt;"",DHAC_TestPatients_combined!$V36,"")</f>
        <v/>
      </c>
      <c r="AP47" s="74"/>
      <c r="AQ47" s="74"/>
      <c r="AR47" s="74"/>
      <c r="AS47" s="74"/>
      <c r="AT47" s="72" t="str">
        <f>IF(DHAC_TestPatients_combined!S36&lt;&gt;"", "phone",IF(DHAC_TestPatients_combined!Q36&lt;&gt;"", "phone",""))</f>
        <v>phone</v>
      </c>
      <c r="AU47" s="72" t="str">
        <f>IF(DHAC_TestPatients_combined!S36&lt;&gt;"", "home",IF(DHAC_TestPatients_combined!Q36&lt;&gt;"", "mobile",""))</f>
        <v>home</v>
      </c>
      <c r="AV47" s="74" t="str">
        <f>IF(DHAC_TestPatients_combined!S36&lt;&gt;"",DHAC_TestPatients_combined!S36,TEXT(DHAC_TestPatients_combined!Q36,"0000000000"))</f>
        <v>0870104102</v>
      </c>
      <c r="AW47" s="72" t="str">
        <f>IF(DHAC_TestPatients_combined!S36&lt;&gt;"",IF(DHAC_TestPatients_combined!Q36&lt;&gt;"","phone",""),"")</f>
        <v>phone</v>
      </c>
      <c r="AX47" s="72" t="str">
        <f>IF(DHAC_TestPatients_combined!S36&lt;&gt;"", IF(DHAC_TestPatients_combined!Q36&lt;&gt;"", "mobile",""),"")</f>
        <v>mobile</v>
      </c>
      <c r="AY47" s="72" t="str">
        <f>IF(DHAC_TestPatients_combined!S36&lt;&gt;"",TEXT(DHAC_TestPatients_combined!Q36,"0000000000"),"")</f>
        <v>0491570158</v>
      </c>
      <c r="AZ47" s="72" t="str">
        <f>IF(DHAC_TestPatients_combined!P36&lt;&gt;"", "phone","")</f>
        <v>phone</v>
      </c>
      <c r="BA47" s="72" t="str">
        <f>IF(DHAC_TestPatients_combined!P36&lt;&gt;"", "work","")</f>
        <v>work</v>
      </c>
      <c r="BB47" s="72" t="str">
        <f>DHAC_TestPatients_combined!P36</f>
        <v>0870108047</v>
      </c>
      <c r="BC47" s="72" t="str">
        <f>IF(DHAC_TestPatients_combined!R36&lt;&gt;"", "email","")</f>
        <v>email</v>
      </c>
      <c r="BD47" s="72"/>
      <c r="BE47" s="72" t="str">
        <f>DHAC_TestPatients_combined!R36</f>
        <v>imogene.bassett@example.net</v>
      </c>
      <c r="BF47" s="72" t="str">
        <f>_xlfn.XLOOKUP(DHAC_TestPatients_combined!$K36,CodeMaps!$A$12:$A$15,CodeMaps!$B$12:$B$15,"")</f>
        <v>female</v>
      </c>
      <c r="BG47" s="73">
        <f>DHAC_TestPatients_combined!J36</f>
        <v>24339</v>
      </c>
      <c r="BH47" s="74"/>
      <c r="BI47" s="74"/>
      <c r="BJ47" s="74"/>
      <c r="BK47" s="74"/>
      <c r="BL47" s="74" t="str">
        <f>DHAC_TestPatients_combined!L36</f>
        <v>67 Hume Cct</v>
      </c>
      <c r="BM47" s="74"/>
      <c r="BN47" s="74" t="str">
        <f>DHAC_TestPatients_combined!M36</f>
        <v>Moorine Rock</v>
      </c>
      <c r="BO47" s="74" t="str">
        <f>DHAC_TestPatients_combined!N36</f>
        <v>WA</v>
      </c>
      <c r="BP47" s="72" t="str">
        <f>IF(DHAC_TestPatients_combined!O36&lt;&gt;"",TEXT(DHAC_TestPatients_combined!O36,"0000"),"")</f>
        <v>6425</v>
      </c>
      <c r="BQ47" s="74" t="s">
        <v>259</v>
      </c>
      <c r="BR47" s="74"/>
      <c r="BS47" s="74"/>
      <c r="BT47" s="74"/>
      <c r="BU47" s="74"/>
      <c r="BV47" s="74"/>
      <c r="BW47" s="74"/>
      <c r="BX47" s="74"/>
      <c r="BY47" s="74"/>
      <c r="BZ47" s="74"/>
      <c r="CA47" s="74"/>
      <c r="CB47" s="74"/>
      <c r="CC47" s="160" t="s">
        <v>343</v>
      </c>
      <c r="CD47" s="161" t="s">
        <v>344</v>
      </c>
      <c r="CE47" s="161"/>
      <c r="CF47" s="161" t="s">
        <v>347</v>
      </c>
      <c r="CG47" s="161" t="s">
        <v>348</v>
      </c>
      <c r="CH47" s="161"/>
      <c r="CI47" s="74"/>
      <c r="CJ47" s="74"/>
      <c r="CK47" s="74"/>
      <c r="CL47" s="74"/>
    </row>
    <row r="48" spans="1:90" s="65" customFormat="1" x14ac:dyDescent="0.25">
      <c r="A48" s="72" t="str">
        <f>LOWER(_xlfn.CONCAT(SUBSTITUTE(DHAC_TestPatients_combined!G37,"'",""),"-",DHAC_TestPatients_combined!H37,IF(DHAC_TestPatients_combined!I37&lt;&gt;"","-",""),IF(DHAC_TestPatients_combined!I37&lt;&gt;"",DHAC_TestPatients_combined!I37,"")))</f>
        <v>campbell-ambrose</v>
      </c>
      <c r="B48" s="72"/>
      <c r="C48" s="74" t="str">
        <f>_xlfn.XLOOKUP(DHAC_TestPatients_combined!$U37,CodeMaps!$A$2:$A$7,CodeMaps!$B$2:$B$7,"")</f>
        <v/>
      </c>
      <c r="D48" s="74" t="str">
        <f>_xlfn.XLOOKUP(DHAC_TestPatients_combined!U37,CodeMaps!$A$2:$A$7,CodeMaps!$C$2:$C$7,"")</f>
        <v/>
      </c>
      <c r="E48" s="74"/>
      <c r="F48" s="74"/>
      <c r="G48" s="74"/>
      <c r="H48" s="74"/>
      <c r="I48" s="72" t="str">
        <f>LOWER(DHAC_TestPatients_combined!C37)</f>
        <v>active</v>
      </c>
      <c r="J48" s="72" t="str">
        <f>LOWER(DHAC_TestPatients_combined!D37)</f>
        <v>unverified</v>
      </c>
      <c r="K48" s="74"/>
      <c r="L48" s="72" t="str">
        <f>IF(DHAC_TestPatients_combined!B37&lt;&gt;"","NI","")</f>
        <v>NI</v>
      </c>
      <c r="M48" s="74"/>
      <c r="N48" s="74"/>
      <c r="O48" s="72" t="str">
        <f>IF(DHAC_TestPatients_combined!$B37&lt;&gt;"","IHI","")</f>
        <v>IHI</v>
      </c>
      <c r="P48" s="72" t="str">
        <f>IF(DHAC_TestPatients_combined!$B37&lt;&gt;"","http://ns.electronichealth.net.au/id/hi/ihi/1.0","")</f>
        <v>http://ns.electronichealth.net.au/id/hi/ihi/1.0</v>
      </c>
      <c r="Q48" s="72" t="str">
        <f>IF(DHAC_TestPatients_combined!$B37&lt;&gt;"",DHAC_TestPatients_combined!$B37,"")</f>
        <v>8003608000311720</v>
      </c>
      <c r="R48" s="74"/>
      <c r="S48" s="74"/>
      <c r="T48" s="72" t="str">
        <f>IF(DHAC_TestPatients_combined!$E37&lt;&gt;"","MC","")</f>
        <v/>
      </c>
      <c r="U48" s="74"/>
      <c r="V48" s="74"/>
      <c r="W48" s="72" t="str">
        <f>IF(DHAC_TestPatients_combined!$E37&lt;&gt;"","Medicare Number","")</f>
        <v/>
      </c>
      <c r="X48" s="72" t="str">
        <f>IF(DHAC_TestPatients_combined!$E37&lt;&gt;"","http://ns.electronichealth.net.au/id/medicare-number","")</f>
        <v/>
      </c>
      <c r="Y48" s="72" t="str">
        <f>IF(DHAC_TestPatients_combined!$E37&lt;&gt;"",_xlfn.CONCAT(DHAC_TestPatients_combined!$E37,DHAC_TestPatients_combined!$F37),"")</f>
        <v/>
      </c>
      <c r="Z48" s="74"/>
      <c r="AA48" s="72" t="str">
        <f>IF(DHAC_TestPatients_combined!$T37&lt;&gt;"","DVAU","")</f>
        <v/>
      </c>
      <c r="AB48" s="72" t="str">
        <f>IF(DHAC_TestPatients_combined!$T37&lt;&gt;"","http://terminology.hl7.org.au/CodeSystem/v2-0203","")</f>
        <v/>
      </c>
      <c r="AC48" s="72" t="str">
        <f>IF(DHAC_TestPatients_combined!$T37&lt;&gt;"","DVA Number","")</f>
        <v/>
      </c>
      <c r="AD48" s="72" t="str">
        <f>IF(DHAC_TestPatients_combined!$T37&lt;&gt;"","DVA Number","")</f>
        <v/>
      </c>
      <c r="AE48" s="72" t="str">
        <f>IF(DHAC_TestPatients_combined!$T37&lt;&gt;"","http://ns.electronichealth.net.au/id/dva","")</f>
        <v/>
      </c>
      <c r="AF48" s="72" t="str">
        <f>IF(DHAC_TestPatients_combined!$T37&lt;&gt;"",DHAC_TestPatients_combined!$T37,"")</f>
        <v/>
      </c>
      <c r="AG48" s="74"/>
      <c r="AH48" s="74" t="s">
        <v>247</v>
      </c>
      <c r="AI48" s="74"/>
      <c r="AJ48" s="72" t="str">
        <f>DHAC_TestPatients_combined!G37</f>
        <v>CAMPBELL</v>
      </c>
      <c r="AK48" s="72" t="str">
        <f>DHAC_TestPatients_combined!H37</f>
        <v>Ambrose</v>
      </c>
      <c r="AL48" s="72" t="str">
        <f>DHAC_TestPatients_combined!I37</f>
        <v/>
      </c>
      <c r="AM48" s="74"/>
      <c r="AN48" s="72" t="str">
        <f>IF(DHAC_TestPatients_combined!$V37&lt;&gt;"","usual","")</f>
        <v/>
      </c>
      <c r="AO48" s="72" t="str">
        <f>IF(DHAC_TestPatients_combined!$V37&lt;&gt;"",DHAC_TestPatients_combined!$V37,"")</f>
        <v/>
      </c>
      <c r="AP48" s="74"/>
      <c r="AQ48" s="74"/>
      <c r="AR48" s="74"/>
      <c r="AS48" s="74"/>
      <c r="AT48" s="72" t="str">
        <f>IF(DHAC_TestPatients_combined!S37&lt;&gt;"", "phone",IF(DHAC_TestPatients_combined!Q37&lt;&gt;"", "phone",""))</f>
        <v>phone</v>
      </c>
      <c r="AU48" s="72" t="str">
        <f>IF(DHAC_TestPatients_combined!S37&lt;&gt;"", "home",IF(DHAC_TestPatients_combined!Q37&lt;&gt;"", "mobile",""))</f>
        <v>home</v>
      </c>
      <c r="AV48" s="74" t="str">
        <f>IF(DHAC_TestPatients_combined!S37&lt;&gt;"",DHAC_TestPatients_combined!S37,TEXT(DHAC_TestPatients_combined!Q37,"0000000000"))</f>
        <v>0870101091</v>
      </c>
      <c r="AW48" s="72" t="str">
        <f>IF(DHAC_TestPatients_combined!S37&lt;&gt;"",IF(DHAC_TestPatients_combined!Q37&lt;&gt;"","phone",""),"")</f>
        <v>phone</v>
      </c>
      <c r="AX48" s="72" t="str">
        <f>IF(DHAC_TestPatients_combined!S37&lt;&gt;"", IF(DHAC_TestPatients_combined!Q37&lt;&gt;"", "mobile",""),"")</f>
        <v>mobile</v>
      </c>
      <c r="AY48" s="72" t="str">
        <f>IF(DHAC_TestPatients_combined!S37&lt;&gt;"",TEXT(DHAC_TestPatients_combined!Q37,"0000000000"),"")</f>
        <v>0491570159</v>
      </c>
      <c r="AZ48" s="72" t="str">
        <f>IF(DHAC_TestPatients_combined!P37&lt;&gt;"", "phone","")</f>
        <v>phone</v>
      </c>
      <c r="BA48" s="72" t="str">
        <f>IF(DHAC_TestPatients_combined!P37&lt;&gt;"", "work","")</f>
        <v>work</v>
      </c>
      <c r="BB48" s="72" t="str">
        <f>DHAC_TestPatients_combined!P37</f>
        <v>0870100834</v>
      </c>
      <c r="BC48" s="72" t="str">
        <f>IF(DHAC_TestPatients_combined!R37&lt;&gt;"", "email","")</f>
        <v>email</v>
      </c>
      <c r="BD48" s="72"/>
      <c r="BE48" s="72" t="str">
        <f>DHAC_TestPatients_combined!R37</f>
        <v>ambrose.campbell@example.com</v>
      </c>
      <c r="BF48" s="72" t="str">
        <f>_xlfn.XLOOKUP(DHAC_TestPatients_combined!$K37,CodeMaps!$A$12:$A$15,CodeMaps!$B$12:$B$15,"")</f>
        <v>unknown</v>
      </c>
      <c r="BG48" s="73">
        <f>DHAC_TestPatients_combined!J37</f>
        <v>34866</v>
      </c>
      <c r="BH48" s="74"/>
      <c r="BI48" s="74"/>
      <c r="BJ48" s="74"/>
      <c r="BK48" s="74"/>
      <c r="BL48" s="74" t="str">
        <f>DHAC_TestPatients_combined!L37</f>
        <v>188 Plaza Est</v>
      </c>
      <c r="BM48" s="74"/>
      <c r="BN48" s="74" t="str">
        <f>DHAC_TestPatients_combined!M37</f>
        <v>Rossmore</v>
      </c>
      <c r="BO48" s="74" t="str">
        <f>DHAC_TestPatients_combined!N37</f>
        <v>WA</v>
      </c>
      <c r="BP48" s="72" t="str">
        <f>IF(DHAC_TestPatients_combined!O37&lt;&gt;"",TEXT(DHAC_TestPatients_combined!O37,"0000"),"")</f>
        <v>6401</v>
      </c>
      <c r="BQ48" s="74" t="s">
        <v>259</v>
      </c>
      <c r="BR48" s="74"/>
      <c r="BS48" s="74"/>
      <c r="BT48" s="74"/>
      <c r="BU48" s="74"/>
      <c r="BV48" s="74"/>
      <c r="BW48" s="74"/>
      <c r="BX48" s="74"/>
      <c r="BY48" s="74"/>
      <c r="BZ48" s="74"/>
      <c r="CA48" s="74"/>
      <c r="CB48" s="74"/>
      <c r="CC48" s="160">
        <v>446141000124107</v>
      </c>
      <c r="CD48" s="161" t="s">
        <v>335</v>
      </c>
      <c r="CE48" s="161"/>
      <c r="CF48" s="161"/>
      <c r="CG48" s="161"/>
      <c r="CH48" s="161"/>
      <c r="CI48" s="74"/>
      <c r="CJ48" s="74"/>
      <c r="CK48" s="74"/>
      <c r="CL48" s="74"/>
    </row>
    <row r="49" spans="1:90" s="65" customFormat="1" x14ac:dyDescent="0.25">
      <c r="A49" s="72" t="str">
        <f>LOWER(_xlfn.CONCAT(SUBSTITUTE(DHAC_TestPatients_combined!G38,"'",""),"-",DHAC_TestPatients_combined!H38,IF(DHAC_TestPatients_combined!I38&lt;&gt;"","-",""),IF(DHAC_TestPatients_combined!I38&lt;&gt;"",DHAC_TestPatients_combined!I38,"")))</f>
        <v>ballantyne-flavia-indira</v>
      </c>
      <c r="B49" s="72"/>
      <c r="C49" s="74">
        <f>_xlfn.XLOOKUP(DHAC_TestPatients_combined!$U38,CodeMaps!$A$2:$A$7,CodeMaps!$B$2:$B$7,"")</f>
        <v>9</v>
      </c>
      <c r="D49" s="74" t="str">
        <f>_xlfn.XLOOKUP(DHAC_TestPatients_combined!U38,CodeMaps!$A$2:$A$7,CodeMaps!$C$2:$C$7,"")</f>
        <v>Not stated/inadequately described</v>
      </c>
      <c r="E49" s="74"/>
      <c r="F49" s="74"/>
      <c r="G49" s="74"/>
      <c r="H49" s="74"/>
      <c r="I49" s="72" t="str">
        <f>LOWER(DHAC_TestPatients_combined!C38)</f>
        <v>active</v>
      </c>
      <c r="J49" s="72" t="str">
        <f>LOWER(DHAC_TestPatients_combined!D38)</f>
        <v>verified</v>
      </c>
      <c r="K49" s="74"/>
      <c r="L49" s="72" t="str">
        <f>IF(DHAC_TestPatients_combined!B38&lt;&gt;"","NI","")</f>
        <v>NI</v>
      </c>
      <c r="M49" s="74"/>
      <c r="N49" s="74"/>
      <c r="O49" s="72" t="str">
        <f>IF(DHAC_TestPatients_combined!$B38&lt;&gt;"","IHI","")</f>
        <v>IHI</v>
      </c>
      <c r="P49" s="72" t="str">
        <f>IF(DHAC_TestPatients_combined!$B38&lt;&gt;"","http://ns.electronichealth.net.au/id/hi/ihi/1.0","")</f>
        <v>http://ns.electronichealth.net.au/id/hi/ihi/1.0</v>
      </c>
      <c r="Q49" s="72" t="str">
        <f>IF(DHAC_TestPatients_combined!$B38&lt;&gt;"",DHAC_TestPatients_combined!$B38,"")</f>
        <v>8003608833648488</v>
      </c>
      <c r="R49" s="74"/>
      <c r="S49" s="74"/>
      <c r="T49" s="72" t="str">
        <f>IF(DHAC_TestPatients_combined!$E38&lt;&gt;"","MC","")</f>
        <v>MC</v>
      </c>
      <c r="U49" s="74"/>
      <c r="V49" s="74"/>
      <c r="W49" s="72" t="str">
        <f>IF(DHAC_TestPatients_combined!$E38&lt;&gt;"","Medicare Number","")</f>
        <v>Medicare Number</v>
      </c>
      <c r="X49" s="72" t="str">
        <f>IF(DHAC_TestPatients_combined!$E38&lt;&gt;"","http://ns.electronichealth.net.au/id/medicare-number","")</f>
        <v>http://ns.electronichealth.net.au/id/medicare-number</v>
      </c>
      <c r="Y49" s="72" t="str">
        <f>IF(DHAC_TestPatients_combined!$E38&lt;&gt;"",_xlfn.CONCAT(DHAC_TestPatients_combined!$E38,DHAC_TestPatients_combined!$F38),"")</f>
        <v>69518260311</v>
      </c>
      <c r="Z49" s="74"/>
      <c r="AA49" s="72" t="str">
        <f>IF(DHAC_TestPatients_combined!$T38&lt;&gt;"","DVAU","")</f>
        <v/>
      </c>
      <c r="AB49" s="72" t="str">
        <f>IF(DHAC_TestPatients_combined!$T38&lt;&gt;"","http://terminology.hl7.org.au/CodeSystem/v2-0203","")</f>
        <v/>
      </c>
      <c r="AC49" s="72" t="str">
        <f>IF(DHAC_TestPatients_combined!$T38&lt;&gt;"","DVA Number","")</f>
        <v/>
      </c>
      <c r="AD49" s="72" t="str">
        <f>IF(DHAC_TestPatients_combined!$T38&lt;&gt;"","DVA Number","")</f>
        <v/>
      </c>
      <c r="AE49" s="72" t="str">
        <f>IF(DHAC_TestPatients_combined!$T38&lt;&gt;"","http://ns.electronichealth.net.au/id/dva","")</f>
        <v/>
      </c>
      <c r="AF49" s="72" t="str">
        <f>IF(DHAC_TestPatients_combined!$T38&lt;&gt;"",DHAC_TestPatients_combined!$T38,"")</f>
        <v/>
      </c>
      <c r="AG49" s="74"/>
      <c r="AH49" s="74" t="s">
        <v>247</v>
      </c>
      <c r="AI49" s="74"/>
      <c r="AJ49" s="72" t="str">
        <f>DHAC_TestPatients_combined!G38</f>
        <v>BALLANTYNE</v>
      </c>
      <c r="AK49" s="72" t="str">
        <f>DHAC_TestPatients_combined!H38</f>
        <v>Flavia</v>
      </c>
      <c r="AL49" s="72" t="str">
        <f>DHAC_TestPatients_combined!I38</f>
        <v>INDIRA</v>
      </c>
      <c r="AM49" s="74"/>
      <c r="AN49" s="72" t="str">
        <f>IF(DHAC_TestPatients_combined!$V38&lt;&gt;"","usual","")</f>
        <v/>
      </c>
      <c r="AO49" s="72" t="str">
        <f>IF(DHAC_TestPatients_combined!$V38&lt;&gt;"",DHAC_TestPatients_combined!$V38,"")</f>
        <v/>
      </c>
      <c r="AP49" s="74"/>
      <c r="AQ49" s="74"/>
      <c r="AR49" s="74"/>
      <c r="AS49" s="74"/>
      <c r="AT49" s="72" t="str">
        <f>IF(DHAC_TestPatients_combined!S38&lt;&gt;"", "phone",IF(DHAC_TestPatients_combined!Q38&lt;&gt;"", "phone",""))</f>
        <v>phone</v>
      </c>
      <c r="AU49" s="72" t="str">
        <f>IF(DHAC_TestPatients_combined!S38&lt;&gt;"", "home",IF(DHAC_TestPatients_combined!Q38&lt;&gt;"", "mobile",""))</f>
        <v>home</v>
      </c>
      <c r="AV49" s="74" t="str">
        <f>IF(DHAC_TestPatients_combined!S38&lt;&gt;"",DHAC_TestPatients_combined!S38,TEXT(DHAC_TestPatients_combined!Q38,"0000000000"))</f>
        <v>0870106296</v>
      </c>
      <c r="AW49" s="72" t="str">
        <f>IF(DHAC_TestPatients_combined!S38&lt;&gt;"",IF(DHAC_TestPatients_combined!Q38&lt;&gt;"","phone",""),"")</f>
        <v>phone</v>
      </c>
      <c r="AX49" s="72" t="str">
        <f>IF(DHAC_TestPatients_combined!S38&lt;&gt;"", IF(DHAC_TestPatients_combined!Q38&lt;&gt;"", "mobile",""),"")</f>
        <v>mobile</v>
      </c>
      <c r="AY49" s="72" t="str">
        <f>IF(DHAC_TestPatients_combined!S38&lt;&gt;"",TEXT(DHAC_TestPatients_combined!Q38,"0000000000"),"")</f>
        <v>0491570110</v>
      </c>
      <c r="AZ49" s="72" t="str">
        <f>IF(DHAC_TestPatients_combined!P38&lt;&gt;"", "phone","")</f>
        <v>phone</v>
      </c>
      <c r="BA49" s="72" t="str">
        <f>IF(DHAC_TestPatients_combined!P38&lt;&gt;"", "work","")</f>
        <v>work</v>
      </c>
      <c r="BB49" s="72" t="str">
        <f>DHAC_TestPatients_combined!P38</f>
        <v>0870101585</v>
      </c>
      <c r="BC49" s="72" t="str">
        <f>IF(DHAC_TestPatients_combined!R38&lt;&gt;"", "email","")</f>
        <v>email</v>
      </c>
      <c r="BD49" s="72"/>
      <c r="BE49" s="72" t="str">
        <f>DHAC_TestPatients_combined!R38</f>
        <v>flavia.ballantyne@example.com.au</v>
      </c>
      <c r="BF49" s="72" t="str">
        <f>_xlfn.XLOOKUP(DHAC_TestPatients_combined!$K38,CodeMaps!$A$12:$A$15,CodeMaps!$B$12:$B$15,"")</f>
        <v>female</v>
      </c>
      <c r="BG49" s="73">
        <f>DHAC_TestPatients_combined!J38</f>
        <v>26832</v>
      </c>
      <c r="BH49" s="74"/>
      <c r="BI49" s="74"/>
      <c r="BJ49" s="74"/>
      <c r="BK49" s="74"/>
      <c r="BL49" s="74" t="str">
        <f>DHAC_TestPatients_combined!L38</f>
        <v>73 Abattoir Gdns</v>
      </c>
      <c r="BM49" s="74"/>
      <c r="BN49" s="74" t="str">
        <f>DHAC_TestPatients_combined!M38</f>
        <v>Wellington Forest</v>
      </c>
      <c r="BO49" s="74" t="str">
        <f>DHAC_TestPatients_combined!N38</f>
        <v>WA</v>
      </c>
      <c r="BP49" s="72" t="str">
        <f>IF(DHAC_TestPatients_combined!O38&lt;&gt;"",TEXT(DHAC_TestPatients_combined!O38,"0000"),"")</f>
        <v>6236</v>
      </c>
      <c r="BQ49" s="74" t="s">
        <v>259</v>
      </c>
      <c r="BR49" s="74"/>
      <c r="BS49" s="74"/>
      <c r="BT49" s="74"/>
      <c r="BU49" s="74"/>
      <c r="BV49" s="74"/>
      <c r="BW49" s="74"/>
      <c r="BX49" s="74"/>
      <c r="BY49" s="74"/>
      <c r="BZ49" s="74"/>
      <c r="CA49" s="74"/>
      <c r="CB49" s="74"/>
      <c r="CC49" s="160"/>
      <c r="CD49" s="161"/>
      <c r="CE49" s="161"/>
      <c r="CF49" s="161"/>
      <c r="CG49" s="161"/>
      <c r="CH49" s="161"/>
      <c r="CI49" s="74"/>
      <c r="CJ49" s="74"/>
      <c r="CK49" s="74"/>
      <c r="CL49" s="74"/>
    </row>
    <row r="50" spans="1:90" s="65" customFormat="1" x14ac:dyDescent="0.25">
      <c r="A50" s="72" t="str">
        <f>LOWER(_xlfn.CONCAT(SUBSTITUTE(DHAC_TestPatients_combined!G39,"'",""),"-",DHAC_TestPatients_combined!H39,IF(DHAC_TestPatients_combined!I39&lt;&gt;"","-",""),IF(DHAC_TestPatients_combined!I39&lt;&gt;"",DHAC_TestPatients_combined!I39,"")))</f>
        <v>ballantyne-kelvin-hans</v>
      </c>
      <c r="B50" s="72"/>
      <c r="C50" s="74">
        <f>_xlfn.XLOOKUP(DHAC_TestPatients_combined!$U39,CodeMaps!$A$2:$A$7,CodeMaps!$B$2:$B$7,"")</f>
        <v>3</v>
      </c>
      <c r="D50" s="74" t="str">
        <f>_xlfn.XLOOKUP(DHAC_TestPatients_combined!U39,CodeMaps!$A$2:$A$7,CodeMaps!$C$2:$C$7,"")</f>
        <v>Both Aboriginal and Torres Strait Islander origin</v>
      </c>
      <c r="E50" s="74"/>
      <c r="F50" s="74"/>
      <c r="G50" s="74"/>
      <c r="H50" s="74"/>
      <c r="I50" s="72" t="str">
        <f>LOWER(DHAC_TestPatients_combined!C39)</f>
        <v>active</v>
      </c>
      <c r="J50" s="72" t="str">
        <f>LOWER(DHAC_TestPatients_combined!D39)</f>
        <v>verified</v>
      </c>
      <c r="K50" s="74"/>
      <c r="L50" s="72" t="str">
        <f>IF(DHAC_TestPatients_combined!B39&lt;&gt;"","NI","")</f>
        <v>NI</v>
      </c>
      <c r="M50" s="74"/>
      <c r="N50" s="74"/>
      <c r="O50" s="72" t="str">
        <f>IF(DHAC_TestPatients_combined!$B39&lt;&gt;"","IHI","")</f>
        <v>IHI</v>
      </c>
      <c r="P50" s="72" t="str">
        <f>IF(DHAC_TestPatients_combined!$B39&lt;&gt;"","http://ns.electronichealth.net.au/id/hi/ihi/1.0","")</f>
        <v>http://ns.electronichealth.net.au/id/hi/ihi/1.0</v>
      </c>
      <c r="Q50" s="72" t="str">
        <f>IF(DHAC_TestPatients_combined!$B39&lt;&gt;"",DHAC_TestPatients_combined!$B39,"")</f>
        <v>8003608500314760</v>
      </c>
      <c r="R50" s="74"/>
      <c r="S50" s="74"/>
      <c r="T50" s="72" t="str">
        <f>IF(DHAC_TestPatients_combined!$E39&lt;&gt;"","MC","")</f>
        <v>MC</v>
      </c>
      <c r="U50" s="74"/>
      <c r="V50" s="74"/>
      <c r="W50" s="72" t="str">
        <f>IF(DHAC_TestPatients_combined!$E39&lt;&gt;"","Medicare Number","")</f>
        <v>Medicare Number</v>
      </c>
      <c r="X50" s="72" t="str">
        <f>IF(DHAC_TestPatients_combined!$E39&lt;&gt;"","http://ns.electronichealth.net.au/id/medicare-number","")</f>
        <v>http://ns.electronichealth.net.au/id/medicare-number</v>
      </c>
      <c r="Y50" s="72" t="str">
        <f>IF(DHAC_TestPatients_combined!$E39&lt;&gt;"",_xlfn.CONCAT(DHAC_TestPatients_combined!$E39,DHAC_TestPatients_combined!$F39),"")</f>
        <v>69518260312</v>
      </c>
      <c r="Z50" s="74"/>
      <c r="AA50" s="72" t="str">
        <f>IF(DHAC_TestPatients_combined!$T39&lt;&gt;"","DVAU","")</f>
        <v/>
      </c>
      <c r="AB50" s="72" t="str">
        <f>IF(DHAC_TestPatients_combined!$T39&lt;&gt;"","http://terminology.hl7.org.au/CodeSystem/v2-0203","")</f>
        <v/>
      </c>
      <c r="AC50" s="72" t="str">
        <f>IF(DHAC_TestPatients_combined!$T39&lt;&gt;"","DVA Number","")</f>
        <v/>
      </c>
      <c r="AD50" s="72" t="str">
        <f>IF(DHAC_TestPatients_combined!$T39&lt;&gt;"","DVA Number","")</f>
        <v/>
      </c>
      <c r="AE50" s="72" t="str">
        <f>IF(DHAC_TestPatients_combined!$T39&lt;&gt;"","http://ns.electronichealth.net.au/id/dva","")</f>
        <v/>
      </c>
      <c r="AF50" s="72" t="str">
        <f>IF(DHAC_TestPatients_combined!$T39&lt;&gt;"",DHAC_TestPatients_combined!$T39,"")</f>
        <v/>
      </c>
      <c r="AG50" s="74"/>
      <c r="AH50" s="74" t="s">
        <v>247</v>
      </c>
      <c r="AI50" s="74"/>
      <c r="AJ50" s="72" t="str">
        <f>DHAC_TestPatients_combined!G39</f>
        <v>BALLANTYNE</v>
      </c>
      <c r="AK50" s="72" t="str">
        <f>DHAC_TestPatients_combined!H39</f>
        <v>Kelvin</v>
      </c>
      <c r="AL50" s="72" t="str">
        <f>DHAC_TestPatients_combined!I39</f>
        <v>HANS</v>
      </c>
      <c r="AM50" s="74"/>
      <c r="AN50" s="72" t="str">
        <f>IF(DHAC_TestPatients_combined!$V39&lt;&gt;"","usual","")</f>
        <v/>
      </c>
      <c r="AO50" s="72" t="str">
        <f>IF(DHAC_TestPatients_combined!$V39&lt;&gt;"",DHAC_TestPatients_combined!$V39,"")</f>
        <v/>
      </c>
      <c r="AP50" s="74"/>
      <c r="AQ50" s="74"/>
      <c r="AR50" s="74"/>
      <c r="AS50" s="74"/>
      <c r="AT50" s="72" t="str">
        <f>IF(DHAC_TestPatients_combined!S39&lt;&gt;"", "phone",IF(DHAC_TestPatients_combined!Q39&lt;&gt;"", "phone",""))</f>
        <v>phone</v>
      </c>
      <c r="AU50" s="72" t="str">
        <f>IF(DHAC_TestPatients_combined!S39&lt;&gt;"", "home",IF(DHAC_TestPatients_combined!Q39&lt;&gt;"", "mobile",""))</f>
        <v>home</v>
      </c>
      <c r="AV50" s="74" t="str">
        <f>IF(DHAC_TestPatients_combined!S39&lt;&gt;"",DHAC_TestPatients_combined!S39,TEXT(DHAC_TestPatients_combined!Q39,"0000000000"))</f>
        <v>0870104385</v>
      </c>
      <c r="AW50" s="72" t="str">
        <f>IF(DHAC_TestPatients_combined!S39&lt;&gt;"",IF(DHAC_TestPatients_combined!Q39&lt;&gt;"","phone",""),"")</f>
        <v>phone</v>
      </c>
      <c r="AX50" s="72" t="str">
        <f>IF(DHAC_TestPatients_combined!S39&lt;&gt;"", IF(DHAC_TestPatients_combined!Q39&lt;&gt;"", "mobile",""),"")</f>
        <v>mobile</v>
      </c>
      <c r="AY50" s="72" t="str">
        <f>IF(DHAC_TestPatients_combined!S39&lt;&gt;"",TEXT(DHAC_TestPatients_combined!Q39,"0000000000"),"")</f>
        <v>0491570313</v>
      </c>
      <c r="AZ50" s="72" t="str">
        <f>IF(DHAC_TestPatients_combined!P39&lt;&gt;"", "phone","")</f>
        <v>phone</v>
      </c>
      <c r="BA50" s="72" t="str">
        <f>IF(DHAC_TestPatients_combined!P39&lt;&gt;"", "work","")</f>
        <v>work</v>
      </c>
      <c r="BB50" s="72" t="str">
        <f>DHAC_TestPatients_combined!P39</f>
        <v>0870107495</v>
      </c>
      <c r="BC50" s="72" t="str">
        <f>IF(DHAC_TestPatients_combined!R39&lt;&gt;"", "email","")</f>
        <v>email</v>
      </c>
      <c r="BD50" s="72"/>
      <c r="BE50" s="72" t="str">
        <f>DHAC_TestPatients_combined!R39</f>
        <v>kelvin.ballantyne@my-own-personal-domain.com</v>
      </c>
      <c r="BF50" s="72" t="str">
        <f>_xlfn.XLOOKUP(DHAC_TestPatients_combined!$K39,CodeMaps!$A$12:$A$15,CodeMaps!$B$12:$B$15,"")</f>
        <v>male</v>
      </c>
      <c r="BG50" s="73">
        <f>DHAC_TestPatients_combined!J39</f>
        <v>28499</v>
      </c>
      <c r="BH50" s="74"/>
      <c r="BI50" s="74"/>
      <c r="BJ50" s="74"/>
      <c r="BK50" s="74"/>
      <c r="BL50" s="74" t="str">
        <f>DHAC_TestPatients_combined!L39</f>
        <v>73 Abattoir Gdns</v>
      </c>
      <c r="BM50" s="74"/>
      <c r="BN50" s="74" t="str">
        <f>DHAC_TestPatients_combined!M39</f>
        <v>Wellington Forest</v>
      </c>
      <c r="BO50" s="74" t="str">
        <f>DHAC_TestPatients_combined!N39</f>
        <v>WA</v>
      </c>
      <c r="BP50" s="72" t="str">
        <f>IF(DHAC_TestPatients_combined!O39&lt;&gt;"",TEXT(DHAC_TestPatients_combined!O39,"0000"),"")</f>
        <v>6236</v>
      </c>
      <c r="BQ50" s="74" t="s">
        <v>259</v>
      </c>
      <c r="BR50" s="74"/>
      <c r="BS50" s="74"/>
      <c r="BT50" s="74"/>
      <c r="BU50" s="74"/>
      <c r="BV50" s="74"/>
      <c r="BW50" s="74"/>
      <c r="BX50" s="74"/>
      <c r="BY50" s="74"/>
      <c r="BZ50" s="74"/>
      <c r="CA50" s="74"/>
      <c r="CB50" s="74"/>
      <c r="CC50" s="160"/>
      <c r="CD50" s="161"/>
      <c r="CE50" s="161"/>
      <c r="CF50" s="161"/>
      <c r="CG50" s="161"/>
      <c r="CH50" s="161"/>
      <c r="CI50" s="74"/>
      <c r="CJ50" s="74"/>
      <c r="CK50" s="74"/>
      <c r="CL50" s="74"/>
    </row>
    <row r="51" spans="1:90" s="65" customFormat="1" x14ac:dyDescent="0.25">
      <c r="A51" s="72" t="str">
        <f>LOWER(_xlfn.CONCAT(SUBSTITUTE(DHAC_TestPatients_combined!G40,"'",""),"-",DHAC_TestPatients_combined!H40,IF(DHAC_TestPatients_combined!I40&lt;&gt;"","-",""),IF(DHAC_TestPatients_combined!I40&lt;&gt;"",DHAC_TestPatients_combined!I40,"")))</f>
        <v>ballantyne-sandy-choy</v>
      </c>
      <c r="B51" s="72"/>
      <c r="C51" s="74">
        <f>_xlfn.XLOOKUP(DHAC_TestPatients_combined!$U40,CodeMaps!$A$2:$A$7,CodeMaps!$B$2:$B$7,"")</f>
        <v>2</v>
      </c>
      <c r="D51" s="74" t="str">
        <f>_xlfn.XLOOKUP(DHAC_TestPatients_combined!U40,CodeMaps!$A$2:$A$7,CodeMaps!$C$2:$C$7,"")</f>
        <v>Torres Strait Islander but not Aboriginal origin</v>
      </c>
      <c r="E51" s="74"/>
      <c r="F51" s="74"/>
      <c r="G51" s="74"/>
      <c r="H51" s="74"/>
      <c r="I51" s="72" t="str">
        <f>LOWER(DHAC_TestPatients_combined!C40)</f>
        <v>active</v>
      </c>
      <c r="J51" s="72" t="str">
        <f>LOWER(DHAC_TestPatients_combined!D40)</f>
        <v>verified</v>
      </c>
      <c r="K51" s="74"/>
      <c r="L51" s="72" t="str">
        <f>IF(DHAC_TestPatients_combined!B40&lt;&gt;"","NI","")</f>
        <v>NI</v>
      </c>
      <c r="M51" s="74"/>
      <c r="N51" s="74"/>
      <c r="O51" s="72" t="str">
        <f>IF(DHAC_TestPatients_combined!$B40&lt;&gt;"","IHI","")</f>
        <v>IHI</v>
      </c>
      <c r="P51" s="72" t="str">
        <f>IF(DHAC_TestPatients_combined!$B40&lt;&gt;"","http://ns.electronichealth.net.au/id/hi/ihi/1.0","")</f>
        <v>http://ns.electronichealth.net.au/id/hi/ihi/1.0</v>
      </c>
      <c r="Q51" s="72" t="str">
        <f>IF(DHAC_TestPatients_combined!$B40&lt;&gt;"",DHAC_TestPatients_combined!$B40,"")</f>
        <v>8003608333647279</v>
      </c>
      <c r="R51" s="74"/>
      <c r="S51" s="74"/>
      <c r="T51" s="72" t="str">
        <f>IF(DHAC_TestPatients_combined!$E40&lt;&gt;"","MC","")</f>
        <v>MC</v>
      </c>
      <c r="U51" s="74"/>
      <c r="V51" s="74"/>
      <c r="W51" s="72" t="str">
        <f>IF(DHAC_TestPatients_combined!$E40&lt;&gt;"","Medicare Number","")</f>
        <v>Medicare Number</v>
      </c>
      <c r="X51" s="72" t="str">
        <f>IF(DHAC_TestPatients_combined!$E40&lt;&gt;"","http://ns.electronichealth.net.au/id/medicare-number","")</f>
        <v>http://ns.electronichealth.net.au/id/medicare-number</v>
      </c>
      <c r="Y51" s="72" t="str">
        <f>IF(DHAC_TestPatients_combined!$E40&lt;&gt;"",_xlfn.CONCAT(DHAC_TestPatients_combined!$E40,DHAC_TestPatients_combined!$F40),"")</f>
        <v>69518260313</v>
      </c>
      <c r="Z51" s="74"/>
      <c r="AA51" s="72" t="str">
        <f>IF(DHAC_TestPatients_combined!$T40&lt;&gt;"","DVAU","")</f>
        <v/>
      </c>
      <c r="AB51" s="72" t="str">
        <f>IF(DHAC_TestPatients_combined!$T40&lt;&gt;"","http://terminology.hl7.org.au/CodeSystem/v2-0203","")</f>
        <v/>
      </c>
      <c r="AC51" s="72" t="str">
        <f>IF(DHAC_TestPatients_combined!$T40&lt;&gt;"","DVA Number","")</f>
        <v/>
      </c>
      <c r="AD51" s="72" t="str">
        <f>IF(DHAC_TestPatients_combined!$T40&lt;&gt;"","DVA Number","")</f>
        <v/>
      </c>
      <c r="AE51" s="72" t="str">
        <f>IF(DHAC_TestPatients_combined!$T40&lt;&gt;"","http://ns.electronichealth.net.au/id/dva","")</f>
        <v/>
      </c>
      <c r="AF51" s="72" t="str">
        <f>IF(DHAC_TestPatients_combined!$T40&lt;&gt;"",DHAC_TestPatients_combined!$T40,"")</f>
        <v/>
      </c>
      <c r="AG51" s="74"/>
      <c r="AH51" s="74" t="s">
        <v>247</v>
      </c>
      <c r="AI51" s="74"/>
      <c r="AJ51" s="72" t="str">
        <f>DHAC_TestPatients_combined!G40</f>
        <v>BALLANTYNE</v>
      </c>
      <c r="AK51" s="72" t="str">
        <f>DHAC_TestPatients_combined!H40</f>
        <v>Sandy</v>
      </c>
      <c r="AL51" s="72" t="str">
        <f>DHAC_TestPatients_combined!I40</f>
        <v>CHOY</v>
      </c>
      <c r="AM51" s="74"/>
      <c r="AN51" s="72" t="str">
        <f>IF(DHAC_TestPatients_combined!$V40&lt;&gt;"","usual","")</f>
        <v/>
      </c>
      <c r="AO51" s="72" t="str">
        <f>IF(DHAC_TestPatients_combined!$V40&lt;&gt;"",DHAC_TestPatients_combined!$V40,"")</f>
        <v/>
      </c>
      <c r="AP51" s="74"/>
      <c r="AQ51" s="74"/>
      <c r="AR51" s="74"/>
      <c r="AS51" s="74"/>
      <c r="AT51" s="72" t="str">
        <f>IF(DHAC_TestPatients_combined!S40&lt;&gt;"", "phone",IF(DHAC_TestPatients_combined!Q40&lt;&gt;"", "phone",""))</f>
        <v>phone</v>
      </c>
      <c r="AU51" s="72" t="str">
        <f>IF(DHAC_TestPatients_combined!S40&lt;&gt;"", "home",IF(DHAC_TestPatients_combined!Q40&lt;&gt;"", "mobile",""))</f>
        <v>home</v>
      </c>
      <c r="AV51" s="74" t="str">
        <f>IF(DHAC_TestPatients_combined!S40&lt;&gt;"",DHAC_TestPatients_combined!S40,TEXT(DHAC_TestPatients_combined!Q40,"0000000000"))</f>
        <v>0870106296</v>
      </c>
      <c r="AW51" s="72" t="str">
        <f>IF(DHAC_TestPatients_combined!S40&lt;&gt;"",IF(DHAC_TestPatients_combined!Q40&lt;&gt;"","phone",""),"")</f>
        <v>phone</v>
      </c>
      <c r="AX51" s="72" t="str">
        <f>IF(DHAC_TestPatients_combined!S40&lt;&gt;"", IF(DHAC_TestPatients_combined!Q40&lt;&gt;"", "mobile",""),"")</f>
        <v>mobile</v>
      </c>
      <c r="AY51" s="72" t="str">
        <f>IF(DHAC_TestPatients_combined!S40&lt;&gt;"",TEXT(DHAC_TestPatients_combined!Q40,"0000000000"),"")</f>
        <v>0491570737</v>
      </c>
      <c r="AZ51" s="72" t="str">
        <f>IF(DHAC_TestPatients_combined!P40&lt;&gt;"", "phone","")</f>
        <v>phone</v>
      </c>
      <c r="BA51" s="72" t="str">
        <f>IF(DHAC_TestPatients_combined!P40&lt;&gt;"", "work","")</f>
        <v>work</v>
      </c>
      <c r="BB51" s="72" t="str">
        <f>DHAC_TestPatients_combined!P40</f>
        <v>0870100699</v>
      </c>
      <c r="BC51" s="72" t="str">
        <f>IF(DHAC_TestPatients_combined!R40&lt;&gt;"", "email","")</f>
        <v>email</v>
      </c>
      <c r="BD51" s="72"/>
      <c r="BE51" s="72" t="str">
        <f>DHAC_TestPatients_combined!R40</f>
        <v>sandy.ballantyne@example.com</v>
      </c>
      <c r="BF51" s="72" t="str">
        <f>_xlfn.XLOOKUP(DHAC_TestPatients_combined!$K40,CodeMaps!$A$12:$A$15,CodeMaps!$B$12:$B$15,"")</f>
        <v>male</v>
      </c>
      <c r="BG51" s="73">
        <f>DHAC_TestPatients_combined!J40</f>
        <v>36893</v>
      </c>
      <c r="BH51" s="74"/>
      <c r="BI51" s="74"/>
      <c r="BJ51" s="74"/>
      <c r="BK51" s="74"/>
      <c r="BL51" s="74" t="str">
        <f>DHAC_TestPatients_combined!L40</f>
        <v>73 Abattoir Gdns</v>
      </c>
      <c r="BM51" s="74"/>
      <c r="BN51" s="74" t="str">
        <f>DHAC_TestPatients_combined!M40</f>
        <v>Wellington Forest</v>
      </c>
      <c r="BO51" s="74" t="str">
        <f>DHAC_TestPatients_combined!N40</f>
        <v>WA</v>
      </c>
      <c r="BP51" s="72" t="str">
        <f>IF(DHAC_TestPatients_combined!O40&lt;&gt;"",TEXT(DHAC_TestPatients_combined!O40,"0000"),"")</f>
        <v>6236</v>
      </c>
      <c r="BQ51" s="74" t="s">
        <v>259</v>
      </c>
      <c r="BR51" s="74"/>
      <c r="BS51" s="74"/>
      <c r="BT51" s="74"/>
      <c r="BU51" s="74"/>
      <c r="BV51" s="74"/>
      <c r="BW51" s="74"/>
      <c r="BX51" s="74"/>
      <c r="BY51" s="74"/>
      <c r="BZ51" s="74"/>
      <c r="CA51" s="74"/>
      <c r="CB51" s="74"/>
      <c r="CC51" s="160">
        <v>33791000087105</v>
      </c>
      <c r="CD51" s="161" t="s">
        <v>336</v>
      </c>
      <c r="CE51" s="161"/>
      <c r="CF51" s="161" t="s">
        <v>351</v>
      </c>
      <c r="CG51" s="161" t="s">
        <v>352</v>
      </c>
      <c r="CH51" s="161"/>
      <c r="CK51" s="74"/>
      <c r="CL51" s="74"/>
    </row>
    <row r="52" spans="1:90" s="65" customFormat="1" x14ac:dyDescent="0.25">
      <c r="A52" s="72" t="str">
        <f>LOWER(_xlfn.CONCAT(SUBSTITUTE(DHAC_TestPatients_combined!G41,"'",""),"-",DHAC_TestPatients_combined!H41,IF(DHAC_TestPatients_combined!I41&lt;&gt;"","-",""),IF(DHAC_TestPatients_combined!I41&lt;&gt;"",DHAC_TestPatients_combined!I41,"")))</f>
        <v>ballantyne-terry-bob</v>
      </c>
      <c r="B52" s="72"/>
      <c r="C52" s="74">
        <f>_xlfn.XLOOKUP(DHAC_TestPatients_combined!$U41,CodeMaps!$A$2:$A$7,CodeMaps!$B$2:$B$7,"")</f>
        <v>4</v>
      </c>
      <c r="D52" s="74" t="str">
        <f>_xlfn.XLOOKUP(DHAC_TestPatients_combined!U41,CodeMaps!$A$2:$A$7,CodeMaps!$C$2:$C$7,"")</f>
        <v>Neither Aboriginal nor Torres Strait Islander origin</v>
      </c>
      <c r="E52" s="74"/>
      <c r="F52" s="74"/>
      <c r="G52" s="74"/>
      <c r="H52" s="74"/>
      <c r="I52" s="72" t="str">
        <f>LOWER(DHAC_TestPatients_combined!C41)</f>
        <v>active</v>
      </c>
      <c r="J52" s="72" t="str">
        <f>LOWER(DHAC_TestPatients_combined!D41)</f>
        <v>verified</v>
      </c>
      <c r="K52" s="74"/>
      <c r="L52" s="72" t="str">
        <f>IF(DHAC_TestPatients_combined!B41&lt;&gt;"","NI","")</f>
        <v>NI</v>
      </c>
      <c r="M52" s="74"/>
      <c r="N52" s="74"/>
      <c r="O52" s="72" t="str">
        <f>IF(DHAC_TestPatients_combined!$B41&lt;&gt;"","IHI","")</f>
        <v>IHI</v>
      </c>
      <c r="P52" s="72" t="str">
        <f>IF(DHAC_TestPatients_combined!$B41&lt;&gt;"","http://ns.electronichealth.net.au/id/hi/ihi/1.0","")</f>
        <v>http://ns.electronichealth.net.au/id/hi/ihi/1.0</v>
      </c>
      <c r="Q52" s="72" t="str">
        <f>IF(DHAC_TestPatients_combined!$B41&lt;&gt;"",DHAC_TestPatients_combined!$B41,"")</f>
        <v>8003608333647287</v>
      </c>
      <c r="R52" s="74"/>
      <c r="S52" s="74"/>
      <c r="T52" s="72" t="str">
        <f>IF(DHAC_TestPatients_combined!$E41&lt;&gt;"","MC","")</f>
        <v>MC</v>
      </c>
      <c r="U52" s="74"/>
      <c r="V52" s="74"/>
      <c r="W52" s="72" t="str">
        <f>IF(DHAC_TestPatients_combined!$E41&lt;&gt;"","Medicare Number","")</f>
        <v>Medicare Number</v>
      </c>
      <c r="X52" s="72" t="str">
        <f>IF(DHAC_TestPatients_combined!$E41&lt;&gt;"","http://ns.electronichealth.net.au/id/medicare-number","")</f>
        <v>http://ns.electronichealth.net.au/id/medicare-number</v>
      </c>
      <c r="Y52" s="72" t="str">
        <f>IF(DHAC_TestPatients_combined!$E41&lt;&gt;"",_xlfn.CONCAT(DHAC_TestPatients_combined!$E41,DHAC_TestPatients_combined!$F41),"")</f>
        <v>69518260314</v>
      </c>
      <c r="Z52" s="74"/>
      <c r="AA52" s="72" t="str">
        <f>IF(DHAC_TestPatients_combined!$T41&lt;&gt;"","DVAU","")</f>
        <v/>
      </c>
      <c r="AB52" s="72" t="str">
        <f>IF(DHAC_TestPatients_combined!$T41&lt;&gt;"","http://terminology.hl7.org.au/CodeSystem/v2-0203","")</f>
        <v/>
      </c>
      <c r="AC52" s="72" t="str">
        <f>IF(DHAC_TestPatients_combined!$T41&lt;&gt;"","DVA Number","")</f>
        <v/>
      </c>
      <c r="AD52" s="72" t="str">
        <f>IF(DHAC_TestPatients_combined!$T41&lt;&gt;"","DVA Number","")</f>
        <v/>
      </c>
      <c r="AE52" s="72" t="str">
        <f>IF(DHAC_TestPatients_combined!$T41&lt;&gt;"","http://ns.electronichealth.net.au/id/dva","")</f>
        <v/>
      </c>
      <c r="AF52" s="72" t="str">
        <f>IF(DHAC_TestPatients_combined!$T41&lt;&gt;"",DHAC_TestPatients_combined!$T41,"")</f>
        <v/>
      </c>
      <c r="AG52" s="74"/>
      <c r="AH52" s="74" t="s">
        <v>247</v>
      </c>
      <c r="AI52" s="74"/>
      <c r="AJ52" s="72" t="str">
        <f>DHAC_TestPatients_combined!G41</f>
        <v>BALLANTYNE</v>
      </c>
      <c r="AK52" s="72" t="str">
        <f>DHAC_TestPatients_combined!H41</f>
        <v>Terry</v>
      </c>
      <c r="AL52" s="72" t="str">
        <f>DHAC_TestPatients_combined!I41</f>
        <v>BOB</v>
      </c>
      <c r="AM52" s="74"/>
      <c r="AN52" s="72" t="str">
        <f>IF(DHAC_TestPatients_combined!$V41&lt;&gt;"","usual","")</f>
        <v/>
      </c>
      <c r="AO52" s="72" t="str">
        <f>IF(DHAC_TestPatients_combined!$V41&lt;&gt;"",DHAC_TestPatients_combined!$V41,"")</f>
        <v/>
      </c>
      <c r="AP52" s="74"/>
      <c r="AQ52" s="74"/>
      <c r="AR52" s="74"/>
      <c r="AS52" s="74"/>
      <c r="AT52" s="72" t="str">
        <f>IF(DHAC_TestPatients_combined!S41&lt;&gt;"", "phone",IF(DHAC_TestPatients_combined!Q41&lt;&gt;"", "phone",""))</f>
        <v>phone</v>
      </c>
      <c r="AU52" s="72" t="str">
        <f>IF(DHAC_TestPatients_combined!S41&lt;&gt;"", "home",IF(DHAC_TestPatients_combined!Q41&lt;&gt;"", "mobile",""))</f>
        <v>home</v>
      </c>
      <c r="AV52" s="74" t="str">
        <f>IF(DHAC_TestPatients_combined!S41&lt;&gt;"",DHAC_TestPatients_combined!S41,TEXT(DHAC_TestPatients_combined!Q41,"0000000000"))</f>
        <v>0870106296</v>
      </c>
      <c r="AW52" s="72" t="str">
        <f>IF(DHAC_TestPatients_combined!S41&lt;&gt;"",IF(DHAC_TestPatients_combined!Q41&lt;&gt;"","phone",""),"")</f>
        <v>phone</v>
      </c>
      <c r="AX52" s="72" t="str">
        <f>IF(DHAC_TestPatients_combined!S41&lt;&gt;"", IF(DHAC_TestPatients_combined!Q41&lt;&gt;"", "mobile",""),"")</f>
        <v>mobile</v>
      </c>
      <c r="AY52" s="72" t="str">
        <f>IF(DHAC_TestPatients_combined!S41&lt;&gt;"",TEXT(DHAC_TestPatients_combined!Q41,"0000000000"),"")</f>
        <v>0491571266</v>
      </c>
      <c r="AZ52" s="72" t="str">
        <f>IF(DHAC_TestPatients_combined!P41&lt;&gt;"", "phone","")</f>
        <v/>
      </c>
      <c r="BA52" s="72" t="str">
        <f>IF(DHAC_TestPatients_combined!P41&lt;&gt;"", "work","")</f>
        <v/>
      </c>
      <c r="BB52" s="72" t="str">
        <f>DHAC_TestPatients_combined!P41</f>
        <v/>
      </c>
      <c r="BC52" s="72" t="str">
        <f>IF(DHAC_TestPatients_combined!R41&lt;&gt;"", "email","")</f>
        <v>email</v>
      </c>
      <c r="BD52" s="72"/>
      <c r="BE52" s="72" t="str">
        <f>DHAC_TestPatients_combined!R41</f>
        <v>terry.ballantyne@example.com.au</v>
      </c>
      <c r="BF52" s="72" t="str">
        <f>_xlfn.XLOOKUP(DHAC_TestPatients_combined!$K41,CodeMaps!$A$12:$A$15,CodeMaps!$B$12:$B$15,"")</f>
        <v>male</v>
      </c>
      <c r="BG52" s="73">
        <f>DHAC_TestPatients_combined!J41</f>
        <v>38206</v>
      </c>
      <c r="BH52" s="74"/>
      <c r="BI52" s="74"/>
      <c r="BJ52" s="74"/>
      <c r="BK52" s="74"/>
      <c r="BL52" s="74" t="str">
        <f>DHAC_TestPatients_combined!L41</f>
        <v>73 Abattoir Gdns</v>
      </c>
      <c r="BM52" s="74"/>
      <c r="BN52" s="74" t="str">
        <f>DHAC_TestPatients_combined!M41</f>
        <v>Wellington Forest</v>
      </c>
      <c r="BO52" s="74" t="str">
        <f>DHAC_TestPatients_combined!N41</f>
        <v>WA</v>
      </c>
      <c r="BP52" s="72" t="str">
        <f>IF(DHAC_TestPatients_combined!O41&lt;&gt;"",TEXT(DHAC_TestPatients_combined!O41,"0000"),"")</f>
        <v>6236</v>
      </c>
      <c r="BQ52" s="74" t="s">
        <v>259</v>
      </c>
      <c r="BR52" s="74"/>
      <c r="BS52" s="74"/>
      <c r="BT52" s="74"/>
      <c r="BU52" s="74"/>
      <c r="BV52" s="74"/>
      <c r="BW52" s="74"/>
      <c r="BX52" s="74"/>
      <c r="BY52" s="74"/>
      <c r="BZ52" s="74"/>
      <c r="CA52" s="74"/>
      <c r="CB52" s="74"/>
      <c r="CC52" s="160"/>
      <c r="CD52" s="161"/>
      <c r="CE52" s="161"/>
      <c r="CF52" s="161"/>
      <c r="CG52" s="161"/>
      <c r="CH52" s="161"/>
      <c r="CI52" s="74"/>
      <c r="CJ52" s="74"/>
      <c r="CK52" s="74"/>
      <c r="CL52" s="74"/>
    </row>
    <row r="53" spans="1:90" s="65" customFormat="1" x14ac:dyDescent="0.25">
      <c r="A53" s="72" t="str">
        <f>LOWER(_xlfn.CONCAT(SUBSTITUTE(DHAC_TestPatients_combined!G42,"'",""),"-",DHAC_TestPatients_combined!H42,IF(DHAC_TestPatients_combined!I42&lt;&gt;"","-",""),IF(DHAC_TestPatients_combined!I42&lt;&gt;"",DHAC_TestPatients_combined!I42,"")))</f>
        <v>archibald-dante</v>
      </c>
      <c r="B53" s="72"/>
      <c r="C53" s="74">
        <f>_xlfn.XLOOKUP(DHAC_TestPatients_combined!$U42,CodeMaps!$A$2:$A$7,CodeMaps!$B$2:$B$7,"")</f>
        <v>4</v>
      </c>
      <c r="D53" s="74" t="str">
        <f>_xlfn.XLOOKUP(DHAC_TestPatients_combined!U42,CodeMaps!$A$2:$A$7,CodeMaps!$C$2:$C$7,"")</f>
        <v>Neither Aboriginal nor Torres Strait Islander origin</v>
      </c>
      <c r="E53" s="74"/>
      <c r="F53" s="74"/>
      <c r="G53" s="74"/>
      <c r="H53" s="74"/>
      <c r="I53" s="72" t="str">
        <f>LOWER(DHAC_TestPatients_combined!C42)</f>
        <v>active</v>
      </c>
      <c r="J53" s="72" t="str">
        <f>LOWER(DHAC_TestPatients_combined!D42)</f>
        <v>verified</v>
      </c>
      <c r="K53" s="74"/>
      <c r="L53" s="72" t="str">
        <f>IF(DHAC_TestPatients_combined!B42&lt;&gt;"","NI","")</f>
        <v>NI</v>
      </c>
      <c r="M53" s="74"/>
      <c r="N53" s="74"/>
      <c r="O53" s="72" t="str">
        <f>IF(DHAC_TestPatients_combined!$B42&lt;&gt;"","IHI","")</f>
        <v>IHI</v>
      </c>
      <c r="P53" s="72" t="str">
        <f>IF(DHAC_TestPatients_combined!$B42&lt;&gt;"","http://ns.electronichealth.net.au/id/hi/ihi/1.0","")</f>
        <v>http://ns.electronichealth.net.au/id/hi/ihi/1.0</v>
      </c>
      <c r="Q53" s="72" t="str">
        <f>IF(DHAC_TestPatients_combined!$B42&lt;&gt;"",DHAC_TestPatients_combined!$B42,"")</f>
        <v>8003608000311670</v>
      </c>
      <c r="R53" s="74"/>
      <c r="S53" s="74"/>
      <c r="T53" s="72" t="str">
        <f>IF(DHAC_TestPatients_combined!$E42&lt;&gt;"","MC","")</f>
        <v>MC</v>
      </c>
      <c r="U53" s="74"/>
      <c r="V53" s="74"/>
      <c r="W53" s="72" t="str">
        <f>IF(DHAC_TestPatients_combined!$E42&lt;&gt;"","Medicare Number","")</f>
        <v>Medicare Number</v>
      </c>
      <c r="X53" s="72" t="str">
        <f>IF(DHAC_TestPatients_combined!$E42&lt;&gt;"","http://ns.electronichealth.net.au/id/medicare-number","")</f>
        <v>http://ns.electronichealth.net.au/id/medicare-number</v>
      </c>
      <c r="Y53" s="72" t="str">
        <f>IF(DHAC_TestPatients_combined!$E42&lt;&gt;"",_xlfn.CONCAT(DHAC_TestPatients_combined!$E42,DHAC_TestPatients_combined!$F42),"")</f>
        <v>49516516711</v>
      </c>
      <c r="Z53" s="74"/>
      <c r="AA53" s="72" t="str">
        <f>IF(DHAC_TestPatients_combined!$T42&lt;&gt;"","DVAU","")</f>
        <v/>
      </c>
      <c r="AB53" s="72" t="str">
        <f>IF(DHAC_TestPatients_combined!$T42&lt;&gt;"","http://terminology.hl7.org.au/CodeSystem/v2-0203","")</f>
        <v/>
      </c>
      <c r="AC53" s="72" t="str">
        <f>IF(DHAC_TestPatients_combined!$T42&lt;&gt;"","DVA Number","")</f>
        <v/>
      </c>
      <c r="AD53" s="72" t="str">
        <f>IF(DHAC_TestPatients_combined!$T42&lt;&gt;"","DVA Number","")</f>
        <v/>
      </c>
      <c r="AE53" s="72" t="str">
        <f>IF(DHAC_TestPatients_combined!$T42&lt;&gt;"","http://ns.electronichealth.net.au/id/dva","")</f>
        <v/>
      </c>
      <c r="AF53" s="72" t="str">
        <f>IF(DHAC_TestPatients_combined!$T42&lt;&gt;"",DHAC_TestPatients_combined!$T42,"")</f>
        <v/>
      </c>
      <c r="AG53" s="74"/>
      <c r="AH53" s="74" t="s">
        <v>247</v>
      </c>
      <c r="AI53" s="74"/>
      <c r="AJ53" s="72" t="str">
        <f>DHAC_TestPatients_combined!G42</f>
        <v>ARCHIBALD</v>
      </c>
      <c r="AK53" s="72" t="str">
        <f>DHAC_TestPatients_combined!H42</f>
        <v>Dante</v>
      </c>
      <c r="AL53" s="72" t="str">
        <f>DHAC_TestPatients_combined!I42</f>
        <v/>
      </c>
      <c r="AM53" s="74"/>
      <c r="AN53" s="72" t="str">
        <f>IF(DHAC_TestPatients_combined!$V42&lt;&gt;"","usual","")</f>
        <v/>
      </c>
      <c r="AO53" s="72" t="str">
        <f>IF(DHAC_TestPatients_combined!$V42&lt;&gt;"",DHAC_TestPatients_combined!$V42,"")</f>
        <v/>
      </c>
      <c r="AP53" s="74"/>
      <c r="AQ53" s="74"/>
      <c r="AR53" s="74"/>
      <c r="AS53" s="74"/>
      <c r="AT53" s="72" t="str">
        <f>IF(DHAC_TestPatients_combined!S42&lt;&gt;"", "phone",IF(DHAC_TestPatients_combined!Q42&lt;&gt;"", "phone",""))</f>
        <v>phone</v>
      </c>
      <c r="AU53" s="72" t="str">
        <f>IF(DHAC_TestPatients_combined!S42&lt;&gt;"", "home",IF(DHAC_TestPatients_combined!Q42&lt;&gt;"", "mobile",""))</f>
        <v>home</v>
      </c>
      <c r="AV53" s="74" t="str">
        <f>IF(DHAC_TestPatients_combined!S42&lt;&gt;"",DHAC_TestPatients_combined!S42,TEXT(DHAC_TestPatients_combined!Q42,"0000000000"))</f>
        <v>0870103279</v>
      </c>
      <c r="AW53" s="72" t="str">
        <f>IF(DHAC_TestPatients_combined!S42&lt;&gt;"",IF(DHAC_TestPatients_combined!Q42&lt;&gt;"","phone",""),"")</f>
        <v>phone</v>
      </c>
      <c r="AX53" s="72" t="str">
        <f>IF(DHAC_TestPatients_combined!S42&lt;&gt;"", IF(DHAC_TestPatients_combined!Q42&lt;&gt;"", "mobile",""),"")</f>
        <v>mobile</v>
      </c>
      <c r="AY53" s="72" t="str">
        <f>IF(DHAC_TestPatients_combined!S42&lt;&gt;"",TEXT(DHAC_TestPatients_combined!Q42,"0000000000"),"")</f>
        <v>0491571491</v>
      </c>
      <c r="AZ53" s="72" t="str">
        <f>IF(DHAC_TestPatients_combined!P42&lt;&gt;"", "phone","")</f>
        <v>phone</v>
      </c>
      <c r="BA53" s="72" t="str">
        <f>IF(DHAC_TestPatients_combined!P42&lt;&gt;"", "work","")</f>
        <v>work</v>
      </c>
      <c r="BB53" s="72" t="str">
        <f>DHAC_TestPatients_combined!P42</f>
        <v>0870100396</v>
      </c>
      <c r="BC53" s="72" t="str">
        <f>IF(DHAC_TestPatients_combined!R42&lt;&gt;"", "email","")</f>
        <v>email</v>
      </c>
      <c r="BD53" s="72"/>
      <c r="BE53" s="72" t="str">
        <f>DHAC_TestPatients_combined!R42</f>
        <v>dante.archibald@example.com.au</v>
      </c>
      <c r="BF53" s="72" t="str">
        <f>_xlfn.XLOOKUP(DHAC_TestPatients_combined!$K42,CodeMaps!$A$12:$A$15,CodeMaps!$B$12:$B$15,"")</f>
        <v>male</v>
      </c>
      <c r="BG53" s="73">
        <f>DHAC_TestPatients_combined!J42</f>
        <v>31383</v>
      </c>
      <c r="BH53" s="74"/>
      <c r="BI53" s="74"/>
      <c r="BJ53" s="74"/>
      <c r="BK53" s="74"/>
      <c r="BL53" s="74" t="str">
        <f>DHAC_TestPatients_combined!L42</f>
        <v>143 Greenwood Pnt</v>
      </c>
      <c r="BM53" s="74"/>
      <c r="BN53" s="74" t="str">
        <f>DHAC_TestPatients_combined!M42</f>
        <v>Mitchell</v>
      </c>
      <c r="BO53" s="74" t="str">
        <f>DHAC_TestPatients_combined!N42</f>
        <v>NT</v>
      </c>
      <c r="BP53" s="72" t="str">
        <f>IF(DHAC_TestPatients_combined!O42&lt;&gt;"",TEXT(DHAC_TestPatients_combined!O42,"0000"),"")</f>
        <v>0832</v>
      </c>
      <c r="BQ53" s="74" t="s">
        <v>259</v>
      </c>
      <c r="BR53" s="74"/>
      <c r="BS53" s="74"/>
      <c r="BT53" s="74"/>
      <c r="BU53" s="74"/>
      <c r="BV53" s="74"/>
      <c r="BW53" s="74"/>
      <c r="BX53" s="74"/>
      <c r="BY53" s="74"/>
      <c r="BZ53" s="74"/>
      <c r="CA53" s="74"/>
      <c r="CB53" s="74"/>
      <c r="CC53" s="160">
        <v>446151000124109</v>
      </c>
      <c r="CD53" s="161" t="s">
        <v>339</v>
      </c>
      <c r="CE53" s="161"/>
      <c r="CF53" s="161" t="s">
        <v>351</v>
      </c>
      <c r="CG53" s="161" t="s">
        <v>352</v>
      </c>
      <c r="CH53" s="161"/>
      <c r="CI53" s="74" t="s">
        <v>291</v>
      </c>
      <c r="CJ53" s="74" t="s">
        <v>292</v>
      </c>
      <c r="CK53" s="74" t="s">
        <v>61</v>
      </c>
      <c r="CL53" s="74" t="s">
        <v>293</v>
      </c>
    </row>
    <row r="54" spans="1:90" s="65" customFormat="1" x14ac:dyDescent="0.25">
      <c r="A54" s="72" t="str">
        <f>LOWER(_xlfn.CONCAT(SUBSTITUTE(DHAC_TestPatients_combined!G43,"'",""),"-",DHAC_TestPatients_combined!H43,IF(DHAC_TestPatients_combined!I43&lt;&gt;"","-",""),IF(DHAC_TestPatients_combined!I43&lt;&gt;"",DHAC_TestPatients_combined!I43,"")))</f>
        <v>nash-abel</v>
      </c>
      <c r="B54" s="72"/>
      <c r="C54" s="74">
        <f>_xlfn.XLOOKUP(DHAC_TestPatients_combined!$U43,CodeMaps!$A$2:$A$7,CodeMaps!$B$2:$B$7,"")</f>
        <v>3</v>
      </c>
      <c r="D54" s="74" t="str">
        <f>_xlfn.XLOOKUP(DHAC_TestPatients_combined!U43,CodeMaps!$A$2:$A$7,CodeMaps!$C$2:$C$7,"")</f>
        <v>Both Aboriginal and Torres Strait Islander origin</v>
      </c>
      <c r="E54" s="74"/>
      <c r="F54" s="74"/>
      <c r="G54" s="74"/>
      <c r="H54" s="74"/>
      <c r="I54" s="72" t="str">
        <f>LOWER(DHAC_TestPatients_combined!C43)</f>
        <v>active</v>
      </c>
      <c r="J54" s="72" t="str">
        <f>LOWER(DHAC_TestPatients_combined!D43)</f>
        <v>verified</v>
      </c>
      <c r="K54" s="74"/>
      <c r="L54" s="72" t="str">
        <f>IF(DHAC_TestPatients_combined!B43&lt;&gt;"","NI","")</f>
        <v>NI</v>
      </c>
      <c r="M54" s="74"/>
      <c r="N54" s="74"/>
      <c r="O54" s="72" t="str">
        <f>IF(DHAC_TestPatients_combined!$B43&lt;&gt;"","IHI","")</f>
        <v>IHI</v>
      </c>
      <c r="P54" s="72" t="str">
        <f>IF(DHAC_TestPatients_combined!$B43&lt;&gt;"","http://ns.electronichealth.net.au/id/hi/ihi/1.0","")</f>
        <v>http://ns.electronichealth.net.au/id/hi/ihi/1.0</v>
      </c>
      <c r="Q54" s="72" t="str">
        <f>IF(DHAC_TestPatients_combined!$B43&lt;&gt;"",DHAC_TestPatients_combined!$B43,"")</f>
        <v>8003608166980383</v>
      </c>
      <c r="R54" s="74"/>
      <c r="S54" s="74"/>
      <c r="T54" s="72" t="str">
        <f>IF(DHAC_TestPatients_combined!$E43&lt;&gt;"","MC","")</f>
        <v>MC</v>
      </c>
      <c r="U54" s="74"/>
      <c r="V54" s="74"/>
      <c r="W54" s="72" t="str">
        <f>IF(DHAC_TestPatients_combined!$E43&lt;&gt;"","Medicare Number","")</f>
        <v>Medicare Number</v>
      </c>
      <c r="X54" s="72" t="str">
        <f>IF(DHAC_TestPatients_combined!$E43&lt;&gt;"","http://ns.electronichealth.net.au/id/medicare-number","")</f>
        <v>http://ns.electronichealth.net.au/id/medicare-number</v>
      </c>
      <c r="Y54" s="72" t="str">
        <f>IF(DHAC_TestPatients_combined!$E43&lt;&gt;"",_xlfn.CONCAT(DHAC_TestPatients_combined!$E43,DHAC_TestPatients_combined!$F43),"")</f>
        <v>49516517611</v>
      </c>
      <c r="Z54" s="74"/>
      <c r="AA54" s="72" t="str">
        <f>IF(DHAC_TestPatients_combined!$T43&lt;&gt;"","DVAU","")</f>
        <v/>
      </c>
      <c r="AB54" s="72" t="str">
        <f>IF(DHAC_TestPatients_combined!$T43&lt;&gt;"","http://terminology.hl7.org.au/CodeSystem/v2-0203","")</f>
        <v/>
      </c>
      <c r="AC54" s="72" t="str">
        <f>IF(DHAC_TestPatients_combined!$T43&lt;&gt;"","DVA Number","")</f>
        <v/>
      </c>
      <c r="AD54" s="72" t="str">
        <f>IF(DHAC_TestPatients_combined!$T43&lt;&gt;"","DVA Number","")</f>
        <v/>
      </c>
      <c r="AE54" s="72" t="str">
        <f>IF(DHAC_TestPatients_combined!$T43&lt;&gt;"","http://ns.electronichealth.net.au/id/dva","")</f>
        <v/>
      </c>
      <c r="AF54" s="72" t="str">
        <f>IF(DHAC_TestPatients_combined!$T43&lt;&gt;"",DHAC_TestPatients_combined!$T43,"")</f>
        <v/>
      </c>
      <c r="AG54" s="74"/>
      <c r="AH54" s="74" t="s">
        <v>247</v>
      </c>
      <c r="AI54" s="74"/>
      <c r="AJ54" s="72" t="str">
        <f>DHAC_TestPatients_combined!G43</f>
        <v>NASH</v>
      </c>
      <c r="AK54" s="72" t="str">
        <f>DHAC_TestPatients_combined!H43</f>
        <v>Abel</v>
      </c>
      <c r="AL54" s="72" t="str">
        <f>DHAC_TestPatients_combined!I43</f>
        <v/>
      </c>
      <c r="AM54" s="74"/>
      <c r="AN54" s="72" t="str">
        <f>IF(DHAC_TestPatients_combined!$V43&lt;&gt;"","usual","")</f>
        <v/>
      </c>
      <c r="AO54" s="72" t="str">
        <f>IF(DHAC_TestPatients_combined!$V43&lt;&gt;"",DHAC_TestPatients_combined!$V43,"")</f>
        <v/>
      </c>
      <c r="AP54" s="74"/>
      <c r="AQ54" s="74"/>
      <c r="AR54" s="74"/>
      <c r="AS54" s="74"/>
      <c r="AT54" s="72" t="str">
        <f>IF(DHAC_TestPatients_combined!S43&lt;&gt;"", "phone",IF(DHAC_TestPatients_combined!Q43&lt;&gt;"", "phone",""))</f>
        <v>phone</v>
      </c>
      <c r="AU54" s="72" t="str">
        <f>IF(DHAC_TestPatients_combined!S43&lt;&gt;"", "home",IF(DHAC_TestPatients_combined!Q43&lt;&gt;"", "mobile",""))</f>
        <v>home</v>
      </c>
      <c r="AV54" s="74" t="str">
        <f>IF(DHAC_TestPatients_combined!S43&lt;&gt;"",DHAC_TestPatients_combined!S43,TEXT(DHAC_TestPatients_combined!Q43,"0000000000"))</f>
        <v>0870100899</v>
      </c>
      <c r="AW54" s="72" t="str">
        <f>IF(DHAC_TestPatients_combined!S43&lt;&gt;"",IF(DHAC_TestPatients_combined!Q43&lt;&gt;"","phone",""),"")</f>
        <v>phone</v>
      </c>
      <c r="AX54" s="72" t="str">
        <f>IF(DHAC_TestPatients_combined!S43&lt;&gt;"", IF(DHAC_TestPatients_combined!Q43&lt;&gt;"", "mobile",""),"")</f>
        <v>mobile</v>
      </c>
      <c r="AY54" s="72" t="str">
        <f>IF(DHAC_TestPatients_combined!S43&lt;&gt;"",TEXT(DHAC_TestPatients_combined!Q43,"0000000000"),"")</f>
        <v>0491571804</v>
      </c>
      <c r="AZ54" s="72" t="str">
        <f>IF(DHAC_TestPatients_combined!P43&lt;&gt;"", "phone","")</f>
        <v>phone</v>
      </c>
      <c r="BA54" s="72" t="str">
        <f>IF(DHAC_TestPatients_combined!P43&lt;&gt;"", "work","")</f>
        <v>work</v>
      </c>
      <c r="BB54" s="72" t="str">
        <f>DHAC_TestPatients_combined!P43</f>
        <v>0870109728</v>
      </c>
      <c r="BC54" s="72" t="str">
        <f>IF(DHAC_TestPatients_combined!R43&lt;&gt;"", "email","")</f>
        <v>email</v>
      </c>
      <c r="BD54" s="72"/>
      <c r="BE54" s="72" t="str">
        <f>DHAC_TestPatients_combined!R43</f>
        <v>abel.nash@myownpersonaldomain.com</v>
      </c>
      <c r="BF54" s="72" t="str">
        <f>_xlfn.XLOOKUP(DHAC_TestPatients_combined!$K43,CodeMaps!$A$12:$A$15,CodeMaps!$B$12:$B$15,"")</f>
        <v>male</v>
      </c>
      <c r="BG54" s="73">
        <f>DHAC_TestPatients_combined!J43</f>
        <v>34172</v>
      </c>
      <c r="BH54" s="74"/>
      <c r="BI54" s="74"/>
      <c r="BJ54" s="74"/>
      <c r="BK54" s="74"/>
      <c r="BL54" s="74" t="str">
        <f>DHAC_TestPatients_combined!L43</f>
        <v>114 Gottfried Cct</v>
      </c>
      <c r="BM54" s="74"/>
      <c r="BN54" s="74" t="str">
        <f>DHAC_TestPatients_combined!M43</f>
        <v>Atitjere</v>
      </c>
      <c r="BO54" s="74" t="str">
        <f>DHAC_TestPatients_combined!N43</f>
        <v>NT</v>
      </c>
      <c r="BP54" s="72" t="str">
        <f>IF(DHAC_TestPatients_combined!O43&lt;&gt;"",TEXT(DHAC_TestPatients_combined!O43,"0000"),"")</f>
        <v>0872</v>
      </c>
      <c r="BQ54" s="74" t="s">
        <v>259</v>
      </c>
      <c r="BR54" s="74"/>
      <c r="BS54" s="74"/>
      <c r="BT54" s="74"/>
      <c r="BU54" s="74"/>
      <c r="BV54" s="74"/>
      <c r="BW54" s="74"/>
      <c r="BX54" s="74"/>
      <c r="BY54" s="74"/>
      <c r="BZ54" s="74"/>
      <c r="CA54" s="74"/>
      <c r="CB54" s="74"/>
      <c r="CC54" s="160"/>
      <c r="CD54" s="161"/>
      <c r="CE54" s="161" t="s">
        <v>358</v>
      </c>
      <c r="CF54" s="161"/>
      <c r="CG54" s="161"/>
      <c r="CH54" s="161"/>
      <c r="CI54" s="74"/>
      <c r="CJ54" s="74"/>
      <c r="CK54" s="74"/>
      <c r="CL54" s="74"/>
    </row>
    <row r="55" spans="1:90" s="65" customFormat="1" x14ac:dyDescent="0.25">
      <c r="A55" s="72" t="str">
        <f>LOWER(_xlfn.CONCAT(SUBSTITUTE(DHAC_TestPatients_combined!G44,"'",""),"-",DHAC_TestPatients_combined!H44,IF(DHAC_TestPatients_combined!I44&lt;&gt;"","-",""),IF(DHAC_TestPatients_combined!I44&lt;&gt;"",DHAC_TestPatients_combined!I44,"")))</f>
        <v>todd-tanya-estelle</v>
      </c>
      <c r="B55" s="72"/>
      <c r="C55" s="74">
        <f>_xlfn.XLOOKUP(DHAC_TestPatients_combined!$U44,CodeMaps!$A$2:$A$7,CodeMaps!$B$2:$B$7,"")</f>
        <v>4</v>
      </c>
      <c r="D55" s="74" t="str">
        <f>_xlfn.XLOOKUP(DHAC_TestPatients_combined!U44,CodeMaps!$A$2:$A$7,CodeMaps!$C$2:$C$7,"")</f>
        <v>Neither Aboriginal nor Torres Strait Islander origin</v>
      </c>
      <c r="E55" s="74"/>
      <c r="F55" s="74"/>
      <c r="G55" s="74"/>
      <c r="H55" s="74"/>
      <c r="I55" s="72" t="str">
        <f>LOWER(DHAC_TestPatients_combined!C44)</f>
        <v>active</v>
      </c>
      <c r="J55" s="72" t="str">
        <f>LOWER(DHAC_TestPatients_combined!D44)</f>
        <v>verified</v>
      </c>
      <c r="K55" s="74"/>
      <c r="L55" s="72" t="str">
        <f>IF(DHAC_TestPatients_combined!B44&lt;&gt;"","NI","")</f>
        <v>NI</v>
      </c>
      <c r="M55" s="74"/>
      <c r="N55" s="74"/>
      <c r="O55" s="72" t="str">
        <f>IF(DHAC_TestPatients_combined!$B44&lt;&gt;"","IHI","")</f>
        <v>IHI</v>
      </c>
      <c r="P55" s="72" t="str">
        <f>IF(DHAC_TestPatients_combined!$B44&lt;&gt;"","http://ns.electronichealth.net.au/id/hi/ihi/1.0","")</f>
        <v>http://ns.electronichealth.net.au/id/hi/ihi/1.0</v>
      </c>
      <c r="Q55" s="72" t="str">
        <f>IF(DHAC_TestPatients_combined!$B44&lt;&gt;"",DHAC_TestPatients_combined!$B44,"")</f>
        <v>8003608333647188</v>
      </c>
      <c r="R55" s="74"/>
      <c r="S55" s="74"/>
      <c r="T55" s="72" t="str">
        <f>IF(DHAC_TestPatients_combined!$E44&lt;&gt;"","MC","")</f>
        <v>MC</v>
      </c>
      <c r="U55" s="74"/>
      <c r="V55" s="74"/>
      <c r="W55" s="72" t="str">
        <f>IF(DHAC_TestPatients_combined!$E44&lt;&gt;"","Medicare Number","")</f>
        <v>Medicare Number</v>
      </c>
      <c r="X55" s="72" t="str">
        <f>IF(DHAC_TestPatients_combined!$E44&lt;&gt;"","http://ns.electronichealth.net.au/id/medicare-number","")</f>
        <v>http://ns.electronichealth.net.au/id/medicare-number</v>
      </c>
      <c r="Y55" s="72" t="str">
        <f>IF(DHAC_TestPatients_combined!$E44&lt;&gt;"",_xlfn.CONCAT(DHAC_TestPatients_combined!$E44,DHAC_TestPatients_combined!$F44),"")</f>
        <v>49516518511</v>
      </c>
      <c r="Z55" s="74"/>
      <c r="AA55" s="72" t="str">
        <f>IF(DHAC_TestPatients_combined!$T44&lt;&gt;"","DVAU","")</f>
        <v>DVAU</v>
      </c>
      <c r="AB55" s="72" t="str">
        <f>IF(DHAC_TestPatients_combined!$T44&lt;&gt;"","http://terminology.hl7.org.au/CodeSystem/v2-0203","")</f>
        <v>http://terminology.hl7.org.au/CodeSystem/v2-0203</v>
      </c>
      <c r="AC55" s="72" t="str">
        <f>IF(DHAC_TestPatients_combined!$T44&lt;&gt;"","DVA Number","")</f>
        <v>DVA Number</v>
      </c>
      <c r="AD55" s="72" t="str">
        <f>IF(DHAC_TestPatients_combined!$T44&lt;&gt;"","DVA Number","")</f>
        <v>DVA Number</v>
      </c>
      <c r="AE55" s="72" t="str">
        <f>IF(DHAC_TestPatients_combined!$T44&lt;&gt;"","http://ns.electronichealth.net.au/id/dva","")</f>
        <v>http://ns.electronichealth.net.au/id/dva</v>
      </c>
      <c r="AF55" s="72" t="str">
        <f>IF(DHAC_TestPatients_combined!$T44&lt;&gt;"",DHAC_TestPatients_combined!$T44,"")</f>
        <v>QX317453</v>
      </c>
      <c r="AG55" s="74"/>
      <c r="AH55" s="74" t="s">
        <v>247</v>
      </c>
      <c r="AI55" s="74"/>
      <c r="AJ55" s="72" t="str">
        <f>DHAC_TestPatients_combined!G44</f>
        <v>TODD</v>
      </c>
      <c r="AK55" s="72" t="str">
        <f>DHAC_TestPatients_combined!H44</f>
        <v>Tanya</v>
      </c>
      <c r="AL55" s="72" t="str">
        <f>DHAC_TestPatients_combined!I44</f>
        <v>ESTELLE</v>
      </c>
      <c r="AM55" s="74"/>
      <c r="AN55" s="72" t="str">
        <f>IF(DHAC_TestPatients_combined!$V44&lt;&gt;"","usual","")</f>
        <v/>
      </c>
      <c r="AO55" s="72" t="str">
        <f>IF(DHAC_TestPatients_combined!$V44&lt;&gt;"",DHAC_TestPatients_combined!$V44,"")</f>
        <v/>
      </c>
      <c r="AP55" s="74"/>
      <c r="AQ55" s="74"/>
      <c r="AR55" s="74"/>
      <c r="AS55" s="74"/>
      <c r="AT55" s="72" t="str">
        <f>IF(DHAC_TestPatients_combined!S44&lt;&gt;"", "phone",IF(DHAC_TestPatients_combined!Q44&lt;&gt;"", "phone",""))</f>
        <v>phone</v>
      </c>
      <c r="AU55" s="72" t="str">
        <f>IF(DHAC_TestPatients_combined!S44&lt;&gt;"", "home",IF(DHAC_TestPatients_combined!Q44&lt;&gt;"", "mobile",""))</f>
        <v>home</v>
      </c>
      <c r="AV55" s="74" t="str">
        <f>IF(DHAC_TestPatients_combined!S44&lt;&gt;"",DHAC_TestPatients_combined!S44,TEXT(DHAC_TestPatients_combined!Q44,"0000000000"))</f>
        <v>0870101712</v>
      </c>
      <c r="AW55" s="72" t="str">
        <f>IF(DHAC_TestPatients_combined!S44&lt;&gt;"",IF(DHAC_TestPatients_combined!Q44&lt;&gt;"","phone",""),"")</f>
        <v>phone</v>
      </c>
      <c r="AX55" s="72" t="str">
        <f>IF(DHAC_TestPatients_combined!S44&lt;&gt;"", IF(DHAC_TestPatients_combined!Q44&lt;&gt;"", "mobile",""),"")</f>
        <v>mobile</v>
      </c>
      <c r="AY55" s="72" t="str">
        <f>IF(DHAC_TestPatients_combined!S44&lt;&gt;"",TEXT(DHAC_TestPatients_combined!Q44,"0000000000"),"")</f>
        <v>0491572549</v>
      </c>
      <c r="AZ55" s="72" t="str">
        <f>IF(DHAC_TestPatients_combined!P44&lt;&gt;"", "phone","")</f>
        <v>phone</v>
      </c>
      <c r="BA55" s="72" t="str">
        <f>IF(DHAC_TestPatients_combined!P44&lt;&gt;"", "work","")</f>
        <v>work</v>
      </c>
      <c r="BB55" s="72" t="str">
        <f>DHAC_TestPatients_combined!P44</f>
        <v>0870102682</v>
      </c>
      <c r="BC55" s="72" t="str">
        <f>IF(DHAC_TestPatients_combined!R44&lt;&gt;"", "email","")</f>
        <v>email</v>
      </c>
      <c r="BD55" s="72"/>
      <c r="BE55" s="72" t="str">
        <f>DHAC_TestPatients_combined!R44</f>
        <v>tanya.todd@example.com</v>
      </c>
      <c r="BF55" s="72" t="str">
        <f>_xlfn.XLOOKUP(DHAC_TestPatients_combined!$K44,CodeMaps!$A$12:$A$15,CodeMaps!$B$12:$B$15,"")</f>
        <v>female</v>
      </c>
      <c r="BG55" s="73">
        <f>DHAC_TestPatients_combined!J44</f>
        <v>34213</v>
      </c>
      <c r="BH55" s="74"/>
      <c r="BI55" s="74"/>
      <c r="BJ55" s="74"/>
      <c r="BK55" s="74"/>
      <c r="BL55" s="74" t="str">
        <f>DHAC_TestPatients_combined!L44</f>
        <v>193 Farmer Rd</v>
      </c>
      <c r="BM55" s="74"/>
      <c r="BN55" s="74" t="str">
        <f>DHAC_TestPatients_combined!M44</f>
        <v>Nguiu</v>
      </c>
      <c r="BO55" s="74" t="str">
        <f>DHAC_TestPatients_combined!N44</f>
        <v>NT</v>
      </c>
      <c r="BP55" s="72" t="str">
        <f>IF(DHAC_TestPatients_combined!O44&lt;&gt;"",TEXT(DHAC_TestPatients_combined!O44,"0000"),"")</f>
        <v>0822</v>
      </c>
      <c r="BQ55" s="74" t="s">
        <v>259</v>
      </c>
      <c r="BR55" s="74"/>
      <c r="BS55" s="74"/>
      <c r="BT55" s="74"/>
      <c r="BU55" s="74"/>
      <c r="BV55" s="74"/>
      <c r="BW55" s="74"/>
      <c r="BX55" s="74"/>
      <c r="BY55" s="74"/>
      <c r="BZ55" s="74"/>
      <c r="CA55" s="74"/>
      <c r="CB55" s="74"/>
      <c r="CC55" s="160" t="s">
        <v>353</v>
      </c>
      <c r="CD55" s="161" t="s">
        <v>354</v>
      </c>
      <c r="CE55" s="161"/>
      <c r="CF55" s="161"/>
      <c r="CG55" s="161"/>
      <c r="CH55" s="161"/>
      <c r="CI55" s="74"/>
      <c r="CJ55" s="74"/>
      <c r="CK55" s="74"/>
      <c r="CL55" s="74"/>
    </row>
    <row r="56" spans="1:90" s="65" customFormat="1" x14ac:dyDescent="0.25">
      <c r="A56" s="72" t="str">
        <f>LOWER(_xlfn.CONCAT(SUBSTITUTE(DHAC_TestPatients_combined!G45,"'",""),"-",DHAC_TestPatients_combined!H45,IF(DHAC_TestPatients_combined!I45&lt;&gt;"","-",""),IF(DHAC_TestPatients_combined!I45&lt;&gt;"",DHAC_TestPatients_combined!I45,"")))</f>
        <v>humphries-jayson</v>
      </c>
      <c r="B56" s="72"/>
      <c r="C56" s="74" t="str">
        <f>_xlfn.XLOOKUP(DHAC_TestPatients_combined!$U45,CodeMaps!$A$2:$A$7,CodeMaps!$B$2:$B$7,"")</f>
        <v/>
      </c>
      <c r="D56" s="74" t="str">
        <f>_xlfn.XLOOKUP(DHAC_TestPatients_combined!U45,CodeMaps!$A$2:$A$7,CodeMaps!$C$2:$C$7,"")</f>
        <v/>
      </c>
      <c r="E56" s="74"/>
      <c r="F56" s="74"/>
      <c r="G56" s="74"/>
      <c r="H56" s="74"/>
      <c r="I56" s="72" t="str">
        <f>LOWER(DHAC_TestPatients_combined!C45)</f>
        <v>active</v>
      </c>
      <c r="J56" s="72" t="str">
        <f>LOWER(DHAC_TestPatients_combined!D45)</f>
        <v>verified</v>
      </c>
      <c r="K56" s="74"/>
      <c r="L56" s="72" t="str">
        <f>IF(DHAC_TestPatients_combined!B45&lt;&gt;"","NI","")</f>
        <v>NI</v>
      </c>
      <c r="M56" s="74"/>
      <c r="N56" s="74"/>
      <c r="O56" s="72" t="str">
        <f>IF(DHAC_TestPatients_combined!$B45&lt;&gt;"","IHI","")</f>
        <v>IHI</v>
      </c>
      <c r="P56" s="72" t="str">
        <f>IF(DHAC_TestPatients_combined!$B45&lt;&gt;"","http://ns.electronichealth.net.au/id/hi/ihi/1.0","")</f>
        <v>http://ns.electronichealth.net.au/id/hi/ihi/1.0</v>
      </c>
      <c r="Q56" s="72" t="str">
        <f>IF(DHAC_TestPatients_combined!$B45&lt;&gt;"",DHAC_TestPatients_combined!$B45,"")</f>
        <v>8003608333647253</v>
      </c>
      <c r="R56" s="74"/>
      <c r="S56" s="74"/>
      <c r="T56" s="72" t="str">
        <f>IF(DHAC_TestPatients_combined!$E45&lt;&gt;"","MC","")</f>
        <v/>
      </c>
      <c r="U56" s="74"/>
      <c r="V56" s="74"/>
      <c r="W56" s="72" t="str">
        <f>IF(DHAC_TestPatients_combined!$E45&lt;&gt;"","Medicare Number","")</f>
        <v/>
      </c>
      <c r="X56" s="72" t="str">
        <f>IF(DHAC_TestPatients_combined!$E45&lt;&gt;"","http://ns.electronichealth.net.au/id/medicare-number","")</f>
        <v/>
      </c>
      <c r="Y56" s="72" t="str">
        <f>IF(DHAC_TestPatients_combined!$E45&lt;&gt;"",_xlfn.CONCAT(DHAC_TestPatients_combined!$E45,DHAC_TestPatients_combined!$F45),"")</f>
        <v/>
      </c>
      <c r="Z56" s="74"/>
      <c r="AA56" s="72" t="str">
        <f>IF(DHAC_TestPatients_combined!$T45&lt;&gt;"","DVAU","")</f>
        <v/>
      </c>
      <c r="AB56" s="72" t="str">
        <f>IF(DHAC_TestPatients_combined!$T45&lt;&gt;"","http://terminology.hl7.org.au/CodeSystem/v2-0203","")</f>
        <v/>
      </c>
      <c r="AC56" s="72" t="str">
        <f>IF(DHAC_TestPatients_combined!$T45&lt;&gt;"","DVA Number","")</f>
        <v/>
      </c>
      <c r="AD56" s="72" t="str">
        <f>IF(DHAC_TestPatients_combined!$T45&lt;&gt;"","DVA Number","")</f>
        <v/>
      </c>
      <c r="AE56" s="72" t="str">
        <f>IF(DHAC_TestPatients_combined!$T45&lt;&gt;"","http://ns.electronichealth.net.au/id/dva","")</f>
        <v/>
      </c>
      <c r="AF56" s="72" t="str">
        <f>IF(DHAC_TestPatients_combined!$T45&lt;&gt;"",DHAC_TestPatients_combined!$T45,"")</f>
        <v/>
      </c>
      <c r="AG56" s="74"/>
      <c r="AH56" s="74" t="s">
        <v>247</v>
      </c>
      <c r="AI56" s="74"/>
      <c r="AJ56" s="72" t="str">
        <f>DHAC_TestPatients_combined!G45</f>
        <v>HUMPHRIES</v>
      </c>
      <c r="AK56" s="72" t="str">
        <f>DHAC_TestPatients_combined!H45</f>
        <v>Jayson</v>
      </c>
      <c r="AL56" s="72" t="str">
        <f>DHAC_TestPatients_combined!I45</f>
        <v/>
      </c>
      <c r="AM56" s="74"/>
      <c r="AN56" s="72" t="str">
        <f>IF(DHAC_TestPatients_combined!$V45&lt;&gt;"","usual","")</f>
        <v/>
      </c>
      <c r="AO56" s="72" t="str">
        <f>IF(DHAC_TestPatients_combined!$V45&lt;&gt;"",DHAC_TestPatients_combined!$V45,"")</f>
        <v/>
      </c>
      <c r="AP56" s="74"/>
      <c r="AQ56" s="74"/>
      <c r="AR56" s="74"/>
      <c r="AS56" s="74"/>
      <c r="AT56" s="72" t="str">
        <f>IF(DHAC_TestPatients_combined!S45&lt;&gt;"", "phone",IF(DHAC_TestPatients_combined!Q45&lt;&gt;"", "phone",""))</f>
        <v>phone</v>
      </c>
      <c r="AU56" s="72" t="str">
        <f>IF(DHAC_TestPatients_combined!S45&lt;&gt;"", "home",IF(DHAC_TestPatients_combined!Q45&lt;&gt;"", "mobile",""))</f>
        <v>home</v>
      </c>
      <c r="AV56" s="74" t="str">
        <f>IF(DHAC_TestPatients_combined!S45&lt;&gt;"",DHAC_TestPatients_combined!S45,TEXT(DHAC_TestPatients_combined!Q45,"0000000000"))</f>
        <v>0870100172</v>
      </c>
      <c r="AW56" s="72" t="str">
        <f>IF(DHAC_TestPatients_combined!S45&lt;&gt;"",IF(DHAC_TestPatients_combined!Q45&lt;&gt;"","phone",""),"")</f>
        <v>phone</v>
      </c>
      <c r="AX56" s="72" t="str">
        <f>IF(DHAC_TestPatients_combined!S45&lt;&gt;"", IF(DHAC_TestPatients_combined!Q45&lt;&gt;"", "mobile",""),"")</f>
        <v>mobile</v>
      </c>
      <c r="AY56" s="72" t="str">
        <f>IF(DHAC_TestPatients_combined!S45&lt;&gt;"",TEXT(DHAC_TestPatients_combined!Q45,"0000000000"),"")</f>
        <v>0491572665</v>
      </c>
      <c r="AZ56" s="72" t="str">
        <f>IF(DHAC_TestPatients_combined!P45&lt;&gt;"", "phone","")</f>
        <v>phone</v>
      </c>
      <c r="BA56" s="72" t="str">
        <f>IF(DHAC_TestPatients_combined!P45&lt;&gt;"", "work","")</f>
        <v>work</v>
      </c>
      <c r="BB56" s="72" t="str">
        <f>DHAC_TestPatients_combined!P45</f>
        <v>0870102114</v>
      </c>
      <c r="BC56" s="72" t="str">
        <f>IF(DHAC_TestPatients_combined!R45&lt;&gt;"", "email","")</f>
        <v>email</v>
      </c>
      <c r="BD56" s="72"/>
      <c r="BE56" s="72" t="str">
        <f>DHAC_TestPatients_combined!R45</f>
        <v>jayson.humphries@my-own-personal-domain.com</v>
      </c>
      <c r="BF56" s="72" t="str">
        <f>_xlfn.XLOOKUP(DHAC_TestPatients_combined!$K45,CodeMaps!$A$12:$A$15,CodeMaps!$B$12:$B$15,"")</f>
        <v>other</v>
      </c>
      <c r="BG56" s="73">
        <f>DHAC_TestPatients_combined!J45</f>
        <v>24972</v>
      </c>
      <c r="BH56" s="74"/>
      <c r="BI56" s="74"/>
      <c r="BJ56" s="74"/>
      <c r="BK56" s="74"/>
      <c r="BL56" s="74" t="str">
        <f>DHAC_TestPatients_combined!L45</f>
        <v>41 Queen St</v>
      </c>
      <c r="BM56" s="74"/>
      <c r="BN56" s="74" t="str">
        <f>DHAC_TestPatients_combined!M45</f>
        <v>Areyonga</v>
      </c>
      <c r="BO56" s="74" t="str">
        <f>DHAC_TestPatients_combined!N45</f>
        <v>NT</v>
      </c>
      <c r="BP56" s="72" t="str">
        <f>IF(DHAC_TestPatients_combined!O45&lt;&gt;"",TEXT(DHAC_TestPatients_combined!O45,"0000"),"")</f>
        <v>0872</v>
      </c>
      <c r="BQ56" s="74" t="s">
        <v>259</v>
      </c>
      <c r="BR56" s="74"/>
      <c r="BS56" s="74"/>
      <c r="BT56" s="74"/>
      <c r="BU56" s="74"/>
      <c r="BV56" s="74"/>
      <c r="BW56" s="74"/>
      <c r="BX56" s="74"/>
      <c r="BY56" s="74"/>
      <c r="BZ56" s="74"/>
      <c r="CA56" s="74"/>
      <c r="CB56" s="74"/>
      <c r="CC56" s="160">
        <v>446151000124109</v>
      </c>
      <c r="CD56" s="161" t="s">
        <v>339</v>
      </c>
      <c r="CE56" s="161"/>
      <c r="CF56" s="161"/>
      <c r="CG56" s="161"/>
      <c r="CH56" s="161"/>
      <c r="CI56" s="74" t="s">
        <v>340</v>
      </c>
      <c r="CJ56" s="74" t="s">
        <v>341</v>
      </c>
      <c r="CK56" s="74" t="s">
        <v>342</v>
      </c>
      <c r="CL56" s="74" t="s">
        <v>293</v>
      </c>
    </row>
    <row r="57" spans="1:90" s="65" customFormat="1" x14ac:dyDescent="0.25">
      <c r="A57" s="72" t="str">
        <f>LOWER(_xlfn.CONCAT(SUBSTITUTE(DHAC_TestPatients_combined!G46,"'",""),"-",DHAC_TestPatients_combined!H46,IF(DHAC_TestPatients_combined!I46&lt;&gt;"","-",""),IF(DHAC_TestPatients_combined!I46&lt;&gt;"",DHAC_TestPatients_combined!I46,"")))</f>
        <v>-</v>
      </c>
      <c r="B57" s="72"/>
      <c r="C57" s="74" t="str">
        <f>_xlfn.XLOOKUP(DHAC_TestPatients_combined!$U46,CodeMaps!$A$2:$A$7,CodeMaps!$B$2:$B$7,"")</f>
        <v/>
      </c>
      <c r="D57" s="74" t="str">
        <f>_xlfn.XLOOKUP(DHAC_TestPatients_combined!U46,CodeMaps!$A$2:$A$7,CodeMaps!$C$2:$C$7,"")</f>
        <v/>
      </c>
      <c r="E57" s="74"/>
      <c r="F57" s="74"/>
      <c r="G57" s="74"/>
      <c r="H57" s="74"/>
      <c r="I57" s="72" t="str">
        <f>LOWER(DHAC_TestPatients_combined!C46)</f>
        <v/>
      </c>
      <c r="J57" s="72" t="str">
        <f>LOWER(DHAC_TestPatients_combined!D46)</f>
        <v/>
      </c>
      <c r="K57" s="74"/>
      <c r="L57" s="72" t="str">
        <f>IF(DHAC_TestPatients_combined!B46&lt;&gt;"","NI","")</f>
        <v/>
      </c>
      <c r="M57" s="74"/>
      <c r="N57" s="74"/>
      <c r="O57" s="72" t="str">
        <f>IF(DHAC_TestPatients_combined!$B46&lt;&gt;"","IHI","")</f>
        <v/>
      </c>
      <c r="P57" s="72" t="str">
        <f>IF(DHAC_TestPatients_combined!$B46&lt;&gt;"","http://ns.electronichealth.net.au/id/hi/ihi/1.0","")</f>
        <v/>
      </c>
      <c r="Q57" s="72" t="str">
        <f>IF(DHAC_TestPatients_combined!$B46&lt;&gt;"",DHAC_TestPatients_combined!$B46,"")</f>
        <v/>
      </c>
      <c r="R57" s="74"/>
      <c r="S57" s="74"/>
      <c r="T57" s="72" t="str">
        <f>IF(DHAC_TestPatients_combined!$E46&lt;&gt;"","MC","")</f>
        <v/>
      </c>
      <c r="U57" s="74"/>
      <c r="V57" s="74"/>
      <c r="W57" s="72" t="str">
        <f>IF(DHAC_TestPatients_combined!$E46&lt;&gt;"","Medicare Number","")</f>
        <v/>
      </c>
      <c r="X57" s="72" t="str">
        <f>IF(DHAC_TestPatients_combined!$E46&lt;&gt;"","http://ns.electronichealth.net.au/id/medicare-number","")</f>
        <v/>
      </c>
      <c r="Y57" s="72" t="str">
        <f>IF(DHAC_TestPatients_combined!$E46&lt;&gt;"",_xlfn.CONCAT(DHAC_TestPatients_combined!$E46,DHAC_TestPatients_combined!$F46),"")</f>
        <v/>
      </c>
      <c r="Z57" s="74"/>
      <c r="AA57" s="72" t="str">
        <f>IF(DHAC_TestPatients_combined!$T46&lt;&gt;"","DVAU","")</f>
        <v/>
      </c>
      <c r="AB57" s="72" t="str">
        <f>IF(DHAC_TestPatients_combined!$T46&lt;&gt;"","http://terminology.hl7.org.au/CodeSystem/v2-0203","")</f>
        <v/>
      </c>
      <c r="AC57" s="72" t="str">
        <f>IF(DHAC_TestPatients_combined!$T46&lt;&gt;"","DVA Number","")</f>
        <v/>
      </c>
      <c r="AD57" s="72" t="str">
        <f>IF(DHAC_TestPatients_combined!$T46&lt;&gt;"","DVA Number","")</f>
        <v/>
      </c>
      <c r="AE57" s="72" t="str">
        <f>IF(DHAC_TestPatients_combined!$T46&lt;&gt;"","http://ns.electronichealth.net.au/id/dva","")</f>
        <v/>
      </c>
      <c r="AF57" s="72" t="str">
        <f>IF(DHAC_TestPatients_combined!$T46&lt;&gt;"",DHAC_TestPatients_combined!$T46,"")</f>
        <v/>
      </c>
      <c r="AG57" s="74"/>
      <c r="AH57" s="74" t="s">
        <v>247</v>
      </c>
      <c r="AI57" s="74"/>
      <c r="AJ57" s="72" t="str">
        <f>DHAC_TestPatients_combined!G46</f>
        <v/>
      </c>
      <c r="AK57" s="72" t="str">
        <f>DHAC_TestPatients_combined!H46</f>
        <v/>
      </c>
      <c r="AL57" s="72" t="str">
        <f>DHAC_TestPatients_combined!I46</f>
        <v/>
      </c>
      <c r="AM57" s="74"/>
      <c r="AN57" s="72" t="str">
        <f>IF(DHAC_TestPatients_combined!$V46&lt;&gt;"","usual","")</f>
        <v/>
      </c>
      <c r="AO57" s="72" t="str">
        <f>IF(DHAC_TestPatients_combined!$V46&lt;&gt;"",DHAC_TestPatients_combined!$V46,"")</f>
        <v/>
      </c>
      <c r="AP57" s="74"/>
      <c r="AQ57" s="74"/>
      <c r="AR57" s="74"/>
      <c r="AS57" s="74"/>
      <c r="AT57" s="72" t="str">
        <f>IF(DHAC_TestPatients_combined!S46&lt;&gt;"", "phone",IF(DHAC_TestPatients_combined!Q46&lt;&gt;"", "phone",""))</f>
        <v/>
      </c>
      <c r="AU57" s="72" t="str">
        <f>IF(DHAC_TestPatients_combined!S46&lt;&gt;"", "home",IF(DHAC_TestPatients_combined!Q46&lt;&gt;"", "mobile",""))</f>
        <v/>
      </c>
      <c r="AV57" s="74" t="str">
        <f>IF(DHAC_TestPatients_combined!S46&lt;&gt;"",DHAC_TestPatients_combined!S46,TEXT(DHAC_TestPatients_combined!Q46,"0000000000"))</f>
        <v/>
      </c>
      <c r="AW57" s="72" t="str">
        <f>IF(DHAC_TestPatients_combined!S46&lt;&gt;"",IF(DHAC_TestPatients_combined!Q46&lt;&gt;"","phone",""),"")</f>
        <v/>
      </c>
      <c r="AX57" s="72" t="str">
        <f>IF(DHAC_TestPatients_combined!S46&lt;&gt;"", IF(DHAC_TestPatients_combined!Q46&lt;&gt;"", "mobile",""),"")</f>
        <v/>
      </c>
      <c r="AY57" s="72" t="str">
        <f>IF(DHAC_TestPatients_combined!S46&lt;&gt;"",TEXT(DHAC_TestPatients_combined!Q46,"0000000000"),"")</f>
        <v/>
      </c>
      <c r="AZ57" s="72" t="str">
        <f>IF(DHAC_TestPatients_combined!P46&lt;&gt;"", "phone","")</f>
        <v/>
      </c>
      <c r="BA57" s="72" t="str">
        <f>IF(DHAC_TestPatients_combined!P46&lt;&gt;"", "work","")</f>
        <v/>
      </c>
      <c r="BB57" s="72" t="str">
        <f>DHAC_TestPatients_combined!P46</f>
        <v/>
      </c>
      <c r="BC57" s="72" t="str">
        <f>IF(DHAC_TestPatients_combined!R46&lt;&gt;"", "email","")</f>
        <v/>
      </c>
      <c r="BD57" s="72"/>
      <c r="BE57" s="72" t="str">
        <f>DHAC_TestPatients_combined!R46</f>
        <v/>
      </c>
      <c r="BF57" s="72" t="str">
        <f>_xlfn.XLOOKUP(DHAC_TestPatients_combined!$K46,CodeMaps!$A$12:$A$15,CodeMaps!$B$12:$B$15,"")</f>
        <v/>
      </c>
      <c r="BG57" s="73" t="str">
        <f>DHAC_TestPatients_combined!J46</f>
        <v/>
      </c>
      <c r="BH57" s="74"/>
      <c r="BI57" s="74"/>
      <c r="BJ57" s="74"/>
      <c r="BK57" s="74"/>
      <c r="BL57" s="74" t="str">
        <f>DHAC_TestPatients_combined!L46</f>
        <v>977 Argyle St N</v>
      </c>
      <c r="BM57" s="74"/>
      <c r="BN57" s="74" t="str">
        <f>DHAC_TestPatients_combined!M46</f>
        <v>Halifax NS</v>
      </c>
      <c r="BO57" s="74" t="str">
        <f>DHAC_TestPatients_combined!N46</f>
        <v/>
      </c>
      <c r="BP57" s="72" t="str">
        <f>IF(DHAC_TestPatients_combined!O46&lt;&gt;"",TEXT(DHAC_TestPatients_combined!O46,"0000"),"")</f>
        <v>B3J 2B3</v>
      </c>
      <c r="BQ57" s="74"/>
      <c r="BR57" s="74"/>
      <c r="BS57" s="74"/>
      <c r="BT57" s="74"/>
      <c r="BU57" s="74"/>
      <c r="BV57" s="74"/>
      <c r="BW57" s="74"/>
      <c r="BX57" s="74"/>
      <c r="BY57" s="74"/>
      <c r="BZ57" s="74"/>
      <c r="CA57" s="74"/>
      <c r="CB57" s="74"/>
      <c r="CC57" s="160"/>
      <c r="CD57" s="161"/>
      <c r="CE57" s="161"/>
      <c r="CF57" s="161"/>
      <c r="CG57" s="161"/>
      <c r="CH57" s="161"/>
      <c r="CI57" s="74"/>
      <c r="CJ57" s="74"/>
      <c r="CK57" s="74"/>
      <c r="CL57" s="74"/>
    </row>
    <row r="58" spans="1:90" s="65" customFormat="1" x14ac:dyDescent="0.25">
      <c r="A58" s="72" t="str">
        <f>LOWER(_xlfn.CONCAT(SUBSTITUTE(DHAC_TestPatients_combined!G47,"'",""),"-",DHAC_TestPatients_combined!H47,IF(DHAC_TestPatients_combined!I47&lt;&gt;"","-",""),IF(DHAC_TestPatients_combined!I47&lt;&gt;"",DHAC_TestPatients_combined!I47,"")))</f>
        <v>veitch-miles-dudley</v>
      </c>
      <c r="B58" s="72"/>
      <c r="C58" s="74">
        <f>_xlfn.XLOOKUP(DHAC_TestPatients_combined!$U47,CodeMaps!$A$2:$A$7,CodeMaps!$B$2:$B$7,"")</f>
        <v>2</v>
      </c>
      <c r="D58" s="74" t="str">
        <f>_xlfn.XLOOKUP(DHAC_TestPatients_combined!U47,CodeMaps!$A$2:$A$7,CodeMaps!$C$2:$C$7,"")</f>
        <v>Torres Strait Islander but not Aboriginal origin</v>
      </c>
      <c r="E58" s="74"/>
      <c r="F58" s="74"/>
      <c r="G58" s="74"/>
      <c r="H58" s="74"/>
      <c r="I58" s="72" t="str">
        <f>LOWER(DHAC_TestPatients_combined!C47)</f>
        <v>active</v>
      </c>
      <c r="J58" s="72" t="str">
        <f>LOWER(DHAC_TestPatients_combined!D47)</f>
        <v>verified</v>
      </c>
      <c r="K58" s="74"/>
      <c r="L58" s="72" t="str">
        <f>IF(DHAC_TestPatients_combined!B47&lt;&gt;"","NI","")</f>
        <v>NI</v>
      </c>
      <c r="M58" s="74"/>
      <c r="N58" s="74"/>
      <c r="O58" s="72" t="str">
        <f>IF(DHAC_TestPatients_combined!$B47&lt;&gt;"","IHI","")</f>
        <v>IHI</v>
      </c>
      <c r="P58" s="72" t="str">
        <f>IF(DHAC_TestPatients_combined!$B47&lt;&gt;"","http://ns.electronichealth.net.au/id/hi/ihi/1.0","")</f>
        <v>http://ns.electronichealth.net.au/id/hi/ihi/1.0</v>
      </c>
      <c r="Q58" s="72" t="str">
        <f>IF(DHAC_TestPatients_combined!$B47&lt;&gt;"",DHAC_TestPatients_combined!$B47,"")</f>
        <v>8003608000311795</v>
      </c>
      <c r="R58" s="74"/>
      <c r="S58" s="74"/>
      <c r="T58" s="72" t="str">
        <f>IF(DHAC_TestPatients_combined!$E47&lt;&gt;"","MC","")</f>
        <v>MC</v>
      </c>
      <c r="U58" s="74"/>
      <c r="V58" s="74"/>
      <c r="W58" s="72" t="str">
        <f>IF(DHAC_TestPatients_combined!$E47&lt;&gt;"","Medicare Number","")</f>
        <v>Medicare Number</v>
      </c>
      <c r="X58" s="72" t="str">
        <f>IF(DHAC_TestPatients_combined!$E47&lt;&gt;"","http://ns.electronichealth.net.au/id/medicare-number","")</f>
        <v>http://ns.electronichealth.net.au/id/medicare-number</v>
      </c>
      <c r="Y58" s="72" t="str">
        <f>IF(DHAC_TestPatients_combined!$E47&lt;&gt;"",_xlfn.CONCAT(DHAC_TestPatients_combined!$E47,DHAC_TestPatients_combined!$F47),"")</f>
        <v>49516522811</v>
      </c>
      <c r="Z58" s="74"/>
      <c r="AA58" s="72" t="str">
        <f>IF(DHAC_TestPatients_combined!$T47&lt;&gt;"","DVAU","")</f>
        <v/>
      </c>
      <c r="AB58" s="72" t="str">
        <f>IF(DHAC_TestPatients_combined!$T47&lt;&gt;"","http://terminology.hl7.org.au/CodeSystem/v2-0203","")</f>
        <v/>
      </c>
      <c r="AC58" s="72" t="str">
        <f>IF(DHAC_TestPatients_combined!$T47&lt;&gt;"","DVA Number","")</f>
        <v/>
      </c>
      <c r="AD58" s="72" t="str">
        <f>IF(DHAC_TestPatients_combined!$T47&lt;&gt;"","DVA Number","")</f>
        <v/>
      </c>
      <c r="AE58" s="72" t="str">
        <f>IF(DHAC_TestPatients_combined!$T47&lt;&gt;"","http://ns.electronichealth.net.au/id/dva","")</f>
        <v/>
      </c>
      <c r="AF58" s="72" t="str">
        <f>IF(DHAC_TestPatients_combined!$T47&lt;&gt;"",DHAC_TestPatients_combined!$T47,"")</f>
        <v/>
      </c>
      <c r="AG58" s="74"/>
      <c r="AH58" s="74" t="s">
        <v>247</v>
      </c>
      <c r="AI58" s="74"/>
      <c r="AJ58" s="72" t="str">
        <f>DHAC_TestPatients_combined!G47</f>
        <v>VEITCH</v>
      </c>
      <c r="AK58" s="72" t="str">
        <f>DHAC_TestPatients_combined!H47</f>
        <v>Miles</v>
      </c>
      <c r="AL58" s="72" t="str">
        <f>DHAC_TestPatients_combined!I47</f>
        <v>DUDLEY</v>
      </c>
      <c r="AM58" s="74"/>
      <c r="AN58" s="72" t="str">
        <f>IF(DHAC_TestPatients_combined!$V47&lt;&gt;"","usual","")</f>
        <v/>
      </c>
      <c r="AO58" s="72" t="str">
        <f>IF(DHAC_TestPatients_combined!$V47&lt;&gt;"",DHAC_TestPatients_combined!$V47,"")</f>
        <v/>
      </c>
      <c r="AP58" s="74"/>
      <c r="AQ58" s="74"/>
      <c r="AR58" s="74"/>
      <c r="AS58" s="74"/>
      <c r="AT58" s="72" t="str">
        <f>IF(DHAC_TestPatients_combined!S47&lt;&gt;"", "phone",IF(DHAC_TestPatients_combined!Q47&lt;&gt;"", "phone",""))</f>
        <v>phone</v>
      </c>
      <c r="AU58" s="72" t="str">
        <f>IF(DHAC_TestPatients_combined!S47&lt;&gt;"", "home",IF(DHAC_TestPatients_combined!Q47&lt;&gt;"", "mobile",""))</f>
        <v>home</v>
      </c>
      <c r="AV58" s="74" t="str">
        <f>IF(DHAC_TestPatients_combined!S47&lt;&gt;"",DHAC_TestPatients_combined!S47,TEXT(DHAC_TestPatients_combined!Q47,"0000000000"))</f>
        <v>0870106485</v>
      </c>
      <c r="AW58" s="72" t="str">
        <f>IF(DHAC_TestPatients_combined!S47&lt;&gt;"",IF(DHAC_TestPatients_combined!Q47&lt;&gt;"","phone",""),"")</f>
        <v>phone</v>
      </c>
      <c r="AX58" s="72" t="str">
        <f>IF(DHAC_TestPatients_combined!S47&lt;&gt;"", IF(DHAC_TestPatients_combined!Q47&lt;&gt;"", "mobile",""),"")</f>
        <v>mobile</v>
      </c>
      <c r="AY58" s="72" t="str">
        <f>IF(DHAC_TestPatients_combined!S47&lt;&gt;"",TEXT(DHAC_TestPatients_combined!Q47,"0000000000"),"")</f>
        <v>0491573770</v>
      </c>
      <c r="AZ58" s="72" t="str">
        <f>IF(DHAC_TestPatients_combined!P47&lt;&gt;"", "phone","")</f>
        <v>phone</v>
      </c>
      <c r="BA58" s="72" t="str">
        <f>IF(DHAC_TestPatients_combined!P47&lt;&gt;"", "work","")</f>
        <v>work</v>
      </c>
      <c r="BB58" s="72" t="str">
        <f>DHAC_TestPatients_combined!P47</f>
        <v>0870105678</v>
      </c>
      <c r="BC58" s="72" t="str">
        <f>IF(DHAC_TestPatients_combined!R47&lt;&gt;"", "email","")</f>
        <v>email</v>
      </c>
      <c r="BD58" s="72"/>
      <c r="BE58" s="72" t="str">
        <f>DHAC_TestPatients_combined!R47</f>
        <v>miles.veitch@example.com</v>
      </c>
      <c r="BF58" s="72" t="str">
        <f>_xlfn.XLOOKUP(DHAC_TestPatients_combined!$K47,CodeMaps!$A$12:$A$15,CodeMaps!$B$12:$B$15,"")</f>
        <v>male</v>
      </c>
      <c r="BG58" s="73">
        <f>DHAC_TestPatients_combined!J47</f>
        <v>34434</v>
      </c>
      <c r="BH58" s="74"/>
      <c r="BI58" s="74"/>
      <c r="BJ58" s="74"/>
      <c r="BK58" s="74"/>
      <c r="BL58" s="74" t="str">
        <f>DHAC_TestPatients_combined!L47</f>
        <v>78 Innovation Cct</v>
      </c>
      <c r="BM58" s="74"/>
      <c r="BN58" s="74" t="str">
        <f>DHAC_TestPatients_combined!M47</f>
        <v>Newcastle Waters</v>
      </c>
      <c r="BO58" s="74" t="str">
        <f>DHAC_TestPatients_combined!N47</f>
        <v>NT</v>
      </c>
      <c r="BP58" s="72" t="str">
        <f>IF(DHAC_TestPatients_combined!O47&lt;&gt;"",TEXT(DHAC_TestPatients_combined!O47,"0000"),"")</f>
        <v>0862</v>
      </c>
      <c r="BQ58" s="74" t="s">
        <v>259</v>
      </c>
      <c r="BR58" s="74"/>
      <c r="BS58" s="74"/>
      <c r="BT58" s="74"/>
      <c r="BU58" s="74"/>
      <c r="BV58" s="74"/>
      <c r="BW58" s="74"/>
      <c r="BX58" s="74"/>
      <c r="BY58" s="74"/>
      <c r="BZ58" s="74"/>
      <c r="CA58" s="74"/>
      <c r="CB58" s="74"/>
      <c r="CC58" s="160"/>
      <c r="CD58" s="161"/>
      <c r="CE58" s="161"/>
      <c r="CF58" s="161"/>
      <c r="CG58" s="161"/>
      <c r="CH58" s="161"/>
      <c r="CI58" s="74"/>
      <c r="CJ58" s="74"/>
      <c r="CK58" s="74"/>
      <c r="CL58" s="74"/>
    </row>
    <row r="59" spans="1:90" s="65" customFormat="1" x14ac:dyDescent="0.25">
      <c r="A59" s="72" t="str">
        <f>LOWER(_xlfn.CONCAT(SUBSTITUTE(DHAC_TestPatients_combined!G48,"'",""),"-",DHAC_TestPatients_combined!H48,IF(DHAC_TestPatients_combined!I48&lt;&gt;"","-",""),IF(DHAC_TestPatients_combined!I48&lt;&gt;"",DHAC_TestPatients_combined!I48,"")))</f>
        <v>veitch-savannah-sheena</v>
      </c>
      <c r="B59" s="72"/>
      <c r="C59" s="74">
        <f>_xlfn.XLOOKUP(DHAC_TestPatients_combined!$U48,CodeMaps!$A$2:$A$7,CodeMaps!$B$2:$B$7,"")</f>
        <v>9</v>
      </c>
      <c r="D59" s="74" t="str">
        <f>_xlfn.XLOOKUP(DHAC_TestPatients_combined!U48,CodeMaps!$A$2:$A$7,CodeMaps!$C$2:$C$7,"")</f>
        <v>Not stated/inadequately described</v>
      </c>
      <c r="E59" s="74"/>
      <c r="F59" s="74"/>
      <c r="G59" s="74"/>
      <c r="H59" s="74"/>
      <c r="I59" s="72" t="str">
        <f>LOWER(DHAC_TestPatients_combined!C48)</f>
        <v>active</v>
      </c>
      <c r="J59" s="72" t="str">
        <f>LOWER(DHAC_TestPatients_combined!D48)</f>
        <v>verified</v>
      </c>
      <c r="K59" s="74"/>
      <c r="L59" s="72" t="str">
        <f>IF(DHAC_TestPatients_combined!B48&lt;&gt;"","NI","")</f>
        <v>NI</v>
      </c>
      <c r="M59" s="74"/>
      <c r="N59" s="74"/>
      <c r="O59" s="72" t="str">
        <f>IF(DHAC_TestPatients_combined!$B48&lt;&gt;"","IHI","")</f>
        <v>IHI</v>
      </c>
      <c r="P59" s="72" t="str">
        <f>IF(DHAC_TestPatients_combined!$B48&lt;&gt;"","http://ns.electronichealth.net.au/id/hi/ihi/1.0","")</f>
        <v>http://ns.electronichealth.net.au/id/hi/ihi/1.0</v>
      </c>
      <c r="Q59" s="72" t="str">
        <f>IF(DHAC_TestPatients_combined!$B48&lt;&gt;"",DHAC_TestPatients_combined!$B48,"")</f>
        <v>8003608833648504</v>
      </c>
      <c r="R59" s="74"/>
      <c r="S59" s="74"/>
      <c r="T59" s="72" t="str">
        <f>IF(DHAC_TestPatients_combined!$E48&lt;&gt;"","MC","")</f>
        <v>MC</v>
      </c>
      <c r="U59" s="74"/>
      <c r="V59" s="74"/>
      <c r="W59" s="72" t="str">
        <f>IF(DHAC_TestPatients_combined!$E48&lt;&gt;"","Medicare Number","")</f>
        <v>Medicare Number</v>
      </c>
      <c r="X59" s="72" t="str">
        <f>IF(DHAC_TestPatients_combined!$E48&lt;&gt;"","http://ns.electronichealth.net.au/id/medicare-number","")</f>
        <v>http://ns.electronichealth.net.au/id/medicare-number</v>
      </c>
      <c r="Y59" s="72" t="str">
        <f>IF(DHAC_TestPatients_combined!$E48&lt;&gt;"",_xlfn.CONCAT(DHAC_TestPatients_combined!$E48,DHAC_TestPatients_combined!$F48),"")</f>
        <v>49516522812</v>
      </c>
      <c r="Z59" s="74"/>
      <c r="AA59" s="72" t="str">
        <f>IF(DHAC_TestPatients_combined!$T48&lt;&gt;"","DVAU","")</f>
        <v/>
      </c>
      <c r="AB59" s="72" t="str">
        <f>IF(DHAC_TestPatients_combined!$T48&lt;&gt;"","http://terminology.hl7.org.au/CodeSystem/v2-0203","")</f>
        <v/>
      </c>
      <c r="AC59" s="72" t="str">
        <f>IF(DHAC_TestPatients_combined!$T48&lt;&gt;"","DVA Number","")</f>
        <v/>
      </c>
      <c r="AD59" s="72" t="str">
        <f>IF(DHAC_TestPatients_combined!$T48&lt;&gt;"","DVA Number","")</f>
        <v/>
      </c>
      <c r="AE59" s="72" t="str">
        <f>IF(DHAC_TestPatients_combined!$T48&lt;&gt;"","http://ns.electronichealth.net.au/id/dva","")</f>
        <v/>
      </c>
      <c r="AF59" s="72" t="str">
        <f>IF(DHAC_TestPatients_combined!$T48&lt;&gt;"",DHAC_TestPatients_combined!$T48,"")</f>
        <v/>
      </c>
      <c r="AG59" s="74"/>
      <c r="AH59" s="74" t="s">
        <v>247</v>
      </c>
      <c r="AI59" s="74"/>
      <c r="AJ59" s="72" t="str">
        <f>DHAC_TestPatients_combined!G48</f>
        <v>VEITCH</v>
      </c>
      <c r="AK59" s="72" t="str">
        <f>DHAC_TestPatients_combined!H48</f>
        <v>Savannah</v>
      </c>
      <c r="AL59" s="72" t="str">
        <f>DHAC_TestPatients_combined!I48</f>
        <v>SHEENA</v>
      </c>
      <c r="AM59" s="74"/>
      <c r="AN59" s="72" t="str">
        <f>IF(DHAC_TestPatients_combined!$V48&lt;&gt;"","usual","")</f>
        <v/>
      </c>
      <c r="AO59" s="72" t="str">
        <f>IF(DHAC_TestPatients_combined!$V48&lt;&gt;"",DHAC_TestPatients_combined!$V48,"")</f>
        <v/>
      </c>
      <c r="AP59" s="74"/>
      <c r="AQ59" s="74"/>
      <c r="AR59" s="74"/>
      <c r="AS59" s="74"/>
      <c r="AT59" s="72" t="str">
        <f>IF(DHAC_TestPatients_combined!S48&lt;&gt;"", "phone",IF(DHAC_TestPatients_combined!Q48&lt;&gt;"", "phone",""))</f>
        <v>phone</v>
      </c>
      <c r="AU59" s="72" t="str">
        <f>IF(DHAC_TestPatients_combined!S48&lt;&gt;"", "home",IF(DHAC_TestPatients_combined!Q48&lt;&gt;"", "mobile",""))</f>
        <v>home</v>
      </c>
      <c r="AV59" s="74" t="str">
        <f>IF(DHAC_TestPatients_combined!S48&lt;&gt;"",DHAC_TestPatients_combined!S48,TEXT(DHAC_TestPatients_combined!Q48,"0000000000"))</f>
        <v>0870106485</v>
      </c>
      <c r="AW59" s="72" t="str">
        <f>IF(DHAC_TestPatients_combined!S48&lt;&gt;"",IF(DHAC_TestPatients_combined!Q48&lt;&gt;"","phone",""),"")</f>
        <v/>
      </c>
      <c r="AX59" s="72" t="str">
        <f>IF(DHAC_TestPatients_combined!S48&lt;&gt;"", IF(DHAC_TestPatients_combined!Q48&lt;&gt;"", "mobile",""),"")</f>
        <v/>
      </c>
      <c r="AY59" s="72" t="str">
        <f>IF(DHAC_TestPatients_combined!S48&lt;&gt;"",TEXT(DHAC_TestPatients_combined!Q48,"0000000000"),"")</f>
        <v/>
      </c>
      <c r="AZ59" s="72" t="str">
        <f>IF(DHAC_TestPatients_combined!P48&lt;&gt;"", "phone","")</f>
        <v/>
      </c>
      <c r="BA59" s="72" t="str">
        <f>IF(DHAC_TestPatients_combined!P48&lt;&gt;"", "work","")</f>
        <v/>
      </c>
      <c r="BB59" s="72" t="str">
        <f>DHAC_TestPatients_combined!P48</f>
        <v/>
      </c>
      <c r="BC59" s="72" t="str">
        <f>IF(DHAC_TestPatients_combined!R48&lt;&gt;"", "email","")</f>
        <v/>
      </c>
      <c r="BD59" s="72"/>
      <c r="BE59" s="72" t="str">
        <f>DHAC_TestPatients_combined!R48</f>
        <v/>
      </c>
      <c r="BF59" s="72" t="str">
        <f>_xlfn.XLOOKUP(DHAC_TestPatients_combined!$K48,CodeMaps!$A$12:$A$15,CodeMaps!$B$12:$B$15,"")</f>
        <v>female</v>
      </c>
      <c r="BG59" s="73">
        <f>DHAC_TestPatients_combined!J48</f>
        <v>43445</v>
      </c>
      <c r="BH59" s="74"/>
      <c r="BI59" s="74"/>
      <c r="BJ59" s="74"/>
      <c r="BK59" s="74"/>
      <c r="BL59" s="74" t="str">
        <f>DHAC_TestPatients_combined!L48</f>
        <v>78 Innovation Cct</v>
      </c>
      <c r="BM59" s="74"/>
      <c r="BN59" s="74" t="str">
        <f>DHAC_TestPatients_combined!M48</f>
        <v>Newcastle Waters</v>
      </c>
      <c r="BO59" s="74" t="str">
        <f>DHAC_TestPatients_combined!N48</f>
        <v>NT</v>
      </c>
      <c r="BP59" s="72" t="str">
        <f>IF(DHAC_TestPatients_combined!O48&lt;&gt;"",TEXT(DHAC_TestPatients_combined!O48,"0000"),"")</f>
        <v>0862</v>
      </c>
      <c r="BQ59" s="74" t="s">
        <v>259</v>
      </c>
      <c r="BR59" s="74"/>
      <c r="BS59" s="74"/>
      <c r="BT59" s="74"/>
      <c r="BU59" s="74"/>
      <c r="BV59" s="74"/>
      <c r="BW59" s="74"/>
      <c r="BX59" s="74"/>
      <c r="BY59" s="74"/>
      <c r="BZ59" s="74"/>
      <c r="CA59" s="74"/>
      <c r="CB59" s="74"/>
      <c r="CC59" s="160"/>
      <c r="CD59" s="161"/>
      <c r="CE59" s="161"/>
      <c r="CF59" s="161"/>
      <c r="CG59" s="161"/>
      <c r="CH59" s="161"/>
      <c r="CI59" s="74"/>
      <c r="CJ59" s="74"/>
      <c r="CK59" s="74"/>
      <c r="CL59" s="74"/>
    </row>
    <row r="60" spans="1:90" s="65" customFormat="1" x14ac:dyDescent="0.25">
      <c r="A60" s="72" t="str">
        <f>LOWER(_xlfn.CONCAT(SUBSTITUTE(DHAC_TestPatients_combined!G49,"'",""),"-",DHAC_TestPatients_combined!H49,IF(DHAC_TestPatients_combined!I49&lt;&gt;"","-",""),IF(DHAC_TestPatients_combined!I49&lt;&gt;"",DHAC_TestPatients_combined!I49,"")))</f>
        <v>veitch-mitchell-carl</v>
      </c>
      <c r="B60" s="72"/>
      <c r="C60" s="74">
        <f>_xlfn.XLOOKUP(DHAC_TestPatients_combined!$U49,CodeMaps!$A$2:$A$7,CodeMaps!$B$2:$B$7,"")</f>
        <v>9</v>
      </c>
      <c r="D60" s="74" t="str">
        <f>_xlfn.XLOOKUP(DHAC_TestPatients_combined!U49,CodeMaps!$A$2:$A$7,CodeMaps!$C$2:$C$7,"")</f>
        <v>Not stated/inadequately described</v>
      </c>
      <c r="E60" s="74"/>
      <c r="F60" s="74"/>
      <c r="G60" s="74"/>
      <c r="H60" s="74"/>
      <c r="I60" s="72" t="str">
        <f>LOWER(DHAC_TestPatients_combined!C49)</f>
        <v>active</v>
      </c>
      <c r="J60" s="72" t="str">
        <f>LOWER(DHAC_TestPatients_combined!D49)</f>
        <v>verified</v>
      </c>
      <c r="K60" s="74"/>
      <c r="L60" s="72" t="str">
        <f>IF(DHAC_TestPatients_combined!B49&lt;&gt;"","NI","")</f>
        <v>NI</v>
      </c>
      <c r="M60" s="74"/>
      <c r="N60" s="74"/>
      <c r="O60" s="72" t="str">
        <f>IF(DHAC_TestPatients_combined!$B49&lt;&gt;"","IHI","")</f>
        <v>IHI</v>
      </c>
      <c r="P60" s="72" t="str">
        <f>IF(DHAC_TestPatients_combined!$B49&lt;&gt;"","http://ns.electronichealth.net.au/id/hi/ihi/1.0","")</f>
        <v>http://ns.electronichealth.net.au/id/hi/ihi/1.0</v>
      </c>
      <c r="Q60" s="72" t="str">
        <f>IF(DHAC_TestPatients_combined!$B49&lt;&gt;"",DHAC_TestPatients_combined!$B49,"")</f>
        <v>8003608833648512</v>
      </c>
      <c r="R60" s="74"/>
      <c r="S60" s="74"/>
      <c r="T60" s="72" t="str">
        <f>IF(DHAC_TestPatients_combined!$E49&lt;&gt;"","MC","")</f>
        <v>MC</v>
      </c>
      <c r="U60" s="74"/>
      <c r="V60" s="74"/>
      <c r="W60" s="72" t="str">
        <f>IF(DHAC_TestPatients_combined!$E49&lt;&gt;"","Medicare Number","")</f>
        <v>Medicare Number</v>
      </c>
      <c r="X60" s="72" t="str">
        <f>IF(DHAC_TestPatients_combined!$E49&lt;&gt;"","http://ns.electronichealth.net.au/id/medicare-number","")</f>
        <v>http://ns.electronichealth.net.au/id/medicare-number</v>
      </c>
      <c r="Y60" s="72" t="str">
        <f>IF(DHAC_TestPatients_combined!$E49&lt;&gt;"",_xlfn.CONCAT(DHAC_TestPatients_combined!$E49,DHAC_TestPatients_combined!$F49),"")</f>
        <v>49516522813</v>
      </c>
      <c r="Z60" s="74"/>
      <c r="AA60" s="72" t="str">
        <f>IF(DHAC_TestPatients_combined!$T49&lt;&gt;"","DVAU","")</f>
        <v/>
      </c>
      <c r="AB60" s="72" t="str">
        <f>IF(DHAC_TestPatients_combined!$T49&lt;&gt;"","http://terminology.hl7.org.au/CodeSystem/v2-0203","")</f>
        <v/>
      </c>
      <c r="AC60" s="72" t="str">
        <f>IF(DHAC_TestPatients_combined!$T49&lt;&gt;"","DVA Number","")</f>
        <v/>
      </c>
      <c r="AD60" s="72" t="str">
        <f>IF(DHAC_TestPatients_combined!$T49&lt;&gt;"","DVA Number","")</f>
        <v/>
      </c>
      <c r="AE60" s="72" t="str">
        <f>IF(DHAC_TestPatients_combined!$T49&lt;&gt;"","http://ns.electronichealth.net.au/id/dva","")</f>
        <v/>
      </c>
      <c r="AF60" s="72" t="str">
        <f>IF(DHAC_TestPatients_combined!$T49&lt;&gt;"",DHAC_TestPatients_combined!$T49,"")</f>
        <v/>
      </c>
      <c r="AG60" s="74"/>
      <c r="AH60" s="74" t="s">
        <v>247</v>
      </c>
      <c r="AI60" s="74"/>
      <c r="AJ60" s="72" t="str">
        <f>DHAC_TestPatients_combined!G49</f>
        <v>VEITCH</v>
      </c>
      <c r="AK60" s="72" t="str">
        <f>DHAC_TestPatients_combined!H49</f>
        <v>Mitchell</v>
      </c>
      <c r="AL60" s="72" t="str">
        <f>DHAC_TestPatients_combined!I49</f>
        <v>CARL</v>
      </c>
      <c r="AM60" s="74"/>
      <c r="AN60" s="72" t="str">
        <f>IF(DHAC_TestPatients_combined!$V49&lt;&gt;"","usual","")</f>
        <v/>
      </c>
      <c r="AO60" s="72" t="str">
        <f>IF(DHAC_TestPatients_combined!$V49&lt;&gt;"",DHAC_TestPatients_combined!$V49,"")</f>
        <v/>
      </c>
      <c r="AP60" s="74"/>
      <c r="AQ60" s="74"/>
      <c r="AR60" s="74"/>
      <c r="AS60" s="74"/>
      <c r="AT60" s="72" t="str">
        <f>IF(DHAC_TestPatients_combined!S49&lt;&gt;"", "phone",IF(DHAC_TestPatients_combined!Q49&lt;&gt;"", "phone",""))</f>
        <v>phone</v>
      </c>
      <c r="AU60" s="72" t="str">
        <f>IF(DHAC_TestPatients_combined!S49&lt;&gt;"", "home",IF(DHAC_TestPatients_combined!Q49&lt;&gt;"", "mobile",""))</f>
        <v>home</v>
      </c>
      <c r="AV60" s="74" t="str">
        <f>IF(DHAC_TestPatients_combined!S49&lt;&gt;"",DHAC_TestPatients_combined!S49,TEXT(DHAC_TestPatients_combined!Q49,"0000000000"))</f>
        <v>0870106485</v>
      </c>
      <c r="AW60" s="72" t="str">
        <f>IF(DHAC_TestPatients_combined!S49&lt;&gt;"",IF(DHAC_TestPatients_combined!Q49&lt;&gt;"","phone",""),"")</f>
        <v/>
      </c>
      <c r="AX60" s="72" t="str">
        <f>IF(DHAC_TestPatients_combined!S49&lt;&gt;"", IF(DHAC_TestPatients_combined!Q49&lt;&gt;"", "mobile",""),"")</f>
        <v/>
      </c>
      <c r="AY60" s="72" t="str">
        <f>IF(DHAC_TestPatients_combined!S49&lt;&gt;"",TEXT(DHAC_TestPatients_combined!Q49,"0000000000"),"")</f>
        <v/>
      </c>
      <c r="AZ60" s="72" t="str">
        <f>IF(DHAC_TestPatients_combined!P49&lt;&gt;"", "phone","")</f>
        <v/>
      </c>
      <c r="BA60" s="72" t="str">
        <f>IF(DHAC_TestPatients_combined!P49&lt;&gt;"", "work","")</f>
        <v/>
      </c>
      <c r="BB60" s="72" t="str">
        <f>DHAC_TestPatients_combined!P49</f>
        <v/>
      </c>
      <c r="BC60" s="72" t="str">
        <f>IF(DHAC_TestPatients_combined!R49&lt;&gt;"", "email","")</f>
        <v/>
      </c>
      <c r="BD60" s="72"/>
      <c r="BE60" s="72" t="str">
        <f>DHAC_TestPatients_combined!R49</f>
        <v/>
      </c>
      <c r="BF60" s="72" t="str">
        <f>_xlfn.XLOOKUP(DHAC_TestPatients_combined!$K49,CodeMaps!$A$12:$A$15,CodeMaps!$B$12:$B$15,"")</f>
        <v>male</v>
      </c>
      <c r="BG60" s="73">
        <f>DHAC_TestPatients_combined!J49</f>
        <v>43814</v>
      </c>
      <c r="BH60" s="74"/>
      <c r="BI60" s="74"/>
      <c r="BJ60" s="74"/>
      <c r="BK60" s="74"/>
      <c r="BL60" s="74" t="str">
        <f>DHAC_TestPatients_combined!L49</f>
        <v>78 Innovation Cct</v>
      </c>
      <c r="BM60" s="74"/>
      <c r="BN60" s="74" t="str">
        <f>DHAC_TestPatients_combined!M49</f>
        <v>Newcastle Waters</v>
      </c>
      <c r="BO60" s="74" t="str">
        <f>DHAC_TestPatients_combined!N49</f>
        <v>NT</v>
      </c>
      <c r="BP60" s="72" t="str">
        <f>IF(DHAC_TestPatients_combined!O49&lt;&gt;"",TEXT(DHAC_TestPatients_combined!O49,"0000"),"")</f>
        <v>0862</v>
      </c>
      <c r="BQ60" s="74" t="s">
        <v>259</v>
      </c>
      <c r="BR60" s="74"/>
      <c r="BS60" s="74"/>
      <c r="BT60" s="74"/>
      <c r="BU60" s="74"/>
      <c r="BV60" s="74"/>
      <c r="BW60" s="74"/>
      <c r="BX60" s="74"/>
      <c r="BY60" s="74"/>
      <c r="BZ60" s="74"/>
      <c r="CA60" s="74"/>
      <c r="CB60" s="74"/>
      <c r="CC60" s="160"/>
      <c r="CD60" s="161"/>
      <c r="CE60" s="161"/>
      <c r="CF60" s="161" t="s">
        <v>351</v>
      </c>
      <c r="CG60" s="161" t="s">
        <v>352</v>
      </c>
      <c r="CH60" s="161"/>
      <c r="CI60" s="74"/>
      <c r="CJ60" s="74"/>
      <c r="CK60" s="74"/>
      <c r="CL60" s="74"/>
    </row>
    <row r="61" spans="1:90" s="65" customFormat="1" x14ac:dyDescent="0.25">
      <c r="A61" s="72" t="str">
        <f>LOWER(_xlfn.CONCAT(SUBSTITUTE(DHAC_TestPatients_combined!G50,"'",""),"-",DHAC_TestPatients_combined!H50,IF(DHAC_TestPatients_combined!I50&lt;&gt;"","-",""),IF(DHAC_TestPatients_combined!I50&lt;&gt;"",DHAC_TestPatients_combined!I50,"")))</f>
        <v>veitch-beau-bradley</v>
      </c>
      <c r="B61" s="72"/>
      <c r="C61" s="74">
        <f>_xlfn.XLOOKUP(DHAC_TestPatients_combined!$U50,CodeMaps!$A$2:$A$7,CodeMaps!$B$2:$B$7,"")</f>
        <v>3</v>
      </c>
      <c r="D61" s="74" t="str">
        <f>_xlfn.XLOOKUP(DHAC_TestPatients_combined!U50,CodeMaps!$A$2:$A$7,CodeMaps!$C$2:$C$7,"")</f>
        <v>Both Aboriginal and Torres Strait Islander origin</v>
      </c>
      <c r="E61" s="74"/>
      <c r="F61" s="74"/>
      <c r="G61" s="74"/>
      <c r="H61" s="74"/>
      <c r="I61" s="72" t="str">
        <f>LOWER(DHAC_TestPatients_combined!C50)</f>
        <v>active</v>
      </c>
      <c r="J61" s="72" t="str">
        <f>LOWER(DHAC_TestPatients_combined!D50)</f>
        <v>verified</v>
      </c>
      <c r="K61" s="74"/>
      <c r="L61" s="72" t="str">
        <f>IF(DHAC_TestPatients_combined!B50&lt;&gt;"","NI","")</f>
        <v>NI</v>
      </c>
      <c r="M61" s="74"/>
      <c r="N61" s="74"/>
      <c r="O61" s="72" t="str">
        <f>IF(DHAC_TestPatients_combined!$B50&lt;&gt;"","IHI","")</f>
        <v>IHI</v>
      </c>
      <c r="P61" s="72" t="str">
        <f>IF(DHAC_TestPatients_combined!$B50&lt;&gt;"","http://ns.electronichealth.net.au/id/hi/ihi/1.0","")</f>
        <v>http://ns.electronichealth.net.au/id/hi/ihi/1.0</v>
      </c>
      <c r="Q61" s="72" t="str">
        <f>IF(DHAC_TestPatients_combined!$B50&lt;&gt;"",DHAC_TestPatients_combined!$B50,"")</f>
        <v>8003608500314828</v>
      </c>
      <c r="R61" s="74"/>
      <c r="S61" s="74"/>
      <c r="T61" s="72" t="str">
        <f>IF(DHAC_TestPatients_combined!$E50&lt;&gt;"","MC","")</f>
        <v>MC</v>
      </c>
      <c r="U61" s="74"/>
      <c r="V61" s="74"/>
      <c r="W61" s="72" t="str">
        <f>IF(DHAC_TestPatients_combined!$E50&lt;&gt;"","Medicare Number","")</f>
        <v>Medicare Number</v>
      </c>
      <c r="X61" s="72" t="str">
        <f>IF(DHAC_TestPatients_combined!$E50&lt;&gt;"","http://ns.electronichealth.net.au/id/medicare-number","")</f>
        <v>http://ns.electronichealth.net.au/id/medicare-number</v>
      </c>
      <c r="Y61" s="72" t="str">
        <f>IF(DHAC_TestPatients_combined!$E50&lt;&gt;"",_xlfn.CONCAT(DHAC_TestPatients_combined!$E50,DHAC_TestPatients_combined!$F50),"")</f>
        <v>49516522814</v>
      </c>
      <c r="Z61" s="74"/>
      <c r="AA61" s="72" t="str">
        <f>IF(DHAC_TestPatients_combined!$T50&lt;&gt;"","DVAU","")</f>
        <v/>
      </c>
      <c r="AB61" s="72" t="str">
        <f>IF(DHAC_TestPatients_combined!$T50&lt;&gt;"","http://terminology.hl7.org.au/CodeSystem/v2-0203","")</f>
        <v/>
      </c>
      <c r="AC61" s="72" t="str">
        <f>IF(DHAC_TestPatients_combined!$T50&lt;&gt;"","DVA Number","")</f>
        <v/>
      </c>
      <c r="AD61" s="72" t="str">
        <f>IF(DHAC_TestPatients_combined!$T50&lt;&gt;"","DVA Number","")</f>
        <v/>
      </c>
      <c r="AE61" s="72" t="str">
        <f>IF(DHAC_TestPatients_combined!$T50&lt;&gt;"","http://ns.electronichealth.net.au/id/dva","")</f>
        <v/>
      </c>
      <c r="AF61" s="72" t="str">
        <f>IF(DHAC_TestPatients_combined!$T50&lt;&gt;"",DHAC_TestPatients_combined!$T50,"")</f>
        <v/>
      </c>
      <c r="AG61" s="74"/>
      <c r="AH61" s="74" t="s">
        <v>247</v>
      </c>
      <c r="AI61" s="74"/>
      <c r="AJ61" s="72" t="str">
        <f>DHAC_TestPatients_combined!G50</f>
        <v>VEITCH</v>
      </c>
      <c r="AK61" s="72" t="str">
        <f>DHAC_TestPatients_combined!H50</f>
        <v>Beau</v>
      </c>
      <c r="AL61" s="72" t="str">
        <f>DHAC_TestPatients_combined!I50</f>
        <v>BRADLEY</v>
      </c>
      <c r="AM61" s="74"/>
      <c r="AN61" s="72" t="str">
        <f>IF(DHAC_TestPatients_combined!$V50&lt;&gt;"","usual","")</f>
        <v/>
      </c>
      <c r="AO61" s="72" t="str">
        <f>IF(DHAC_TestPatients_combined!$V50&lt;&gt;"",DHAC_TestPatients_combined!$V50,"")</f>
        <v/>
      </c>
      <c r="AP61" s="74"/>
      <c r="AQ61" s="74"/>
      <c r="AR61" s="74"/>
      <c r="AS61" s="74"/>
      <c r="AT61" s="72" t="str">
        <f>IF(DHAC_TestPatients_combined!S50&lt;&gt;"", "phone",IF(DHAC_TestPatients_combined!Q50&lt;&gt;"", "phone",""))</f>
        <v>phone</v>
      </c>
      <c r="AU61" s="72" t="str">
        <f>IF(DHAC_TestPatients_combined!S50&lt;&gt;"", "home",IF(DHAC_TestPatients_combined!Q50&lt;&gt;"", "mobile",""))</f>
        <v>home</v>
      </c>
      <c r="AV61" s="74" t="str">
        <f>IF(DHAC_TestPatients_combined!S50&lt;&gt;"",DHAC_TestPatients_combined!S50,TEXT(DHAC_TestPatients_combined!Q50,"0000000000"))</f>
        <v>0870106485</v>
      </c>
      <c r="AW61" s="72" t="str">
        <f>IF(DHAC_TestPatients_combined!S50&lt;&gt;"",IF(DHAC_TestPatients_combined!Q50&lt;&gt;"","phone",""),"")</f>
        <v/>
      </c>
      <c r="AX61" s="72" t="str">
        <f>IF(DHAC_TestPatients_combined!S50&lt;&gt;"", IF(DHAC_TestPatients_combined!Q50&lt;&gt;"", "mobile",""),"")</f>
        <v/>
      </c>
      <c r="AY61" s="72" t="str">
        <f>IF(DHAC_TestPatients_combined!S50&lt;&gt;"",TEXT(DHAC_TestPatients_combined!Q50,"0000000000"),"")</f>
        <v/>
      </c>
      <c r="AZ61" s="72" t="str">
        <f>IF(DHAC_TestPatients_combined!P50&lt;&gt;"", "phone","")</f>
        <v/>
      </c>
      <c r="BA61" s="72" t="str">
        <f>IF(DHAC_TestPatients_combined!P50&lt;&gt;"", "work","")</f>
        <v/>
      </c>
      <c r="BB61" s="72" t="str">
        <f>DHAC_TestPatients_combined!P50</f>
        <v/>
      </c>
      <c r="BC61" s="72" t="str">
        <f>IF(DHAC_TestPatients_combined!R50&lt;&gt;"", "email","")</f>
        <v/>
      </c>
      <c r="BD61" s="72"/>
      <c r="BE61" s="72" t="str">
        <f>DHAC_TestPatients_combined!R50</f>
        <v/>
      </c>
      <c r="BF61" s="72" t="str">
        <f>_xlfn.XLOOKUP(DHAC_TestPatients_combined!$K50,CodeMaps!$A$12:$A$15,CodeMaps!$B$12:$B$15,"")</f>
        <v>male</v>
      </c>
      <c r="BG61" s="73">
        <f>DHAC_TestPatients_combined!J50</f>
        <v>44113</v>
      </c>
      <c r="BH61" s="74"/>
      <c r="BI61" s="74"/>
      <c r="BJ61" s="74"/>
      <c r="BK61" s="74"/>
      <c r="BL61" s="74" t="str">
        <f>DHAC_TestPatients_combined!L50</f>
        <v>78 Innovation Cct</v>
      </c>
      <c r="BM61" s="74"/>
      <c r="BN61" s="74" t="str">
        <f>DHAC_TestPatients_combined!M50</f>
        <v>Newcastle Waters</v>
      </c>
      <c r="BO61" s="74" t="str">
        <f>DHAC_TestPatients_combined!N50</f>
        <v>NT</v>
      </c>
      <c r="BP61" s="72" t="str">
        <f>IF(DHAC_TestPatients_combined!O50&lt;&gt;"",TEXT(DHAC_TestPatients_combined!O50,"0000"),"")</f>
        <v>0862</v>
      </c>
      <c r="BQ61" s="74" t="s">
        <v>259</v>
      </c>
      <c r="BR61" s="74"/>
      <c r="BS61" s="74"/>
      <c r="BT61" s="74"/>
      <c r="BU61" s="74"/>
      <c r="BV61" s="74"/>
      <c r="BW61" s="74"/>
      <c r="BX61" s="74"/>
      <c r="BY61" s="74"/>
      <c r="BZ61" s="74"/>
      <c r="CA61" s="74"/>
      <c r="CB61" s="74"/>
      <c r="CC61" s="160"/>
      <c r="CD61" s="161"/>
      <c r="CE61" s="161"/>
      <c r="CF61" s="161"/>
      <c r="CG61" s="161"/>
      <c r="CH61" s="161"/>
      <c r="CI61" s="74"/>
      <c r="CJ61" s="74"/>
      <c r="CK61" s="74"/>
      <c r="CL61" s="74"/>
    </row>
    <row r="62" spans="1:90" s="65" customFormat="1" x14ac:dyDescent="0.25">
      <c r="A62" s="72" t="str">
        <f>LOWER(_xlfn.CONCAT(SUBSTITUTE(DHAC_TestPatients_combined!G51,"'",""),"-",DHAC_TestPatients_combined!H51,IF(DHAC_TestPatients_combined!I51&lt;&gt;"","-",""),IF(DHAC_TestPatients_combined!I51&lt;&gt;"",DHAC_TestPatients_combined!I51,"")))</f>
        <v>veitch-nathan-chris</v>
      </c>
      <c r="B62" s="72"/>
      <c r="C62" s="74">
        <f>_xlfn.XLOOKUP(DHAC_TestPatients_combined!$U51,CodeMaps!$A$2:$A$7,CodeMaps!$B$2:$B$7,"")</f>
        <v>9</v>
      </c>
      <c r="D62" s="74" t="str">
        <f>_xlfn.XLOOKUP(DHAC_TestPatients_combined!U51,CodeMaps!$A$2:$A$7,CodeMaps!$C$2:$C$7,"")</f>
        <v>Not stated/inadequately described</v>
      </c>
      <c r="E62" s="74"/>
      <c r="F62" s="74"/>
      <c r="G62" s="74"/>
      <c r="H62" s="74"/>
      <c r="I62" s="72" t="str">
        <f>LOWER(DHAC_TestPatients_combined!C51)</f>
        <v>active</v>
      </c>
      <c r="J62" s="72" t="str">
        <f>LOWER(DHAC_TestPatients_combined!D51)</f>
        <v>verified</v>
      </c>
      <c r="K62" s="74"/>
      <c r="L62" s="72" t="str">
        <f>IF(DHAC_TestPatients_combined!B51&lt;&gt;"","NI","")</f>
        <v>NI</v>
      </c>
      <c r="M62" s="74"/>
      <c r="N62" s="74"/>
      <c r="O62" s="72" t="str">
        <f>IF(DHAC_TestPatients_combined!$B51&lt;&gt;"","IHI","")</f>
        <v>IHI</v>
      </c>
      <c r="P62" s="72" t="str">
        <f>IF(DHAC_TestPatients_combined!$B51&lt;&gt;"","http://ns.electronichealth.net.au/id/hi/ihi/1.0","")</f>
        <v>http://ns.electronichealth.net.au/id/hi/ihi/1.0</v>
      </c>
      <c r="Q62" s="72" t="str">
        <f>IF(DHAC_TestPatients_combined!$B51&lt;&gt;"",DHAC_TestPatients_combined!$B51,"")</f>
        <v>8003608166980458</v>
      </c>
      <c r="R62" s="74"/>
      <c r="S62" s="74"/>
      <c r="T62" s="72" t="str">
        <f>IF(DHAC_TestPatients_combined!$E51&lt;&gt;"","MC","")</f>
        <v>MC</v>
      </c>
      <c r="U62" s="74"/>
      <c r="V62" s="74"/>
      <c r="W62" s="72" t="str">
        <f>IF(DHAC_TestPatients_combined!$E51&lt;&gt;"","Medicare Number","")</f>
        <v>Medicare Number</v>
      </c>
      <c r="X62" s="72" t="str">
        <f>IF(DHAC_TestPatients_combined!$E51&lt;&gt;"","http://ns.electronichealth.net.au/id/medicare-number","")</f>
        <v>http://ns.electronichealth.net.au/id/medicare-number</v>
      </c>
      <c r="Y62" s="72" t="str">
        <f>IF(DHAC_TestPatients_combined!$E51&lt;&gt;"",_xlfn.CONCAT(DHAC_TestPatients_combined!$E51,DHAC_TestPatients_combined!$F51),"")</f>
        <v>49516522815</v>
      </c>
      <c r="Z62" s="74"/>
      <c r="AA62" s="72" t="str">
        <f>IF(DHAC_TestPatients_combined!$T51&lt;&gt;"","DVAU","")</f>
        <v/>
      </c>
      <c r="AB62" s="72" t="str">
        <f>IF(DHAC_TestPatients_combined!$T51&lt;&gt;"","http://terminology.hl7.org.au/CodeSystem/v2-0203","")</f>
        <v/>
      </c>
      <c r="AC62" s="72" t="str">
        <f>IF(DHAC_TestPatients_combined!$T51&lt;&gt;"","DVA Number","")</f>
        <v/>
      </c>
      <c r="AD62" s="72" t="str">
        <f>IF(DHAC_TestPatients_combined!$T51&lt;&gt;"","DVA Number","")</f>
        <v/>
      </c>
      <c r="AE62" s="72" t="str">
        <f>IF(DHAC_TestPatients_combined!$T51&lt;&gt;"","http://ns.electronichealth.net.au/id/dva","")</f>
        <v/>
      </c>
      <c r="AF62" s="72" t="str">
        <f>IF(DHAC_TestPatients_combined!$T51&lt;&gt;"",DHAC_TestPatients_combined!$T51,"")</f>
        <v/>
      </c>
      <c r="AG62" s="74"/>
      <c r="AH62" s="74" t="s">
        <v>247</v>
      </c>
      <c r="AI62" s="74"/>
      <c r="AJ62" s="72" t="str">
        <f>DHAC_TestPatients_combined!G51</f>
        <v>VEITCH</v>
      </c>
      <c r="AK62" s="72" t="str">
        <f>DHAC_TestPatients_combined!H51</f>
        <v>Nathan</v>
      </c>
      <c r="AL62" s="72" t="str">
        <f>DHAC_TestPatients_combined!I51</f>
        <v>CHRIS</v>
      </c>
      <c r="AM62" s="74"/>
      <c r="AN62" s="72" t="str">
        <f>IF(DHAC_TestPatients_combined!$V51&lt;&gt;"","usual","")</f>
        <v/>
      </c>
      <c r="AO62" s="72" t="str">
        <f>IF(DHAC_TestPatients_combined!$V51&lt;&gt;"",DHAC_TestPatients_combined!$V51,"")</f>
        <v/>
      </c>
      <c r="AP62" s="74"/>
      <c r="AQ62" s="74"/>
      <c r="AR62" s="74"/>
      <c r="AS62" s="74"/>
      <c r="AT62" s="72" t="str">
        <f>IF(DHAC_TestPatients_combined!S51&lt;&gt;"", "phone",IF(DHAC_TestPatients_combined!Q51&lt;&gt;"", "phone",""))</f>
        <v>phone</v>
      </c>
      <c r="AU62" s="72" t="str">
        <f>IF(DHAC_TestPatients_combined!S51&lt;&gt;"", "home",IF(DHAC_TestPatients_combined!Q51&lt;&gt;"", "mobile",""))</f>
        <v>home</v>
      </c>
      <c r="AV62" s="74" t="str">
        <f>IF(DHAC_TestPatients_combined!S51&lt;&gt;"",DHAC_TestPatients_combined!S51,TEXT(DHAC_TestPatients_combined!Q51,"0000000000"))</f>
        <v>0870106485</v>
      </c>
      <c r="AW62" s="72" t="str">
        <f>IF(DHAC_TestPatients_combined!S51&lt;&gt;"",IF(DHAC_TestPatients_combined!Q51&lt;&gt;"","phone",""),"")</f>
        <v/>
      </c>
      <c r="AX62" s="72" t="str">
        <f>IF(DHAC_TestPatients_combined!S51&lt;&gt;"", IF(DHAC_TestPatients_combined!Q51&lt;&gt;"", "mobile",""),"")</f>
        <v/>
      </c>
      <c r="AY62" s="72" t="str">
        <f>IF(DHAC_TestPatients_combined!S51&lt;&gt;"",TEXT(DHAC_TestPatients_combined!Q51,"0000000000"),"")</f>
        <v/>
      </c>
      <c r="AZ62" s="72" t="str">
        <f>IF(DHAC_TestPatients_combined!P51&lt;&gt;"", "phone","")</f>
        <v/>
      </c>
      <c r="BA62" s="72" t="str">
        <f>IF(DHAC_TestPatients_combined!P51&lt;&gt;"", "work","")</f>
        <v/>
      </c>
      <c r="BB62" s="72" t="str">
        <f>DHAC_TestPatients_combined!P51</f>
        <v/>
      </c>
      <c r="BC62" s="72" t="str">
        <f>IF(DHAC_TestPatients_combined!R51&lt;&gt;"", "email","")</f>
        <v/>
      </c>
      <c r="BD62" s="72"/>
      <c r="BE62" s="72" t="str">
        <f>DHAC_TestPatients_combined!R51</f>
        <v/>
      </c>
      <c r="BF62" s="72" t="str">
        <f>_xlfn.XLOOKUP(DHAC_TestPatients_combined!$K51,CodeMaps!$A$12:$A$15,CodeMaps!$B$12:$B$15,"")</f>
        <v>male</v>
      </c>
      <c r="BG62" s="73">
        <f>DHAC_TestPatients_combined!J51</f>
        <v>44713</v>
      </c>
      <c r="BH62" s="74"/>
      <c r="BI62" s="74"/>
      <c r="BJ62" s="74"/>
      <c r="BK62" s="74"/>
      <c r="BL62" s="74" t="str">
        <f>DHAC_TestPatients_combined!L51</f>
        <v>78 Innovation Cct</v>
      </c>
      <c r="BM62" s="74"/>
      <c r="BN62" s="74" t="str">
        <f>DHAC_TestPatients_combined!M51</f>
        <v>Newcastle Waters</v>
      </c>
      <c r="BO62" s="74" t="str">
        <f>DHAC_TestPatients_combined!N51</f>
        <v>NT</v>
      </c>
      <c r="BP62" s="72" t="str">
        <f>IF(DHAC_TestPatients_combined!O51&lt;&gt;"",TEXT(DHAC_TestPatients_combined!O51,"0000"),"")</f>
        <v>0862</v>
      </c>
      <c r="BQ62" s="74" t="s">
        <v>259</v>
      </c>
      <c r="BR62" s="74"/>
      <c r="BS62" s="74"/>
      <c r="BT62" s="74"/>
      <c r="BU62" s="74"/>
      <c r="BV62" s="74"/>
      <c r="BW62" s="74"/>
      <c r="BX62" s="74"/>
      <c r="BY62" s="74"/>
      <c r="BZ62" s="74"/>
      <c r="CA62" s="74"/>
      <c r="CB62" s="74"/>
      <c r="CC62" s="160">
        <v>446141000124107</v>
      </c>
      <c r="CD62" s="161" t="s">
        <v>335</v>
      </c>
      <c r="CE62" s="161"/>
      <c r="CF62" s="161" t="s">
        <v>289</v>
      </c>
      <c r="CG62" s="161" t="s">
        <v>290</v>
      </c>
      <c r="CH62" s="161"/>
      <c r="CI62" s="74" t="s">
        <v>340</v>
      </c>
      <c r="CJ62" s="74" t="s">
        <v>341</v>
      </c>
      <c r="CK62" s="74" t="s">
        <v>359</v>
      </c>
      <c r="CL62" s="74" t="s">
        <v>360</v>
      </c>
    </row>
    <row r="63" spans="1:90" s="65" customFormat="1" x14ac:dyDescent="0.25">
      <c r="A63" s="72" t="str">
        <f>LOWER(_xlfn.CONCAT(SUBSTITUTE(DHAC_TestPatients_combined!G52,"'",""),"-",DHAC_TestPatients_combined!H52,IF(DHAC_TestPatients_combined!I52&lt;&gt;"","-",""),IF(DHAC_TestPatients_combined!I52&lt;&gt;"",DHAC_TestPatients_combined!I52,"")))</f>
        <v>little-rose-gretal</v>
      </c>
      <c r="B63" s="72"/>
      <c r="C63" s="74">
        <f>_xlfn.XLOOKUP(DHAC_TestPatients_combined!$U52,CodeMaps!$A$2:$A$7,CodeMaps!$B$2:$B$7,"")</f>
        <v>1</v>
      </c>
      <c r="D63" s="74" t="str">
        <f>_xlfn.XLOOKUP(DHAC_TestPatients_combined!U52,CodeMaps!$A$2:$A$7,CodeMaps!$C$2:$C$7,"")</f>
        <v>Aboriginal but not Torres Strait Islander origin</v>
      </c>
      <c r="E63" s="74"/>
      <c r="F63" s="74"/>
      <c r="G63" s="74"/>
      <c r="H63" s="74"/>
      <c r="I63" s="72" t="str">
        <f>LOWER(DHAC_TestPatients_combined!C52)</f>
        <v>active</v>
      </c>
      <c r="J63" s="72" t="str">
        <f>LOWER(DHAC_TestPatients_combined!D52)</f>
        <v>verified</v>
      </c>
      <c r="K63" s="74"/>
      <c r="L63" s="72" t="str">
        <f>IF(DHAC_TestPatients_combined!B52&lt;&gt;"","NI","")</f>
        <v>NI</v>
      </c>
      <c r="M63" s="74"/>
      <c r="N63" s="74"/>
      <c r="O63" s="72" t="str">
        <f>IF(DHAC_TestPatients_combined!$B52&lt;&gt;"","IHI","")</f>
        <v>IHI</v>
      </c>
      <c r="P63" s="72" t="str">
        <f>IF(DHAC_TestPatients_combined!$B52&lt;&gt;"","http://ns.electronichealth.net.au/id/hi/ihi/1.0","")</f>
        <v>http://ns.electronichealth.net.au/id/hi/ihi/1.0</v>
      </c>
      <c r="Q63" s="72" t="str">
        <f>IF(DHAC_TestPatients_combined!$B52&lt;&gt;"",DHAC_TestPatients_combined!$B52,"")</f>
        <v>8003608333647329</v>
      </c>
      <c r="R63" s="74"/>
      <c r="S63" s="74"/>
      <c r="T63" s="72" t="str">
        <f>IF(DHAC_TestPatients_combined!$E52&lt;&gt;"","MC","")</f>
        <v>MC</v>
      </c>
      <c r="U63" s="74"/>
      <c r="V63" s="74"/>
      <c r="W63" s="72" t="str">
        <f>IF(DHAC_TestPatients_combined!$E52&lt;&gt;"","Medicare Number","")</f>
        <v>Medicare Number</v>
      </c>
      <c r="X63" s="72" t="str">
        <f>IF(DHAC_TestPatients_combined!$E52&lt;&gt;"","http://ns.electronichealth.net.au/id/medicare-number","")</f>
        <v>http://ns.electronichealth.net.au/id/medicare-number</v>
      </c>
      <c r="Y63" s="72" t="str">
        <f>IF(DHAC_TestPatients_combined!$E52&lt;&gt;"",_xlfn.CONCAT(DHAC_TestPatients_combined!$E52,DHAC_TestPatients_combined!$F52),"")</f>
        <v>49516523711</v>
      </c>
      <c r="Z63" s="74"/>
      <c r="AA63" s="72" t="str">
        <f>IF(DHAC_TestPatients_combined!$T52&lt;&gt;"","DVAU","")</f>
        <v/>
      </c>
      <c r="AB63" s="72" t="str">
        <f>IF(DHAC_TestPatients_combined!$T52&lt;&gt;"","http://terminology.hl7.org.au/CodeSystem/v2-0203","")</f>
        <v/>
      </c>
      <c r="AC63" s="72" t="str">
        <f>IF(DHAC_TestPatients_combined!$T52&lt;&gt;"","DVA Number","")</f>
        <v/>
      </c>
      <c r="AD63" s="72" t="str">
        <f>IF(DHAC_TestPatients_combined!$T52&lt;&gt;"","DVA Number","")</f>
        <v/>
      </c>
      <c r="AE63" s="72" t="str">
        <f>IF(DHAC_TestPatients_combined!$T52&lt;&gt;"","http://ns.electronichealth.net.au/id/dva","")</f>
        <v/>
      </c>
      <c r="AF63" s="72" t="str">
        <f>IF(DHAC_TestPatients_combined!$T52&lt;&gt;"",DHAC_TestPatients_combined!$T52,"")</f>
        <v/>
      </c>
      <c r="AG63" s="74"/>
      <c r="AH63" s="74" t="s">
        <v>247</v>
      </c>
      <c r="AI63" s="74"/>
      <c r="AJ63" s="72" t="str">
        <f>DHAC_TestPatients_combined!G52</f>
        <v>LITTLE</v>
      </c>
      <c r="AK63" s="72" t="str">
        <f>DHAC_TestPatients_combined!H52</f>
        <v>Rose</v>
      </c>
      <c r="AL63" s="72" t="str">
        <f>DHAC_TestPatients_combined!I52</f>
        <v>GRETAL</v>
      </c>
      <c r="AM63" s="74"/>
      <c r="AN63" s="72" t="str">
        <f>IF(DHAC_TestPatients_combined!$V52&lt;&gt;"","usual","")</f>
        <v>usual</v>
      </c>
      <c r="AO63" s="72" t="str">
        <f>IF(DHAC_TestPatients_combined!$V52&lt;&gt;"",DHAC_TestPatients_combined!$V52,"")</f>
        <v>Rosalie Smith</v>
      </c>
      <c r="AP63" s="74"/>
      <c r="AQ63" s="74"/>
      <c r="AR63" s="74"/>
      <c r="AS63" s="74"/>
      <c r="AT63" s="72" t="str">
        <f>IF(DHAC_TestPatients_combined!S52&lt;&gt;"", "phone",IF(DHAC_TestPatients_combined!Q52&lt;&gt;"", "phone",""))</f>
        <v>phone</v>
      </c>
      <c r="AU63" s="72" t="str">
        <f>IF(DHAC_TestPatients_combined!S52&lt;&gt;"", "home",IF(DHAC_TestPatients_combined!Q52&lt;&gt;"", "mobile",""))</f>
        <v>home</v>
      </c>
      <c r="AV63" s="74" t="str">
        <f>IF(DHAC_TestPatients_combined!S52&lt;&gt;"",DHAC_TestPatients_combined!S52,TEXT(DHAC_TestPatients_combined!Q52,"0000000000"))</f>
        <v>0870106748</v>
      </c>
      <c r="AW63" s="72" t="str">
        <f>IF(DHAC_TestPatients_combined!S52&lt;&gt;"",IF(DHAC_TestPatients_combined!Q52&lt;&gt;"","phone",""),"")</f>
        <v>phone</v>
      </c>
      <c r="AX63" s="72" t="str">
        <f>IF(DHAC_TestPatients_combined!S52&lt;&gt;"", IF(DHAC_TestPatients_combined!Q52&lt;&gt;"", "mobile",""),"")</f>
        <v>mobile</v>
      </c>
      <c r="AY63" s="72" t="str">
        <f>IF(DHAC_TestPatients_combined!S52&lt;&gt;"",TEXT(DHAC_TestPatients_combined!Q52,"0000000000"),"")</f>
        <v>0491575789</v>
      </c>
      <c r="AZ63" s="72" t="str">
        <f>IF(DHAC_TestPatients_combined!P52&lt;&gt;"", "phone","")</f>
        <v>phone</v>
      </c>
      <c r="BA63" s="72" t="str">
        <f>IF(DHAC_TestPatients_combined!P52&lt;&gt;"", "work","")</f>
        <v>work</v>
      </c>
      <c r="BB63" s="72" t="str">
        <f>DHAC_TestPatients_combined!P52</f>
        <v>0870102104</v>
      </c>
      <c r="BC63" s="72" t="str">
        <f>IF(DHAC_TestPatients_combined!R52&lt;&gt;"", "email","")</f>
        <v>email</v>
      </c>
      <c r="BD63" s="72"/>
      <c r="BE63" s="72" t="str">
        <f>DHAC_TestPatients_combined!R52</f>
        <v>rose.little@example.com.au</v>
      </c>
      <c r="BF63" s="72" t="str">
        <f>_xlfn.XLOOKUP(DHAC_TestPatients_combined!$K52,CodeMaps!$A$12:$A$15,CodeMaps!$B$12:$B$15,"")</f>
        <v>female</v>
      </c>
      <c r="BG63" s="73">
        <f>DHAC_TestPatients_combined!J52</f>
        <v>22213</v>
      </c>
      <c r="BH63" s="74"/>
      <c r="BI63" s="74"/>
      <c r="BJ63" s="74"/>
      <c r="BK63" s="74"/>
      <c r="BL63" s="74" t="str">
        <f>DHAC_TestPatients_combined!L52</f>
        <v>89 William Ave</v>
      </c>
      <c r="BM63" s="74"/>
      <c r="BN63" s="74" t="str">
        <f>DHAC_TestPatients_combined!M52</f>
        <v>Kulgera</v>
      </c>
      <c r="BO63" s="74" t="str">
        <f>DHAC_TestPatients_combined!N52</f>
        <v>NT</v>
      </c>
      <c r="BP63" s="72" t="str">
        <f>IF(DHAC_TestPatients_combined!O52&lt;&gt;"",TEXT(DHAC_TestPatients_combined!O52,"0000"),"")</f>
        <v>0872</v>
      </c>
      <c r="BQ63" s="74" t="s">
        <v>259</v>
      </c>
      <c r="BR63" s="74"/>
      <c r="BS63" s="74"/>
      <c r="BT63" s="74"/>
      <c r="BU63" s="74"/>
      <c r="BV63" s="74"/>
      <c r="BW63" s="74"/>
      <c r="BX63" s="74"/>
      <c r="BY63" s="74"/>
      <c r="BZ63" s="74"/>
      <c r="CA63" s="74"/>
      <c r="CB63" s="74"/>
      <c r="CC63" s="160"/>
      <c r="CD63" s="161"/>
      <c r="CE63" s="161"/>
      <c r="CF63" s="161"/>
      <c r="CG63" s="161"/>
      <c r="CH63" s="161"/>
      <c r="CI63" s="74"/>
      <c r="CJ63" s="74"/>
      <c r="CK63" s="74"/>
      <c r="CL63" s="74"/>
    </row>
    <row r="64" spans="1:90" s="65" customFormat="1" x14ac:dyDescent="0.25">
      <c r="A64" s="72" t="str">
        <f>LOWER(_xlfn.CONCAT(SUBSTITUTE(DHAC_TestPatients_combined!G53,"'",""),"-",DHAC_TestPatients_combined!H53,IF(DHAC_TestPatients_combined!I53&lt;&gt;"","-",""),IF(DHAC_TestPatients_combined!I53&lt;&gt;"",DHAC_TestPatients_combined!I53,"")))</f>
        <v>sandilands-kendall</v>
      </c>
      <c r="B64" s="72"/>
      <c r="C64" s="74">
        <f>_xlfn.XLOOKUP(DHAC_TestPatients_combined!$U53,CodeMaps!$A$2:$A$7,CodeMaps!$B$2:$B$7,"")</f>
        <v>2</v>
      </c>
      <c r="D64" s="74" t="str">
        <f>_xlfn.XLOOKUP(DHAC_TestPatients_combined!U53,CodeMaps!$A$2:$A$7,CodeMaps!$C$2:$C$7,"")</f>
        <v>Torres Strait Islander but not Aboriginal origin</v>
      </c>
      <c r="E64" s="74"/>
      <c r="F64" s="74"/>
      <c r="G64" s="74"/>
      <c r="H64" s="74"/>
      <c r="I64" s="72" t="str">
        <f>LOWER(DHAC_TestPatients_combined!C53)</f>
        <v>active</v>
      </c>
      <c r="J64" s="72" t="str">
        <f>LOWER(DHAC_TestPatients_combined!D53)</f>
        <v>verified</v>
      </c>
      <c r="K64" s="74"/>
      <c r="L64" s="72" t="str">
        <f>IF(DHAC_TestPatients_combined!B53&lt;&gt;"","NI","")</f>
        <v>NI</v>
      </c>
      <c r="M64" s="74"/>
      <c r="N64" s="74"/>
      <c r="O64" s="72" t="str">
        <f>IF(DHAC_TestPatients_combined!$B53&lt;&gt;"","IHI","")</f>
        <v>IHI</v>
      </c>
      <c r="P64" s="72" t="str">
        <f>IF(DHAC_TestPatients_combined!$B53&lt;&gt;"","http://ns.electronichealth.net.au/id/hi/ihi/1.0","")</f>
        <v>http://ns.electronichealth.net.au/id/hi/ihi/1.0</v>
      </c>
      <c r="Q64" s="72" t="str">
        <f>IF(DHAC_TestPatients_combined!$B53&lt;&gt;"",DHAC_TestPatients_combined!$B53,"")</f>
        <v>8003608833648413</v>
      </c>
      <c r="R64" s="74"/>
      <c r="S64" s="74"/>
      <c r="T64" s="72" t="str">
        <f>IF(DHAC_TestPatients_combined!$E53&lt;&gt;"","MC","")</f>
        <v>MC</v>
      </c>
      <c r="U64" s="74"/>
      <c r="V64" s="74"/>
      <c r="W64" s="72" t="str">
        <f>IF(DHAC_TestPatients_combined!$E53&lt;&gt;"","Medicare Number","")</f>
        <v>Medicare Number</v>
      </c>
      <c r="X64" s="72" t="str">
        <f>IF(DHAC_TestPatients_combined!$E53&lt;&gt;"","http://ns.electronichealth.net.au/id/medicare-number","")</f>
        <v>http://ns.electronichealth.net.au/id/medicare-number</v>
      </c>
      <c r="Y64" s="72" t="str">
        <f>IF(DHAC_TestPatients_combined!$E53&lt;&gt;"",_xlfn.CONCAT(DHAC_TestPatients_combined!$E53,DHAC_TestPatients_combined!$F53),"")</f>
        <v>59511386611</v>
      </c>
      <c r="Z64" s="74"/>
      <c r="AA64" s="72" t="str">
        <f>IF(DHAC_TestPatients_combined!$T53&lt;&gt;"","DVAU","")</f>
        <v/>
      </c>
      <c r="AB64" s="72" t="str">
        <f>IF(DHAC_TestPatients_combined!$T53&lt;&gt;"","http://terminology.hl7.org.au/CodeSystem/v2-0203","")</f>
        <v/>
      </c>
      <c r="AC64" s="72" t="str">
        <f>IF(DHAC_TestPatients_combined!$T53&lt;&gt;"","DVA Number","")</f>
        <v/>
      </c>
      <c r="AD64" s="72" t="str">
        <f>IF(DHAC_TestPatients_combined!$T53&lt;&gt;"","DVA Number","")</f>
        <v/>
      </c>
      <c r="AE64" s="72" t="str">
        <f>IF(DHAC_TestPatients_combined!$T53&lt;&gt;"","http://ns.electronichealth.net.au/id/dva","")</f>
        <v/>
      </c>
      <c r="AF64" s="72" t="str">
        <f>IF(DHAC_TestPatients_combined!$T53&lt;&gt;"",DHAC_TestPatients_combined!$T53,"")</f>
        <v/>
      </c>
      <c r="AG64" s="74"/>
      <c r="AH64" s="74" t="s">
        <v>247</v>
      </c>
      <c r="AI64" s="74"/>
      <c r="AJ64" s="72" t="str">
        <f>DHAC_TestPatients_combined!G53</f>
        <v>SANDILANDS</v>
      </c>
      <c r="AK64" s="72" t="str">
        <f>DHAC_TestPatients_combined!H53</f>
        <v>Kendall</v>
      </c>
      <c r="AL64" s="72" t="str">
        <f>DHAC_TestPatients_combined!I53</f>
        <v/>
      </c>
      <c r="AM64" s="74"/>
      <c r="AN64" s="72" t="str">
        <f>IF(DHAC_TestPatients_combined!$V53&lt;&gt;"","usual","")</f>
        <v/>
      </c>
      <c r="AO64" s="72" t="str">
        <f>IF(DHAC_TestPatients_combined!$V53&lt;&gt;"",DHAC_TestPatients_combined!$V53,"")</f>
        <v/>
      </c>
      <c r="AP64" s="74"/>
      <c r="AQ64" s="74"/>
      <c r="AR64" s="74"/>
      <c r="AS64" s="74"/>
      <c r="AT64" s="72" t="str">
        <f>IF(DHAC_TestPatients_combined!S53&lt;&gt;"", "phone",IF(DHAC_TestPatients_combined!Q53&lt;&gt;"", "phone",""))</f>
        <v>phone</v>
      </c>
      <c r="AU64" s="72" t="str">
        <f>IF(DHAC_TestPatients_combined!S53&lt;&gt;"", "home",IF(DHAC_TestPatients_combined!Q53&lt;&gt;"", "mobile",""))</f>
        <v>home</v>
      </c>
      <c r="AV64" s="74" t="str">
        <f>IF(DHAC_TestPatients_combined!S53&lt;&gt;"",DHAC_TestPatients_combined!S53,TEXT(DHAC_TestPatients_combined!Q53,"0000000000"))</f>
        <v>0870106664</v>
      </c>
      <c r="AW64" s="72" t="str">
        <f>IF(DHAC_TestPatients_combined!S53&lt;&gt;"",IF(DHAC_TestPatients_combined!Q53&lt;&gt;"","phone",""),"")</f>
        <v>phone</v>
      </c>
      <c r="AX64" s="72" t="str">
        <f>IF(DHAC_TestPatients_combined!S53&lt;&gt;"", IF(DHAC_TestPatients_combined!Q53&lt;&gt;"", "mobile",""),"")</f>
        <v>mobile</v>
      </c>
      <c r="AY64" s="72" t="str">
        <f>IF(DHAC_TestPatients_combined!S53&lt;&gt;"",TEXT(DHAC_TestPatients_combined!Q53,"0000000000"),"")</f>
        <v>0491576398</v>
      </c>
      <c r="AZ64" s="72" t="str">
        <f>IF(DHAC_TestPatients_combined!P53&lt;&gt;"", "phone","")</f>
        <v>phone</v>
      </c>
      <c r="BA64" s="72" t="str">
        <f>IF(DHAC_TestPatients_combined!P53&lt;&gt;"", "work","")</f>
        <v>work</v>
      </c>
      <c r="BB64" s="72" t="str">
        <f>DHAC_TestPatients_combined!P53</f>
        <v>0870101896</v>
      </c>
      <c r="BC64" s="72" t="str">
        <f>IF(DHAC_TestPatients_combined!R53&lt;&gt;"", "email","")</f>
        <v>email</v>
      </c>
      <c r="BD64" s="72"/>
      <c r="BE64" s="72" t="str">
        <f>DHAC_TestPatients_combined!R53</f>
        <v>kendall.sandilands@my-own-personal-domain.com</v>
      </c>
      <c r="BF64" s="72" t="str">
        <f>_xlfn.XLOOKUP(DHAC_TestPatients_combined!$K53,CodeMaps!$A$12:$A$15,CodeMaps!$B$12:$B$15,"")</f>
        <v>female</v>
      </c>
      <c r="BG64" s="73">
        <f>DHAC_TestPatients_combined!J53</f>
        <v>29686</v>
      </c>
      <c r="BH64" s="74"/>
      <c r="BI64" s="74"/>
      <c r="BJ64" s="74"/>
      <c r="BK64" s="74"/>
      <c r="BL64" s="74" t="str">
        <f>DHAC_TestPatients_combined!L53</f>
        <v>81 Marine Gr</v>
      </c>
      <c r="BM64" s="74"/>
      <c r="BN64" s="74" t="str">
        <f>DHAC_TestPatients_combined!M53</f>
        <v>Sheaoak Flat</v>
      </c>
      <c r="BO64" s="74" t="str">
        <f>DHAC_TestPatients_combined!N53</f>
        <v>SA</v>
      </c>
      <c r="BP64" s="72" t="str">
        <f>IF(DHAC_TestPatients_combined!O53&lt;&gt;"",TEXT(DHAC_TestPatients_combined!O53,"0000"),"")</f>
        <v>5581</v>
      </c>
      <c r="BQ64" s="74" t="s">
        <v>259</v>
      </c>
      <c r="BR64" s="74"/>
      <c r="BS64" s="74"/>
      <c r="BT64" s="74"/>
      <c r="BU64" s="74"/>
      <c r="BV64" s="74"/>
      <c r="BW64" s="74"/>
      <c r="BX64" s="74"/>
      <c r="BY64" s="74"/>
      <c r="BZ64" s="74"/>
      <c r="CA64" s="74"/>
      <c r="CB64" s="74"/>
      <c r="CC64" s="160"/>
      <c r="CD64" s="161"/>
      <c r="CE64" s="161"/>
      <c r="CF64" s="161" t="s">
        <v>347</v>
      </c>
      <c r="CG64" s="161" t="s">
        <v>348</v>
      </c>
      <c r="CH64" s="161"/>
      <c r="CI64" s="74"/>
      <c r="CJ64" s="74"/>
      <c r="CK64" s="74"/>
      <c r="CL64" s="74"/>
    </row>
    <row r="65" spans="1:90" s="65" customFormat="1" x14ac:dyDescent="0.25">
      <c r="A65" s="72" t="str">
        <f>LOWER(_xlfn.CONCAT(SUBSTITUTE(DHAC_TestPatients_combined!G54,"'",""),"-",DHAC_TestPatients_combined!H54,IF(DHAC_TestPatients_combined!I54&lt;&gt;"","-",""),IF(DHAC_TestPatients_combined!I54&lt;&gt;"",DHAC_TestPatients_combined!I54,"")))</f>
        <v>britton-brian-edwin</v>
      </c>
      <c r="B65" s="72"/>
      <c r="C65" s="74">
        <f>_xlfn.XLOOKUP(DHAC_TestPatients_combined!$U54,CodeMaps!$A$2:$A$7,CodeMaps!$B$2:$B$7,"")</f>
        <v>1</v>
      </c>
      <c r="D65" s="74" t="str">
        <f>_xlfn.XLOOKUP(DHAC_TestPatients_combined!U54,CodeMaps!$A$2:$A$7,CodeMaps!$C$2:$C$7,"")</f>
        <v>Aboriginal but not Torres Strait Islander origin</v>
      </c>
      <c r="E65" s="74"/>
      <c r="F65" s="74"/>
      <c r="G65" s="74"/>
      <c r="H65" s="74"/>
      <c r="I65" s="72" t="str">
        <f>LOWER(DHAC_TestPatients_combined!C54)</f>
        <v>active</v>
      </c>
      <c r="J65" s="72" t="str">
        <f>LOWER(DHAC_TestPatients_combined!D54)</f>
        <v>verified</v>
      </c>
      <c r="K65" s="74"/>
      <c r="L65" s="72" t="str">
        <f>IF(DHAC_TestPatients_combined!B54&lt;&gt;"","NI","")</f>
        <v>NI</v>
      </c>
      <c r="M65" s="74"/>
      <c r="N65" s="74"/>
      <c r="O65" s="72" t="str">
        <f>IF(DHAC_TestPatients_combined!$B54&lt;&gt;"","IHI","")</f>
        <v>IHI</v>
      </c>
      <c r="P65" s="72" t="str">
        <f>IF(DHAC_TestPatients_combined!$B54&lt;&gt;"","http://ns.electronichealth.net.au/id/hi/ihi/1.0","")</f>
        <v>http://ns.electronichealth.net.au/id/hi/ihi/1.0</v>
      </c>
      <c r="Q65" s="72" t="str">
        <f>IF(DHAC_TestPatients_combined!$B54&lt;&gt;"",DHAC_TestPatients_combined!$B54,"")</f>
        <v>8003608333647196</v>
      </c>
      <c r="R65" s="74"/>
      <c r="S65" s="74"/>
      <c r="T65" s="72" t="str">
        <f>IF(DHAC_TestPatients_combined!$E54&lt;&gt;"","MC","")</f>
        <v>MC</v>
      </c>
      <c r="U65" s="74"/>
      <c r="V65" s="74"/>
      <c r="W65" s="72" t="str">
        <f>IF(DHAC_TestPatients_combined!$E54&lt;&gt;"","Medicare Number","")</f>
        <v>Medicare Number</v>
      </c>
      <c r="X65" s="72" t="str">
        <f>IF(DHAC_TestPatients_combined!$E54&lt;&gt;"","http://ns.electronichealth.net.au/id/medicare-number","")</f>
        <v>http://ns.electronichealth.net.au/id/medicare-number</v>
      </c>
      <c r="Y65" s="72" t="str">
        <f>IF(DHAC_TestPatients_combined!$E54&lt;&gt;"",_xlfn.CONCAT(DHAC_TestPatients_combined!$E54,DHAC_TestPatients_combined!$F54),"")</f>
        <v>59511387511</v>
      </c>
      <c r="Z65" s="74"/>
      <c r="AA65" s="72" t="str">
        <f>IF(DHAC_TestPatients_combined!$T54&lt;&gt;"","DVAU","")</f>
        <v>DVAU</v>
      </c>
      <c r="AB65" s="72" t="str">
        <f>IF(DHAC_TestPatients_combined!$T54&lt;&gt;"","http://terminology.hl7.org.au/CodeSystem/v2-0203","")</f>
        <v>http://terminology.hl7.org.au/CodeSystem/v2-0203</v>
      </c>
      <c r="AC65" s="72" t="str">
        <f>IF(DHAC_TestPatients_combined!$T54&lt;&gt;"","DVA Number","")</f>
        <v>DVA Number</v>
      </c>
      <c r="AD65" s="72" t="str">
        <f>IF(DHAC_TestPatients_combined!$T54&lt;&gt;"","DVA Number","")</f>
        <v>DVA Number</v>
      </c>
      <c r="AE65" s="72" t="str">
        <f>IF(DHAC_TestPatients_combined!$T54&lt;&gt;"","http://ns.electronichealth.net.au/id/dva","")</f>
        <v>http://ns.electronichealth.net.au/id/dva</v>
      </c>
      <c r="AF65" s="72" t="str">
        <f>IF(DHAC_TestPatients_combined!$T54&lt;&gt;"",DHAC_TestPatients_combined!$T54,"")</f>
        <v>QX266063</v>
      </c>
      <c r="AG65" s="74"/>
      <c r="AH65" s="74" t="s">
        <v>247</v>
      </c>
      <c r="AI65" s="74"/>
      <c r="AJ65" s="72" t="str">
        <f>DHAC_TestPatients_combined!G54</f>
        <v>BRITTON</v>
      </c>
      <c r="AK65" s="72" t="str">
        <f>DHAC_TestPatients_combined!H54</f>
        <v>Brian</v>
      </c>
      <c r="AL65" s="72" t="str">
        <f>DHAC_TestPatients_combined!I54</f>
        <v>EDWIN</v>
      </c>
      <c r="AM65" s="74"/>
      <c r="AN65" s="72" t="str">
        <f>IF(DHAC_TestPatients_combined!$V54&lt;&gt;"","usual","")</f>
        <v/>
      </c>
      <c r="AO65" s="72" t="str">
        <f>IF(DHAC_TestPatients_combined!$V54&lt;&gt;"",DHAC_TestPatients_combined!$V54,"")</f>
        <v/>
      </c>
      <c r="AP65" s="74"/>
      <c r="AQ65" s="74"/>
      <c r="AR65" s="74"/>
      <c r="AS65" s="74"/>
      <c r="AT65" s="72" t="str">
        <f>IF(DHAC_TestPatients_combined!S54&lt;&gt;"", "phone",IF(DHAC_TestPatients_combined!Q54&lt;&gt;"", "phone",""))</f>
        <v>phone</v>
      </c>
      <c r="AU65" s="72" t="str">
        <f>IF(DHAC_TestPatients_combined!S54&lt;&gt;"", "home",IF(DHAC_TestPatients_combined!Q54&lt;&gt;"", "mobile",""))</f>
        <v>home</v>
      </c>
      <c r="AV65" s="74" t="str">
        <f>IF(DHAC_TestPatients_combined!S54&lt;&gt;"",DHAC_TestPatients_combined!S54,TEXT(DHAC_TestPatients_combined!Q54,"0000000000"))</f>
        <v>0870106435</v>
      </c>
      <c r="AW65" s="72" t="str">
        <f>IF(DHAC_TestPatients_combined!S54&lt;&gt;"",IF(DHAC_TestPatients_combined!Q54&lt;&gt;"","phone",""),"")</f>
        <v>phone</v>
      </c>
      <c r="AX65" s="72" t="str">
        <f>IF(DHAC_TestPatients_combined!S54&lt;&gt;"", IF(DHAC_TestPatients_combined!Q54&lt;&gt;"", "mobile",""),"")</f>
        <v>mobile</v>
      </c>
      <c r="AY65" s="72" t="str">
        <f>IF(DHAC_TestPatients_combined!S54&lt;&gt;"",TEXT(DHAC_TestPatients_combined!Q54,"0000000000"),"")</f>
        <v>0491576801</v>
      </c>
      <c r="AZ65" s="72" t="str">
        <f>IF(DHAC_TestPatients_combined!P54&lt;&gt;"", "phone","")</f>
        <v>phone</v>
      </c>
      <c r="BA65" s="72" t="str">
        <f>IF(DHAC_TestPatients_combined!P54&lt;&gt;"", "work","")</f>
        <v>work</v>
      </c>
      <c r="BB65" s="72" t="str">
        <f>DHAC_TestPatients_combined!P54</f>
        <v>0870108359</v>
      </c>
      <c r="BC65" s="72" t="str">
        <f>IF(DHAC_TestPatients_combined!R54&lt;&gt;"", "email","")</f>
        <v>email</v>
      </c>
      <c r="BD65" s="72"/>
      <c r="BE65" s="72" t="str">
        <f>DHAC_TestPatients_combined!R54</f>
        <v>brian.britton@example.net</v>
      </c>
      <c r="BF65" s="72" t="str">
        <f>_xlfn.XLOOKUP(DHAC_TestPatients_combined!$K54,CodeMaps!$A$12:$A$15,CodeMaps!$B$12:$B$15,"")</f>
        <v>male</v>
      </c>
      <c r="BG65" s="73">
        <f>DHAC_TestPatients_combined!J54</f>
        <v>36028</v>
      </c>
      <c r="BH65" s="74"/>
      <c r="BI65" s="74"/>
      <c r="BJ65" s="74"/>
      <c r="BK65" s="74"/>
      <c r="BL65" s="74" t="str">
        <f>DHAC_TestPatients_combined!L54</f>
        <v>79 Elenore Rdge</v>
      </c>
      <c r="BM65" s="74"/>
      <c r="BN65" s="74" t="str">
        <f>DHAC_TestPatients_combined!M54</f>
        <v>Mitchellville</v>
      </c>
      <c r="BO65" s="74" t="str">
        <f>DHAC_TestPatients_combined!N54</f>
        <v>SA</v>
      </c>
      <c r="BP65" s="72" t="str">
        <f>IF(DHAC_TestPatients_combined!O54&lt;&gt;"",TEXT(DHAC_TestPatients_combined!O54,"0000"),"")</f>
        <v>5602</v>
      </c>
      <c r="BQ65" s="74" t="s">
        <v>259</v>
      </c>
      <c r="BR65" s="74"/>
      <c r="BS65" s="74"/>
      <c r="BT65" s="74"/>
      <c r="BU65" s="74"/>
      <c r="BV65" s="74"/>
      <c r="BW65" s="74"/>
      <c r="BX65" s="74"/>
      <c r="BY65" s="74"/>
      <c r="BZ65" s="74"/>
      <c r="CA65" s="74"/>
      <c r="CB65" s="74"/>
      <c r="CC65" s="160"/>
      <c r="CD65" s="161"/>
      <c r="CE65" s="161"/>
      <c r="CF65" s="161"/>
      <c r="CG65" s="161"/>
      <c r="CH65" s="161"/>
      <c r="CI65" s="74"/>
      <c r="CJ65" s="74"/>
      <c r="CK65" s="74"/>
      <c r="CL65" s="74"/>
    </row>
    <row r="66" spans="1:90" s="65" customFormat="1" x14ac:dyDescent="0.25">
      <c r="A66" s="72" t="str">
        <f>LOWER(_xlfn.CONCAT(SUBSTITUTE(DHAC_TestPatients_combined!G55,"'",""),"-",DHAC_TestPatients_combined!H55,IF(DHAC_TestPatients_combined!I55&lt;&gt;"","-",""),IF(DHAC_TestPatients_combined!I55&lt;&gt;"",DHAC_TestPatients_combined!I55,"")))</f>
        <v>ralph-rudolf</v>
      </c>
      <c r="B66" s="72"/>
      <c r="C66" s="74" t="str">
        <f>_xlfn.XLOOKUP(DHAC_TestPatients_combined!$U55,CodeMaps!$A$2:$A$7,CodeMaps!$B$2:$B$7,"")</f>
        <v/>
      </c>
      <c r="D66" s="74" t="str">
        <f>_xlfn.XLOOKUP(DHAC_TestPatients_combined!U55,CodeMaps!$A$2:$A$7,CodeMaps!$C$2:$C$7,"")</f>
        <v/>
      </c>
      <c r="E66" s="74"/>
      <c r="F66" s="74"/>
      <c r="G66" s="74"/>
      <c r="H66" s="74"/>
      <c r="I66" s="72" t="str">
        <f>LOWER(DHAC_TestPatients_combined!C55)</f>
        <v>active</v>
      </c>
      <c r="J66" s="72" t="str">
        <f>LOWER(DHAC_TestPatients_combined!D55)</f>
        <v>verified</v>
      </c>
      <c r="K66" s="74"/>
      <c r="L66" s="72" t="str">
        <f>IF(DHAC_TestPatients_combined!B55&lt;&gt;"","NI","")</f>
        <v>NI</v>
      </c>
      <c r="M66" s="74"/>
      <c r="N66" s="74"/>
      <c r="O66" s="72" t="str">
        <f>IF(DHAC_TestPatients_combined!$B55&lt;&gt;"","IHI","")</f>
        <v>IHI</v>
      </c>
      <c r="P66" s="72" t="str">
        <f>IF(DHAC_TestPatients_combined!$B55&lt;&gt;"","http://ns.electronichealth.net.au/id/hi/ihi/1.0","")</f>
        <v>http://ns.electronichealth.net.au/id/hi/ihi/1.0</v>
      </c>
      <c r="Q66" s="72" t="str">
        <f>IF(DHAC_TestPatients_combined!$B55&lt;&gt;"",DHAC_TestPatients_combined!$B55,"")</f>
        <v>8003608000311738</v>
      </c>
      <c r="R66" s="74"/>
      <c r="S66" s="74"/>
      <c r="T66" s="72" t="str">
        <f>IF(DHAC_TestPatients_combined!$E55&lt;&gt;"","MC","")</f>
        <v/>
      </c>
      <c r="U66" s="74"/>
      <c r="V66" s="74"/>
      <c r="W66" s="72" t="str">
        <f>IF(DHAC_TestPatients_combined!$E55&lt;&gt;"","Medicare Number","")</f>
        <v/>
      </c>
      <c r="X66" s="72" t="str">
        <f>IF(DHAC_TestPatients_combined!$E55&lt;&gt;"","http://ns.electronichealth.net.au/id/medicare-number","")</f>
        <v/>
      </c>
      <c r="Y66" s="72" t="str">
        <f>IF(DHAC_TestPatients_combined!$E55&lt;&gt;"",_xlfn.CONCAT(DHAC_TestPatients_combined!$E55,DHAC_TestPatients_combined!$F55),"")</f>
        <v/>
      </c>
      <c r="Z66" s="74"/>
      <c r="AA66" s="72" t="str">
        <f>IF(DHAC_TestPatients_combined!$T55&lt;&gt;"","DVAU","")</f>
        <v/>
      </c>
      <c r="AB66" s="72" t="str">
        <f>IF(DHAC_TestPatients_combined!$T55&lt;&gt;"","http://terminology.hl7.org.au/CodeSystem/v2-0203","")</f>
        <v/>
      </c>
      <c r="AC66" s="72" t="str">
        <f>IF(DHAC_TestPatients_combined!$T55&lt;&gt;"","DVA Number","")</f>
        <v/>
      </c>
      <c r="AD66" s="72" t="str">
        <f>IF(DHAC_TestPatients_combined!$T55&lt;&gt;"","DVA Number","")</f>
        <v/>
      </c>
      <c r="AE66" s="72" t="str">
        <f>IF(DHAC_TestPatients_combined!$T55&lt;&gt;"","http://ns.electronichealth.net.au/id/dva","")</f>
        <v/>
      </c>
      <c r="AF66" s="72" t="str">
        <f>IF(DHAC_TestPatients_combined!$T55&lt;&gt;"",DHAC_TestPatients_combined!$T55,"")</f>
        <v/>
      </c>
      <c r="AG66" s="74"/>
      <c r="AH66" s="74" t="s">
        <v>247</v>
      </c>
      <c r="AI66" s="74"/>
      <c r="AJ66" s="72" t="str">
        <f>DHAC_TestPatients_combined!G55</f>
        <v>RALPH</v>
      </c>
      <c r="AK66" s="72" t="str">
        <f>DHAC_TestPatients_combined!H55</f>
        <v>Rudolf</v>
      </c>
      <c r="AL66" s="72" t="str">
        <f>DHAC_TestPatients_combined!I55</f>
        <v/>
      </c>
      <c r="AM66" s="74"/>
      <c r="AN66" s="72" t="str">
        <f>IF(DHAC_TestPatients_combined!$V55&lt;&gt;"","usual","")</f>
        <v/>
      </c>
      <c r="AO66" s="72" t="str">
        <f>IF(DHAC_TestPatients_combined!$V55&lt;&gt;"",DHAC_TestPatients_combined!$V55,"")</f>
        <v/>
      </c>
      <c r="AP66" s="74"/>
      <c r="AQ66" s="74"/>
      <c r="AR66" s="74"/>
      <c r="AS66" s="74"/>
      <c r="AT66" s="72" t="str">
        <f>IF(DHAC_TestPatients_combined!S55&lt;&gt;"", "phone",IF(DHAC_TestPatients_combined!Q55&lt;&gt;"", "phone",""))</f>
        <v>phone</v>
      </c>
      <c r="AU66" s="72" t="str">
        <f>IF(DHAC_TestPatients_combined!S55&lt;&gt;"", "home",IF(DHAC_TestPatients_combined!Q55&lt;&gt;"", "mobile",""))</f>
        <v>mobile</v>
      </c>
      <c r="AV66" s="74" t="str">
        <f>IF(DHAC_TestPatients_combined!S55&lt;&gt;"",DHAC_TestPatients_combined!S55,TEXT(DHAC_TestPatients_combined!Q55,"0000000000"))</f>
        <v>0491577426</v>
      </c>
      <c r="AW66" s="72" t="str">
        <f>IF(DHAC_TestPatients_combined!S55&lt;&gt;"",IF(DHAC_TestPatients_combined!Q55&lt;&gt;"","phone",""),"")</f>
        <v/>
      </c>
      <c r="AX66" s="72" t="str">
        <f>IF(DHAC_TestPatients_combined!S55&lt;&gt;"", IF(DHAC_TestPatients_combined!Q55&lt;&gt;"", "mobile",""),"")</f>
        <v/>
      </c>
      <c r="AY66" s="72" t="str">
        <f>IF(DHAC_TestPatients_combined!S55&lt;&gt;"",TEXT(DHAC_TestPatients_combined!Q55,"0000000000"),"")</f>
        <v/>
      </c>
      <c r="AZ66" s="72" t="str">
        <f>IF(DHAC_TestPatients_combined!P55&lt;&gt;"", "phone","")</f>
        <v/>
      </c>
      <c r="BA66" s="72" t="str">
        <f>IF(DHAC_TestPatients_combined!P55&lt;&gt;"", "work","")</f>
        <v/>
      </c>
      <c r="BB66" s="72" t="str">
        <f>DHAC_TestPatients_combined!P55</f>
        <v/>
      </c>
      <c r="BC66" s="72" t="str">
        <f>IF(DHAC_TestPatients_combined!R55&lt;&gt;"", "email","")</f>
        <v/>
      </c>
      <c r="BD66" s="72"/>
      <c r="BE66" s="72" t="str">
        <f>DHAC_TestPatients_combined!R55</f>
        <v/>
      </c>
      <c r="BF66" s="72" t="str">
        <f>_xlfn.XLOOKUP(DHAC_TestPatients_combined!$K55,CodeMaps!$A$12:$A$15,CodeMaps!$B$12:$B$15,"")</f>
        <v>unknown</v>
      </c>
      <c r="BG66" s="73">
        <f>DHAC_TestPatients_combined!J55</f>
        <v>17830</v>
      </c>
      <c r="BH66" s="74"/>
      <c r="BI66" s="74"/>
      <c r="BJ66" s="74"/>
      <c r="BK66" s="74"/>
      <c r="BL66" s="74" t="str">
        <f>DHAC_TestPatients_combined!L55</f>
        <v>Svingen 28</v>
      </c>
      <c r="BM66" s="74"/>
      <c r="BN66" s="74" t="str">
        <f>DHAC_TestPatients_combined!M55</f>
        <v>Oslo</v>
      </c>
      <c r="BO66" s="74" t="str">
        <f>DHAC_TestPatients_combined!N55</f>
        <v>(Norway)</v>
      </c>
      <c r="BP66" s="72" t="str">
        <f>IF(DHAC_TestPatients_combined!O55&lt;&gt;"",TEXT(DHAC_TestPatients_combined!O55,"0000"),"")</f>
        <v>0107</v>
      </c>
      <c r="BQ66" s="74"/>
      <c r="BR66" s="74"/>
      <c r="BS66" s="74"/>
      <c r="BT66" s="74"/>
      <c r="BU66" s="74"/>
      <c r="BV66" s="74"/>
      <c r="BW66" s="74"/>
      <c r="BX66" s="74"/>
      <c r="BY66" s="74"/>
      <c r="BZ66" s="74"/>
      <c r="CA66" s="74"/>
      <c r="CB66" s="74"/>
      <c r="CC66" s="160"/>
      <c r="CD66" s="161"/>
      <c r="CE66" s="161" t="s">
        <v>361</v>
      </c>
      <c r="CF66" s="161"/>
      <c r="CG66" s="161"/>
      <c r="CH66" s="161"/>
      <c r="CI66" s="74"/>
      <c r="CJ66" s="74"/>
      <c r="CK66" s="74"/>
      <c r="CL66" s="74"/>
    </row>
    <row r="67" spans="1:90" s="65" customFormat="1" x14ac:dyDescent="0.25">
      <c r="A67" s="72" t="str">
        <f>LOWER(_xlfn.CONCAT(SUBSTITUTE(DHAC_TestPatients_combined!G56,"'",""),"-",DHAC_TestPatients_combined!H56,IF(DHAC_TestPatients_combined!I56&lt;&gt;"","-",""),IF(DHAC_TestPatients_combined!I56&lt;&gt;"",DHAC_TestPatients_combined!I56,"")))</f>
        <v>sandilands-young</v>
      </c>
      <c r="B67" s="72"/>
      <c r="C67" s="74" t="str">
        <f>_xlfn.XLOOKUP(DHAC_TestPatients_combined!$U56,CodeMaps!$A$2:$A$7,CodeMaps!$B$2:$B$7,"")</f>
        <v/>
      </c>
      <c r="D67" s="74" t="str">
        <f>_xlfn.XLOOKUP(DHAC_TestPatients_combined!U56,CodeMaps!$A$2:$A$7,CodeMaps!$C$2:$C$7,"")</f>
        <v/>
      </c>
      <c r="E67" s="74"/>
      <c r="F67" s="74"/>
      <c r="G67" s="74"/>
      <c r="H67" s="74"/>
      <c r="I67" s="72" t="str">
        <f>LOWER(DHAC_TestPatients_combined!C56)</f>
        <v>active</v>
      </c>
      <c r="J67" s="72" t="str">
        <f>LOWER(DHAC_TestPatients_combined!D56)</f>
        <v>verified</v>
      </c>
      <c r="K67" s="74"/>
      <c r="L67" s="72" t="str">
        <f>IF(DHAC_TestPatients_combined!B56&lt;&gt;"","NI","")</f>
        <v>NI</v>
      </c>
      <c r="M67" s="74"/>
      <c r="N67" s="74"/>
      <c r="O67" s="72" t="str">
        <f>IF(DHAC_TestPatients_combined!$B56&lt;&gt;"","IHI","")</f>
        <v>IHI</v>
      </c>
      <c r="P67" s="72" t="str">
        <f>IF(DHAC_TestPatients_combined!$B56&lt;&gt;"","http://ns.electronichealth.net.au/id/hi/ihi/1.0","")</f>
        <v>http://ns.electronichealth.net.au/id/hi/ihi/1.0</v>
      </c>
      <c r="Q67" s="72" t="str">
        <f>IF(DHAC_TestPatients_combined!$B56&lt;&gt;"",DHAC_TestPatients_combined!$B56,"")</f>
        <v>8003608000311746</v>
      </c>
      <c r="R67" s="74"/>
      <c r="S67" s="74"/>
      <c r="T67" s="72" t="str">
        <f>IF(DHAC_TestPatients_combined!$E56&lt;&gt;"","MC","")</f>
        <v/>
      </c>
      <c r="U67" s="74"/>
      <c r="V67" s="74"/>
      <c r="W67" s="72" t="str">
        <f>IF(DHAC_TestPatients_combined!$E56&lt;&gt;"","Medicare Number","")</f>
        <v/>
      </c>
      <c r="X67" s="72" t="str">
        <f>IF(DHAC_TestPatients_combined!$E56&lt;&gt;"","http://ns.electronichealth.net.au/id/medicare-number","")</f>
        <v/>
      </c>
      <c r="Y67" s="72" t="str">
        <f>IF(DHAC_TestPatients_combined!$E56&lt;&gt;"",_xlfn.CONCAT(DHAC_TestPatients_combined!$E56,DHAC_TestPatients_combined!$F56),"")</f>
        <v/>
      </c>
      <c r="Z67" s="74"/>
      <c r="AA67" s="72" t="str">
        <f>IF(DHAC_TestPatients_combined!$T56&lt;&gt;"","DVAU","")</f>
        <v/>
      </c>
      <c r="AB67" s="72" t="str">
        <f>IF(DHAC_TestPatients_combined!$T56&lt;&gt;"","http://terminology.hl7.org.au/CodeSystem/v2-0203","")</f>
        <v/>
      </c>
      <c r="AC67" s="72" t="str">
        <f>IF(DHAC_TestPatients_combined!$T56&lt;&gt;"","DVA Number","")</f>
        <v/>
      </c>
      <c r="AD67" s="72" t="str">
        <f>IF(DHAC_TestPatients_combined!$T56&lt;&gt;"","DVA Number","")</f>
        <v/>
      </c>
      <c r="AE67" s="72" t="str">
        <f>IF(DHAC_TestPatients_combined!$T56&lt;&gt;"","http://ns.electronichealth.net.au/id/dva","")</f>
        <v/>
      </c>
      <c r="AF67" s="72" t="str">
        <f>IF(DHAC_TestPatients_combined!$T56&lt;&gt;"",DHAC_TestPatients_combined!$T56,"")</f>
        <v/>
      </c>
      <c r="AG67" s="74"/>
      <c r="AH67" s="74" t="s">
        <v>247</v>
      </c>
      <c r="AI67" s="74"/>
      <c r="AJ67" s="72" t="str">
        <f>DHAC_TestPatients_combined!G56</f>
        <v>SANDILANDS</v>
      </c>
      <c r="AK67" s="72" t="str">
        <f>DHAC_TestPatients_combined!H56</f>
        <v>Young</v>
      </c>
      <c r="AL67" s="72" t="str">
        <f>DHAC_TestPatients_combined!I56</f>
        <v/>
      </c>
      <c r="AM67" s="74"/>
      <c r="AN67" s="72" t="str">
        <f>IF(DHAC_TestPatients_combined!$V56&lt;&gt;"","usual","")</f>
        <v/>
      </c>
      <c r="AO67" s="72" t="str">
        <f>IF(DHAC_TestPatients_combined!$V56&lt;&gt;"",DHAC_TestPatients_combined!$V56,"")</f>
        <v/>
      </c>
      <c r="AP67" s="74"/>
      <c r="AQ67" s="74"/>
      <c r="AR67" s="74"/>
      <c r="AS67" s="74"/>
      <c r="AT67" s="72" t="str">
        <f>IF(DHAC_TestPatients_combined!S56&lt;&gt;"", "phone",IF(DHAC_TestPatients_combined!Q56&lt;&gt;"", "phone",""))</f>
        <v>phone</v>
      </c>
      <c r="AU67" s="72" t="str">
        <f>IF(DHAC_TestPatients_combined!S56&lt;&gt;"", "home",IF(DHAC_TestPatients_combined!Q56&lt;&gt;"", "mobile",""))</f>
        <v>home</v>
      </c>
      <c r="AV67" s="74" t="str">
        <f>IF(DHAC_TestPatients_combined!S56&lt;&gt;"",DHAC_TestPatients_combined!S56,TEXT(DHAC_TestPatients_combined!Q56,"0000000000"))</f>
        <v>0870109923</v>
      </c>
      <c r="AW67" s="72" t="str">
        <f>IF(DHAC_TestPatients_combined!S56&lt;&gt;"",IF(DHAC_TestPatients_combined!Q56&lt;&gt;"","phone",""),"")</f>
        <v>phone</v>
      </c>
      <c r="AX67" s="72" t="str">
        <f>IF(DHAC_TestPatients_combined!S56&lt;&gt;"", IF(DHAC_TestPatients_combined!Q56&lt;&gt;"", "mobile",""),"")</f>
        <v>mobile</v>
      </c>
      <c r="AY67" s="72" t="str">
        <f>IF(DHAC_TestPatients_combined!S56&lt;&gt;"",TEXT(DHAC_TestPatients_combined!Q56,"0000000000"),"")</f>
        <v>0491577644</v>
      </c>
      <c r="AZ67" s="72" t="str">
        <f>IF(DHAC_TestPatients_combined!P56&lt;&gt;"", "phone","")</f>
        <v>phone</v>
      </c>
      <c r="BA67" s="72" t="str">
        <f>IF(DHAC_TestPatients_combined!P56&lt;&gt;"", "work","")</f>
        <v>work</v>
      </c>
      <c r="BB67" s="72" t="str">
        <f>DHAC_TestPatients_combined!P56</f>
        <v>0870107451</v>
      </c>
      <c r="BC67" s="72" t="str">
        <f>IF(DHAC_TestPatients_combined!R56&lt;&gt;"", "email","")</f>
        <v>email</v>
      </c>
      <c r="BD67" s="72"/>
      <c r="BE67" s="72" t="str">
        <f>DHAC_TestPatients_combined!R56</f>
        <v>young.sandilands@myownpersonaldomain.com.au</v>
      </c>
      <c r="BF67" s="72" t="str">
        <f>_xlfn.XLOOKUP(DHAC_TestPatients_combined!$K56,CodeMaps!$A$12:$A$15,CodeMaps!$B$12:$B$15,"")</f>
        <v>unknown</v>
      </c>
      <c r="BG67" s="73">
        <f>DHAC_TestPatients_combined!J56</f>
        <v>22714</v>
      </c>
      <c r="BH67" s="74"/>
      <c r="BI67" s="74"/>
      <c r="BJ67" s="74"/>
      <c r="BK67" s="74"/>
      <c r="BL67" s="74" t="str">
        <f>DHAC_TestPatients_combined!L56</f>
        <v>85 Dean Cl</v>
      </c>
      <c r="BM67" s="74"/>
      <c r="BN67" s="74" t="str">
        <f>DHAC_TestPatients_combined!M56</f>
        <v>Warnertown</v>
      </c>
      <c r="BO67" s="74" t="str">
        <f>DHAC_TestPatients_combined!N56</f>
        <v>SA</v>
      </c>
      <c r="BP67" s="72" t="str">
        <f>IF(DHAC_TestPatients_combined!O56&lt;&gt;"",TEXT(DHAC_TestPatients_combined!O56,"0000"),"")</f>
        <v>5540</v>
      </c>
      <c r="BQ67" s="74" t="s">
        <v>259</v>
      </c>
      <c r="BR67" s="74"/>
      <c r="BS67" s="74"/>
      <c r="BT67" s="74"/>
      <c r="BU67" s="74"/>
      <c r="BV67" s="74"/>
      <c r="BW67" s="74"/>
      <c r="BX67" s="74"/>
      <c r="BY67" s="74"/>
      <c r="BZ67" s="74"/>
      <c r="CA67" s="74"/>
      <c r="CB67" s="74"/>
      <c r="CC67" s="160" t="s">
        <v>353</v>
      </c>
      <c r="CD67" s="161" t="s">
        <v>354</v>
      </c>
      <c r="CE67" s="161"/>
      <c r="CH67" s="161"/>
      <c r="CI67" s="74" t="s">
        <v>340</v>
      </c>
      <c r="CJ67" s="74" t="s">
        <v>341</v>
      </c>
      <c r="CK67" s="74" t="s">
        <v>359</v>
      </c>
      <c r="CL67" s="74" t="s">
        <v>360</v>
      </c>
    </row>
    <row r="68" spans="1:90" s="65" customFormat="1" x14ac:dyDescent="0.25">
      <c r="A68" s="72" t="str">
        <f>LOWER(_xlfn.CONCAT(SUBSTITUTE(DHAC_TestPatients_combined!G57,"'",""),"-",DHAC_TestPatients_combined!H57,IF(DHAC_TestPatients_combined!I57&lt;&gt;"","-",""),IF(DHAC_TestPatients_combined!I57&lt;&gt;"",DHAC_TestPatients_combined!I57,"")))</f>
        <v>frost-rhett-kent</v>
      </c>
      <c r="B68" s="72"/>
      <c r="C68" s="74">
        <f>_xlfn.XLOOKUP(DHAC_TestPatients_combined!$U57,CodeMaps!$A$2:$A$7,CodeMaps!$B$2:$B$7,"")</f>
        <v>1</v>
      </c>
      <c r="D68" s="74" t="str">
        <f>_xlfn.XLOOKUP(DHAC_TestPatients_combined!U57,CodeMaps!$A$2:$A$7,CodeMaps!$C$2:$C$7,"")</f>
        <v>Aboriginal but not Torres Strait Islander origin</v>
      </c>
      <c r="E68" s="74"/>
      <c r="F68" s="74"/>
      <c r="G68" s="74"/>
      <c r="H68" s="74"/>
      <c r="I68" s="72" t="str">
        <f>LOWER(DHAC_TestPatients_combined!C57)</f>
        <v>active</v>
      </c>
      <c r="J68" s="72" t="str">
        <f>LOWER(DHAC_TestPatients_combined!D57)</f>
        <v>verified</v>
      </c>
      <c r="K68" s="74"/>
      <c r="L68" s="72" t="str">
        <f>IF(DHAC_TestPatients_combined!B57&lt;&gt;"","NI","")</f>
        <v>NI</v>
      </c>
      <c r="M68" s="74"/>
      <c r="N68" s="74"/>
      <c r="O68" s="72" t="str">
        <f>IF(DHAC_TestPatients_combined!$B57&lt;&gt;"","IHI","")</f>
        <v>IHI</v>
      </c>
      <c r="P68" s="72" t="str">
        <f>IF(DHAC_TestPatients_combined!$B57&lt;&gt;"","http://ns.electronichealth.net.au/id/hi/ihi/1.0","")</f>
        <v>http://ns.electronichealth.net.au/id/hi/ihi/1.0</v>
      </c>
      <c r="Q68" s="72" t="str">
        <f>IF(DHAC_TestPatients_combined!$B57&lt;&gt;"",DHAC_TestPatients_combined!$B57,"")</f>
        <v>8003608166980466</v>
      </c>
      <c r="R68" s="74"/>
      <c r="S68" s="74"/>
      <c r="T68" s="72" t="str">
        <f>IF(DHAC_TestPatients_combined!$E57&lt;&gt;"","MC","")</f>
        <v>MC</v>
      </c>
      <c r="U68" s="74"/>
      <c r="V68" s="74"/>
      <c r="W68" s="72" t="str">
        <f>IF(DHAC_TestPatients_combined!$E57&lt;&gt;"","Medicare Number","")</f>
        <v>Medicare Number</v>
      </c>
      <c r="X68" s="72" t="str">
        <f>IF(DHAC_TestPatients_combined!$E57&lt;&gt;"","http://ns.electronichealth.net.au/id/medicare-number","")</f>
        <v>http://ns.electronichealth.net.au/id/medicare-number</v>
      </c>
      <c r="Y68" s="72" t="str">
        <f>IF(DHAC_TestPatients_combined!$E57&lt;&gt;"",_xlfn.CONCAT(DHAC_TestPatients_combined!$E57,DHAC_TestPatients_combined!$F57),"")</f>
        <v>59511388411</v>
      </c>
      <c r="Z68" s="74"/>
      <c r="AA68" s="72" t="str">
        <f>IF(DHAC_TestPatients_combined!$T57&lt;&gt;"","DVAU","")</f>
        <v/>
      </c>
      <c r="AB68" s="72" t="str">
        <f>IF(DHAC_TestPatients_combined!$T57&lt;&gt;"","http://terminology.hl7.org.au/CodeSystem/v2-0203","")</f>
        <v/>
      </c>
      <c r="AC68" s="72" t="str">
        <f>IF(DHAC_TestPatients_combined!$T57&lt;&gt;"","DVA Number","")</f>
        <v/>
      </c>
      <c r="AD68" s="72" t="str">
        <f>IF(DHAC_TestPatients_combined!$T57&lt;&gt;"","DVA Number","")</f>
        <v/>
      </c>
      <c r="AE68" s="72" t="str">
        <f>IF(DHAC_TestPatients_combined!$T57&lt;&gt;"","http://ns.electronichealth.net.au/id/dva","")</f>
        <v/>
      </c>
      <c r="AF68" s="72" t="str">
        <f>IF(DHAC_TestPatients_combined!$T57&lt;&gt;"",DHAC_TestPatients_combined!$T57,"")</f>
        <v/>
      </c>
      <c r="AG68" s="74"/>
      <c r="AH68" s="74" t="s">
        <v>247</v>
      </c>
      <c r="AI68" s="74"/>
      <c r="AJ68" s="72" t="str">
        <f>DHAC_TestPatients_combined!G57</f>
        <v>FROST</v>
      </c>
      <c r="AK68" s="72" t="str">
        <f>DHAC_TestPatients_combined!H57</f>
        <v>Rhett</v>
      </c>
      <c r="AL68" s="72" t="str">
        <f>DHAC_TestPatients_combined!I57</f>
        <v>KENT</v>
      </c>
      <c r="AM68" s="74"/>
      <c r="AN68" s="72" t="str">
        <f>IF(DHAC_TestPatients_combined!$V57&lt;&gt;"","usual","")</f>
        <v>usual</v>
      </c>
      <c r="AO68" s="72" t="str">
        <f>IF(DHAC_TestPatients_combined!$V57&lt;&gt;"",DHAC_TestPatients_combined!$V57,"")</f>
        <v>Roger Frost</v>
      </c>
      <c r="AP68" s="74"/>
      <c r="AQ68" s="74"/>
      <c r="AR68" s="74"/>
      <c r="AS68" s="74"/>
      <c r="AT68" s="72" t="str">
        <f>IF(DHAC_TestPatients_combined!S57&lt;&gt;"", "phone",IF(DHAC_TestPatients_combined!Q57&lt;&gt;"", "phone",""))</f>
        <v>phone</v>
      </c>
      <c r="AU68" s="72" t="str">
        <f>IF(DHAC_TestPatients_combined!S57&lt;&gt;"", "home",IF(DHAC_TestPatients_combined!Q57&lt;&gt;"", "mobile",""))</f>
        <v>home</v>
      </c>
      <c r="AV68" s="74" t="str">
        <f>IF(DHAC_TestPatients_combined!S57&lt;&gt;"",DHAC_TestPatients_combined!S57,TEXT(DHAC_TestPatients_combined!Q57,"0000000000"))</f>
        <v>0870102178</v>
      </c>
      <c r="AW68" s="72" t="str">
        <f>IF(DHAC_TestPatients_combined!S57&lt;&gt;"",IF(DHAC_TestPatients_combined!Q57&lt;&gt;"","phone",""),"")</f>
        <v>phone</v>
      </c>
      <c r="AX68" s="72" t="str">
        <f>IF(DHAC_TestPatients_combined!S57&lt;&gt;"", IF(DHAC_TestPatients_combined!Q57&lt;&gt;"", "mobile",""),"")</f>
        <v>mobile</v>
      </c>
      <c r="AY68" s="72" t="str">
        <f>IF(DHAC_TestPatients_combined!S57&lt;&gt;"",TEXT(DHAC_TestPatients_combined!Q57,"0000000000"),"")</f>
        <v>0491578957</v>
      </c>
      <c r="AZ68" s="72" t="str">
        <f>IF(DHAC_TestPatients_combined!P57&lt;&gt;"", "phone","")</f>
        <v>phone</v>
      </c>
      <c r="BA68" s="72" t="str">
        <f>IF(DHAC_TestPatients_combined!P57&lt;&gt;"", "work","")</f>
        <v>work</v>
      </c>
      <c r="BB68" s="72" t="str">
        <f>DHAC_TestPatients_combined!P57</f>
        <v>0870103494</v>
      </c>
      <c r="BC68" s="72" t="str">
        <f>IF(DHAC_TestPatients_combined!R57&lt;&gt;"", "email","")</f>
        <v>email</v>
      </c>
      <c r="BD68" s="72"/>
      <c r="BE68" s="72" t="str">
        <f>DHAC_TestPatients_combined!R57</f>
        <v>rhett.frost@example.net</v>
      </c>
      <c r="BF68" s="72" t="str">
        <f>_xlfn.XLOOKUP(DHAC_TestPatients_combined!$K57,CodeMaps!$A$12:$A$15,CodeMaps!$B$12:$B$15,"")</f>
        <v>male</v>
      </c>
      <c r="BG68" s="73">
        <f>DHAC_TestPatients_combined!J57</f>
        <v>25435</v>
      </c>
      <c r="BH68" s="74"/>
      <c r="BI68" s="74"/>
      <c r="BJ68" s="74"/>
      <c r="BK68" s="74"/>
      <c r="BL68" s="74" t="str">
        <f>DHAC_TestPatients_combined!L57</f>
        <v>73 Shall Cct</v>
      </c>
      <c r="BM68" s="74"/>
      <c r="BN68" s="74" t="str">
        <f>DHAC_TestPatients_combined!M57</f>
        <v>Hampden</v>
      </c>
      <c r="BO68" s="74" t="str">
        <f>DHAC_TestPatients_combined!N57</f>
        <v>SA</v>
      </c>
      <c r="BP68" s="72" t="str">
        <f>IF(DHAC_TestPatients_combined!O57&lt;&gt;"",TEXT(DHAC_TestPatients_combined!O57,"0000"),"")</f>
        <v>5374</v>
      </c>
      <c r="BQ68" s="74" t="s">
        <v>259</v>
      </c>
      <c r="BR68" s="74"/>
      <c r="BS68" s="74"/>
      <c r="BT68" s="74"/>
      <c r="BU68" s="74"/>
      <c r="BV68" s="74"/>
      <c r="BW68" s="74"/>
      <c r="BX68" s="74"/>
      <c r="BY68" s="74"/>
      <c r="BZ68" s="74"/>
      <c r="CA68" s="74"/>
      <c r="CB68" s="74"/>
      <c r="CC68" s="160"/>
      <c r="CD68" s="161"/>
      <c r="CE68" s="161"/>
      <c r="CF68" s="161"/>
      <c r="CG68" s="161"/>
      <c r="CH68" s="161"/>
      <c r="CI68" s="74"/>
      <c r="CJ68" s="74"/>
      <c r="CK68" s="74"/>
      <c r="CL68" s="74"/>
    </row>
    <row r="69" spans="1:90" s="65" customFormat="1" x14ac:dyDescent="0.25">
      <c r="A69" s="72" t="str">
        <f>LOWER(_xlfn.CONCAT(SUBSTITUTE(DHAC_TestPatients_combined!G58,"'",""),"-",DHAC_TestPatients_combined!H58,IF(DHAC_TestPatients_combined!I58&lt;&gt;"","-",""),IF(DHAC_TestPatients_combined!I58&lt;&gt;"",DHAC_TestPatients_combined!I58,"")))</f>
        <v>robson-adam</v>
      </c>
      <c r="B69" s="72"/>
      <c r="C69" s="74">
        <f>_xlfn.XLOOKUP(DHAC_TestPatients_combined!$U58,CodeMaps!$A$2:$A$7,CodeMaps!$B$2:$B$7,"")</f>
        <v>9</v>
      </c>
      <c r="D69" s="74" t="str">
        <f>_xlfn.XLOOKUP(DHAC_TestPatients_combined!U58,CodeMaps!$A$2:$A$7,CodeMaps!$C$2:$C$7,"")</f>
        <v>Not stated/inadequately described</v>
      </c>
      <c r="E69" s="74"/>
      <c r="F69" s="74"/>
      <c r="G69" s="74"/>
      <c r="H69" s="74"/>
      <c r="I69" s="72" t="str">
        <f>LOWER(DHAC_TestPatients_combined!C58)</f>
        <v>active</v>
      </c>
      <c r="J69" s="72" t="str">
        <f>LOWER(DHAC_TestPatients_combined!D58)</f>
        <v>verified</v>
      </c>
      <c r="K69" s="74"/>
      <c r="L69" s="72" t="str">
        <f>IF(DHAC_TestPatients_combined!B58&lt;&gt;"","NI","")</f>
        <v>NI</v>
      </c>
      <c r="M69" s="74"/>
      <c r="N69" s="74"/>
      <c r="O69" s="72" t="str">
        <f>IF(DHAC_TestPatients_combined!$B58&lt;&gt;"","IHI","")</f>
        <v>IHI</v>
      </c>
      <c r="P69" s="72" t="str">
        <f>IF(DHAC_TestPatients_combined!$B58&lt;&gt;"","http://ns.electronichealth.net.au/id/hi/ihi/1.0","")</f>
        <v>http://ns.electronichealth.net.au/id/hi/ihi/1.0</v>
      </c>
      <c r="Q69" s="72" t="str">
        <f>IF(DHAC_TestPatients_combined!$B58&lt;&gt;"",DHAC_TestPatients_combined!$B58,"")</f>
        <v>8003608333647162</v>
      </c>
      <c r="R69" s="74"/>
      <c r="S69" s="74"/>
      <c r="T69" s="72" t="str">
        <f>IF(DHAC_TestPatients_combined!$E58&lt;&gt;"","MC","")</f>
        <v>MC</v>
      </c>
      <c r="U69" s="74"/>
      <c r="V69" s="74"/>
      <c r="W69" s="72" t="str">
        <f>IF(DHAC_TestPatients_combined!$E58&lt;&gt;"","Medicare Number","")</f>
        <v>Medicare Number</v>
      </c>
      <c r="X69" s="72" t="str">
        <f>IF(DHAC_TestPatients_combined!$E58&lt;&gt;"","http://ns.electronichealth.net.au/id/medicare-number","")</f>
        <v>http://ns.electronichealth.net.au/id/medicare-number</v>
      </c>
      <c r="Y69" s="72" t="str">
        <f>IF(DHAC_TestPatients_combined!$E58&lt;&gt;"",_xlfn.CONCAT(DHAC_TestPatients_combined!$E58,DHAC_TestPatients_combined!$F58),"")</f>
        <v>69518254211</v>
      </c>
      <c r="Z69" s="74"/>
      <c r="AA69" s="72" t="str">
        <f>IF(DHAC_TestPatients_combined!$T58&lt;&gt;"","DVAU","")</f>
        <v/>
      </c>
      <c r="AB69" s="72" t="str">
        <f>IF(DHAC_TestPatients_combined!$T58&lt;&gt;"","http://terminology.hl7.org.au/CodeSystem/v2-0203","")</f>
        <v/>
      </c>
      <c r="AC69" s="72" t="str">
        <f>IF(DHAC_TestPatients_combined!$T58&lt;&gt;"","DVA Number","")</f>
        <v/>
      </c>
      <c r="AD69" s="72" t="str">
        <f>IF(DHAC_TestPatients_combined!$T58&lt;&gt;"","DVA Number","")</f>
        <v/>
      </c>
      <c r="AE69" s="72" t="str">
        <f>IF(DHAC_TestPatients_combined!$T58&lt;&gt;"","http://ns.electronichealth.net.au/id/dva","")</f>
        <v/>
      </c>
      <c r="AF69" s="72" t="str">
        <f>IF(DHAC_TestPatients_combined!$T58&lt;&gt;"",DHAC_TestPatients_combined!$T58,"")</f>
        <v/>
      </c>
      <c r="AG69" s="74"/>
      <c r="AH69" s="74" t="s">
        <v>247</v>
      </c>
      <c r="AI69" s="74"/>
      <c r="AJ69" s="72" t="str">
        <f>DHAC_TestPatients_combined!G58</f>
        <v>ROBSON</v>
      </c>
      <c r="AK69" s="72" t="str">
        <f>DHAC_TestPatients_combined!H58</f>
        <v>Adam</v>
      </c>
      <c r="AL69" s="72" t="str">
        <f>DHAC_TestPatients_combined!I58</f>
        <v/>
      </c>
      <c r="AM69" s="74"/>
      <c r="AN69" s="72" t="str">
        <f>IF(DHAC_TestPatients_combined!$V58&lt;&gt;"","usual","")</f>
        <v/>
      </c>
      <c r="AO69" s="72" t="str">
        <f>IF(DHAC_TestPatients_combined!$V58&lt;&gt;"",DHAC_TestPatients_combined!$V58,"")</f>
        <v/>
      </c>
      <c r="AP69" s="74"/>
      <c r="AQ69" s="74"/>
      <c r="AR69" s="74"/>
      <c r="AS69" s="74"/>
      <c r="AT69" s="72" t="str">
        <f>IF(DHAC_TestPatients_combined!S58&lt;&gt;"", "phone",IF(DHAC_TestPatients_combined!Q58&lt;&gt;"", "phone",""))</f>
        <v>phone</v>
      </c>
      <c r="AU69" s="72" t="str">
        <f>IF(DHAC_TestPatients_combined!S58&lt;&gt;"", "home",IF(DHAC_TestPatients_combined!Q58&lt;&gt;"", "mobile",""))</f>
        <v>home</v>
      </c>
      <c r="AV69" s="74" t="str">
        <f>IF(DHAC_TestPatients_combined!S58&lt;&gt;"",DHAC_TestPatients_combined!S58,TEXT(DHAC_TestPatients_combined!Q58,"0000000000"))</f>
        <v>0370106335</v>
      </c>
      <c r="AW69" s="72" t="str">
        <f>IF(DHAC_TestPatients_combined!S58&lt;&gt;"",IF(DHAC_TestPatients_combined!Q58&lt;&gt;"","phone",""),"")</f>
        <v>phone</v>
      </c>
      <c r="AX69" s="72" t="str">
        <f>IF(DHAC_TestPatients_combined!S58&lt;&gt;"", IF(DHAC_TestPatients_combined!Q58&lt;&gt;"", "mobile",""),"")</f>
        <v>mobile</v>
      </c>
      <c r="AY69" s="72" t="str">
        <f>IF(DHAC_TestPatients_combined!S58&lt;&gt;"",TEXT(DHAC_TestPatients_combined!Q58,"0000000000"),"")</f>
        <v>0424064523</v>
      </c>
      <c r="AZ69" s="72" t="str">
        <f>IF(DHAC_TestPatients_combined!P58&lt;&gt;"", "phone","")</f>
        <v>phone</v>
      </c>
      <c r="BA69" s="72" t="str">
        <f>IF(DHAC_TestPatients_combined!P58&lt;&gt;"", "work","")</f>
        <v>work</v>
      </c>
      <c r="BB69" s="72" t="str">
        <f>DHAC_TestPatients_combined!P58</f>
        <v>0370107954</v>
      </c>
      <c r="BC69" s="72" t="str">
        <f>IF(DHAC_TestPatients_combined!R58&lt;&gt;"", "email","")</f>
        <v>email</v>
      </c>
      <c r="BD69" s="72"/>
      <c r="BE69" s="72" t="str">
        <f>DHAC_TestPatients_combined!R58</f>
        <v>adam.robson@example.com.au</v>
      </c>
      <c r="BF69" s="72" t="str">
        <f>_xlfn.XLOOKUP(DHAC_TestPatients_combined!$K58,CodeMaps!$A$12:$A$15,CodeMaps!$B$12:$B$15,"")</f>
        <v>male</v>
      </c>
      <c r="BG69" s="73">
        <f>DHAC_TestPatients_combined!J58</f>
        <v>33372</v>
      </c>
      <c r="BH69" s="74"/>
      <c r="BI69" s="74"/>
      <c r="BJ69" s="74"/>
      <c r="BK69" s="74"/>
      <c r="BL69" s="74" t="str">
        <f>DHAC_TestPatients_combined!L58</f>
        <v>18 Queen Cir</v>
      </c>
      <c r="BM69" s="74"/>
      <c r="BN69" s="74" t="str">
        <f>DHAC_TestPatients_combined!M58</f>
        <v>Rushy Lagoon</v>
      </c>
      <c r="BO69" s="74" t="str">
        <f>DHAC_TestPatients_combined!N58</f>
        <v>TAS</v>
      </c>
      <c r="BP69" s="72" t="str">
        <f>IF(DHAC_TestPatients_combined!O58&lt;&gt;"",TEXT(DHAC_TestPatients_combined!O58,"0000"),"")</f>
        <v>7264</v>
      </c>
      <c r="BQ69" s="74" t="s">
        <v>259</v>
      </c>
      <c r="BR69" s="74"/>
      <c r="BS69" s="74"/>
      <c r="BT69" s="74"/>
      <c r="BU69" s="74"/>
      <c r="BV69" s="74"/>
      <c r="BW69" s="74"/>
      <c r="BX69" s="74"/>
      <c r="BY69" s="74"/>
      <c r="BZ69" s="74"/>
      <c r="CA69" s="74"/>
      <c r="CB69" s="74"/>
      <c r="CC69" s="160"/>
      <c r="CD69" s="161"/>
      <c r="CE69" s="161"/>
      <c r="CF69" s="161"/>
      <c r="CG69" s="161"/>
      <c r="CH69" s="161"/>
      <c r="CI69" s="74"/>
      <c r="CJ69" s="74"/>
      <c r="CK69" s="74"/>
      <c r="CL69" s="74"/>
    </row>
    <row r="70" spans="1:90" s="65" customFormat="1" x14ac:dyDescent="0.25">
      <c r="A70" s="72" t="str">
        <f>LOWER(_xlfn.CONCAT(SUBSTITUTE(DHAC_TestPatients_combined!G59,"'",""),"-",DHAC_TestPatients_combined!H59,IF(DHAC_TestPatients_combined!I59&lt;&gt;"","-",""),IF(DHAC_TestPatients_combined!I59&lt;&gt;"",DHAC_TestPatients_combined!I59,"")))</f>
        <v>cummings-angelo</v>
      </c>
      <c r="B70" s="72"/>
      <c r="C70" s="74">
        <f>_xlfn.XLOOKUP(DHAC_TestPatients_combined!$U59,CodeMaps!$A$2:$A$7,CodeMaps!$B$2:$B$7,"")</f>
        <v>2</v>
      </c>
      <c r="D70" s="74" t="str">
        <f>_xlfn.XLOOKUP(DHAC_TestPatients_combined!U59,CodeMaps!$A$2:$A$7,CodeMaps!$C$2:$C$7,"")</f>
        <v>Torres Strait Islander but not Aboriginal origin</v>
      </c>
      <c r="E70" s="74"/>
      <c r="F70" s="74"/>
      <c r="G70" s="74"/>
      <c r="H70" s="74"/>
      <c r="I70" s="72" t="str">
        <f>LOWER(DHAC_TestPatients_combined!C59)</f>
        <v>active</v>
      </c>
      <c r="J70" s="72" t="str">
        <f>LOWER(DHAC_TestPatients_combined!D59)</f>
        <v>verified</v>
      </c>
      <c r="K70" s="74"/>
      <c r="L70" s="72" t="str">
        <f>IF(DHAC_TestPatients_combined!B59&lt;&gt;"","NI","")</f>
        <v>NI</v>
      </c>
      <c r="M70" s="74"/>
      <c r="N70" s="74"/>
      <c r="O70" s="72" t="str">
        <f>IF(DHAC_TestPatients_combined!$B59&lt;&gt;"","IHI","")</f>
        <v>IHI</v>
      </c>
      <c r="P70" s="72" t="str">
        <f>IF(DHAC_TestPatients_combined!$B59&lt;&gt;"","http://ns.electronichealth.net.au/id/hi/ihi/1.0","")</f>
        <v>http://ns.electronichealth.net.au/id/hi/ihi/1.0</v>
      </c>
      <c r="Q70" s="72" t="str">
        <f>IF(DHAC_TestPatients_combined!$B59&lt;&gt;"",DHAC_TestPatients_combined!$B59,"")</f>
        <v>8003608500314703</v>
      </c>
      <c r="R70" s="74"/>
      <c r="S70" s="74"/>
      <c r="T70" s="72" t="str">
        <f>IF(DHAC_TestPatients_combined!$E59&lt;&gt;"","MC","")</f>
        <v>MC</v>
      </c>
      <c r="U70" s="74"/>
      <c r="V70" s="74"/>
      <c r="W70" s="72" t="str">
        <f>IF(DHAC_TestPatients_combined!$E59&lt;&gt;"","Medicare Number","")</f>
        <v>Medicare Number</v>
      </c>
      <c r="X70" s="72" t="str">
        <f>IF(DHAC_TestPatients_combined!$E59&lt;&gt;"","http://ns.electronichealth.net.au/id/medicare-number","")</f>
        <v>http://ns.electronichealth.net.au/id/medicare-number</v>
      </c>
      <c r="Y70" s="72" t="str">
        <f>IF(DHAC_TestPatients_combined!$E59&lt;&gt;"",_xlfn.CONCAT(DHAC_TestPatients_combined!$E59,DHAC_TestPatients_combined!$F59),"")</f>
        <v>69518255111</v>
      </c>
      <c r="Z70" s="74"/>
      <c r="AA70" s="72" t="str">
        <f>IF(DHAC_TestPatients_combined!$T59&lt;&gt;"","DVAU","")</f>
        <v/>
      </c>
      <c r="AB70" s="72" t="str">
        <f>IF(DHAC_TestPatients_combined!$T59&lt;&gt;"","http://terminology.hl7.org.au/CodeSystem/v2-0203","")</f>
        <v/>
      </c>
      <c r="AC70" s="72" t="str">
        <f>IF(DHAC_TestPatients_combined!$T59&lt;&gt;"","DVA Number","")</f>
        <v/>
      </c>
      <c r="AD70" s="72" t="str">
        <f>IF(DHAC_TestPatients_combined!$T59&lt;&gt;"","DVA Number","")</f>
        <v/>
      </c>
      <c r="AE70" s="72" t="str">
        <f>IF(DHAC_TestPatients_combined!$T59&lt;&gt;"","http://ns.electronichealth.net.au/id/dva","")</f>
        <v/>
      </c>
      <c r="AF70" s="72" t="str">
        <f>IF(DHAC_TestPatients_combined!$T59&lt;&gt;"",DHAC_TestPatients_combined!$T59,"")</f>
        <v/>
      </c>
      <c r="AG70" s="74"/>
      <c r="AH70" s="74" t="s">
        <v>247</v>
      </c>
      <c r="AI70" s="74"/>
      <c r="AJ70" s="72" t="str">
        <f>DHAC_TestPatients_combined!G59</f>
        <v>CUMMINGS</v>
      </c>
      <c r="AK70" s="72" t="str">
        <f>DHAC_TestPatients_combined!H59</f>
        <v>Angelo</v>
      </c>
      <c r="AL70" s="72" t="str">
        <f>DHAC_TestPatients_combined!I59</f>
        <v/>
      </c>
      <c r="AM70" s="74"/>
      <c r="AN70" s="72" t="str">
        <f>IF(DHAC_TestPatients_combined!$V59&lt;&gt;"","usual","")</f>
        <v/>
      </c>
      <c r="AO70" s="72" t="str">
        <f>IF(DHAC_TestPatients_combined!$V59&lt;&gt;"",DHAC_TestPatients_combined!$V59,"")</f>
        <v/>
      </c>
      <c r="AP70" s="74"/>
      <c r="AQ70" s="74"/>
      <c r="AR70" s="74"/>
      <c r="AS70" s="74"/>
      <c r="AT70" s="72" t="str">
        <f>IF(DHAC_TestPatients_combined!S59&lt;&gt;"", "phone",IF(DHAC_TestPatients_combined!Q59&lt;&gt;"", "phone",""))</f>
        <v>phone</v>
      </c>
      <c r="AU70" s="72" t="str">
        <f>IF(DHAC_TestPatients_combined!S59&lt;&gt;"", "home",IF(DHAC_TestPatients_combined!Q59&lt;&gt;"", "mobile",""))</f>
        <v>home</v>
      </c>
      <c r="AV70" s="74" t="str">
        <f>IF(DHAC_TestPatients_combined!S59&lt;&gt;"",DHAC_TestPatients_combined!S59,TEXT(DHAC_TestPatients_combined!Q59,"0000000000"))</f>
        <v>0370103303</v>
      </c>
      <c r="AW70" s="72" t="str">
        <f>IF(DHAC_TestPatients_combined!S59&lt;&gt;"",IF(DHAC_TestPatients_combined!Q59&lt;&gt;"","phone",""),"")</f>
        <v>phone</v>
      </c>
      <c r="AX70" s="72" t="str">
        <f>IF(DHAC_TestPatients_combined!S59&lt;&gt;"", IF(DHAC_TestPatients_combined!Q59&lt;&gt;"", "mobile",""),"")</f>
        <v>mobile</v>
      </c>
      <c r="AY70" s="72" t="str">
        <f>IF(DHAC_TestPatients_combined!S59&lt;&gt;"",TEXT(DHAC_TestPatients_combined!Q59,"0000000000"),"")</f>
        <v>0458625039</v>
      </c>
      <c r="AZ70" s="72" t="str">
        <f>IF(DHAC_TestPatients_combined!P59&lt;&gt;"", "phone","")</f>
        <v>phone</v>
      </c>
      <c r="BA70" s="72" t="str">
        <f>IF(DHAC_TestPatients_combined!P59&lt;&gt;"", "work","")</f>
        <v>work</v>
      </c>
      <c r="BB70" s="72" t="str">
        <f>DHAC_TestPatients_combined!P59</f>
        <v>0370104391</v>
      </c>
      <c r="BC70" s="72" t="str">
        <f>IF(DHAC_TestPatients_combined!R59&lt;&gt;"", "email","")</f>
        <v>email</v>
      </c>
      <c r="BD70" s="72"/>
      <c r="BE70" s="72" t="str">
        <f>DHAC_TestPatients_combined!R59</f>
        <v>angelo.cummings@example.net</v>
      </c>
      <c r="BF70" s="72" t="str">
        <f>_xlfn.XLOOKUP(DHAC_TestPatients_combined!$K59,CodeMaps!$A$12:$A$15,CodeMaps!$B$12:$B$15,"")</f>
        <v>male</v>
      </c>
      <c r="BG70" s="73">
        <f>DHAC_TestPatients_combined!J59</f>
        <v>24174</v>
      </c>
      <c r="BH70" s="74"/>
      <c r="BI70" s="74"/>
      <c r="BJ70" s="74"/>
      <c r="BK70" s="74"/>
      <c r="BL70" s="74" t="str">
        <f>DHAC_TestPatients_combined!L59</f>
        <v>193 Versace Qy</v>
      </c>
      <c r="BM70" s="74"/>
      <c r="BN70" s="74" t="str">
        <f>DHAC_TestPatients_combined!M59</f>
        <v>Rosetta</v>
      </c>
      <c r="BO70" s="74" t="str">
        <f>DHAC_TestPatients_combined!N59</f>
        <v>TAS</v>
      </c>
      <c r="BP70" s="72" t="str">
        <f>IF(DHAC_TestPatients_combined!O59&lt;&gt;"",TEXT(DHAC_TestPatients_combined!O59,"0000"),"")</f>
        <v>7010</v>
      </c>
      <c r="BQ70" s="74" t="s">
        <v>259</v>
      </c>
      <c r="BR70" s="74"/>
      <c r="BS70" s="74"/>
      <c r="BT70" s="74"/>
      <c r="BU70" s="74"/>
      <c r="BV70" s="74"/>
      <c r="BW70" s="74"/>
      <c r="BX70" s="74"/>
      <c r="BY70" s="74"/>
      <c r="BZ70" s="74"/>
      <c r="CA70" s="74"/>
      <c r="CB70" s="74"/>
      <c r="CF70" s="161" t="s">
        <v>351</v>
      </c>
      <c r="CG70" s="161" t="s">
        <v>352</v>
      </c>
      <c r="CI70" s="74"/>
      <c r="CJ70" s="74"/>
      <c r="CK70" s="74"/>
      <c r="CL70" s="74"/>
    </row>
    <row r="71" spans="1:90" s="65" customFormat="1" x14ac:dyDescent="0.25">
      <c r="A71" s="72" t="str">
        <f>LOWER(_xlfn.CONCAT(SUBSTITUTE(DHAC_TestPatients_combined!G60,"'",""),"-",DHAC_TestPatients_combined!H60,IF(DHAC_TestPatients_combined!I60&lt;&gt;"","-",""),IF(DHAC_TestPatients_combined!I60&lt;&gt;"",DHAC_TestPatients_combined!I60,"")))</f>
        <v>simpson-tristan</v>
      </c>
      <c r="B71" s="72"/>
      <c r="C71" s="74">
        <f>_xlfn.XLOOKUP(DHAC_TestPatients_combined!$U60,CodeMaps!$A$2:$A$7,CodeMaps!$B$2:$B$7,"")</f>
        <v>4</v>
      </c>
      <c r="D71" s="74" t="str">
        <f>_xlfn.XLOOKUP(DHAC_TestPatients_combined!U60,CodeMaps!$A$2:$A$7,CodeMaps!$C$2:$C$7,"")</f>
        <v>Neither Aboriginal nor Torres Strait Islander origin</v>
      </c>
      <c r="E71" s="74"/>
      <c r="F71" s="74"/>
      <c r="G71" s="74"/>
      <c r="H71" s="74"/>
      <c r="I71" s="72" t="str">
        <f>LOWER(DHAC_TestPatients_combined!C60)</f>
        <v>active</v>
      </c>
      <c r="J71" s="72" t="str">
        <f>LOWER(DHAC_TestPatients_combined!D60)</f>
        <v>verified</v>
      </c>
      <c r="K71" s="74"/>
      <c r="L71" s="72" t="str">
        <f>IF(DHAC_TestPatients_combined!B60&lt;&gt;"","NI","")</f>
        <v>NI</v>
      </c>
      <c r="M71" s="74"/>
      <c r="N71" s="74"/>
      <c r="O71" s="72" t="str">
        <f>IF(DHAC_TestPatients_combined!$B60&lt;&gt;"","IHI","")</f>
        <v>IHI</v>
      </c>
      <c r="P71" s="72" t="str">
        <f>IF(DHAC_TestPatients_combined!$B60&lt;&gt;"","http://ns.electronichealth.net.au/id/hi/ihi/1.0","")</f>
        <v>http://ns.electronichealth.net.au/id/hi/ihi/1.0</v>
      </c>
      <c r="Q71" s="72" t="str">
        <f>IF(DHAC_TestPatients_combined!$B60&lt;&gt;"",DHAC_TestPatients_combined!$B60,"")</f>
        <v>8003608666976394</v>
      </c>
      <c r="R71" s="74"/>
      <c r="S71" s="74"/>
      <c r="T71" s="72" t="str">
        <f>IF(DHAC_TestPatients_combined!$E60&lt;&gt;"","MC","")</f>
        <v>MC</v>
      </c>
      <c r="U71" s="74"/>
      <c r="V71" s="74"/>
      <c r="W71" s="72" t="str">
        <f>IF(DHAC_TestPatients_combined!$E60&lt;&gt;"","Medicare Number","")</f>
        <v>Medicare Number</v>
      </c>
      <c r="X71" s="72" t="str">
        <f>IF(DHAC_TestPatients_combined!$E60&lt;&gt;"","http://ns.electronichealth.net.au/id/medicare-number","")</f>
        <v>http://ns.electronichealth.net.au/id/medicare-number</v>
      </c>
      <c r="Y71" s="72" t="str">
        <f>IF(DHAC_TestPatients_combined!$E60&lt;&gt;"",_xlfn.CONCAT(DHAC_TestPatients_combined!$E60,DHAC_TestPatients_combined!$F60),"")</f>
        <v>69518256011</v>
      </c>
      <c r="Z71" s="74"/>
      <c r="AA71" s="72" t="str">
        <f>IF(DHAC_TestPatients_combined!$T60&lt;&gt;"","DVAU","")</f>
        <v/>
      </c>
      <c r="AB71" s="72" t="str">
        <f>IF(DHAC_TestPatients_combined!$T60&lt;&gt;"","http://terminology.hl7.org.au/CodeSystem/v2-0203","")</f>
        <v/>
      </c>
      <c r="AC71" s="72" t="str">
        <f>IF(DHAC_TestPatients_combined!$T60&lt;&gt;"","DVA Number","")</f>
        <v/>
      </c>
      <c r="AD71" s="72" t="str">
        <f>IF(DHAC_TestPatients_combined!$T60&lt;&gt;"","DVA Number","")</f>
        <v/>
      </c>
      <c r="AE71" s="72" t="str">
        <f>IF(DHAC_TestPatients_combined!$T60&lt;&gt;"","http://ns.electronichealth.net.au/id/dva","")</f>
        <v/>
      </c>
      <c r="AF71" s="72" t="str">
        <f>IF(DHAC_TestPatients_combined!$T60&lt;&gt;"",DHAC_TestPatients_combined!$T60,"")</f>
        <v/>
      </c>
      <c r="AG71" s="74"/>
      <c r="AH71" s="74" t="s">
        <v>247</v>
      </c>
      <c r="AI71" s="74"/>
      <c r="AJ71" s="72" t="str">
        <f>DHAC_TestPatients_combined!G60</f>
        <v>SIMPSON</v>
      </c>
      <c r="AK71" s="72" t="str">
        <f>DHAC_TestPatients_combined!H60</f>
        <v>Tristan</v>
      </c>
      <c r="AL71" s="72" t="str">
        <f>DHAC_TestPatients_combined!I60</f>
        <v/>
      </c>
      <c r="AM71" s="74"/>
      <c r="AN71" s="72" t="str">
        <f>IF(DHAC_TestPatients_combined!$V60&lt;&gt;"","usual","")</f>
        <v/>
      </c>
      <c r="AO71" s="72" t="str">
        <f>IF(DHAC_TestPatients_combined!$V60&lt;&gt;"",DHAC_TestPatients_combined!$V60,"")</f>
        <v/>
      </c>
      <c r="AP71" s="74"/>
      <c r="AQ71" s="74"/>
      <c r="AR71" s="74"/>
      <c r="AS71" s="74"/>
      <c r="AT71" s="72" t="str">
        <f>IF(DHAC_TestPatients_combined!S60&lt;&gt;"", "phone",IF(DHAC_TestPatients_combined!Q60&lt;&gt;"", "phone",""))</f>
        <v>phone</v>
      </c>
      <c r="AU71" s="72" t="str">
        <f>IF(DHAC_TestPatients_combined!S60&lt;&gt;"", "home",IF(DHAC_TestPatients_combined!Q60&lt;&gt;"", "mobile",""))</f>
        <v>home</v>
      </c>
      <c r="AV71" s="74" t="str">
        <f>IF(DHAC_TestPatients_combined!S60&lt;&gt;"",DHAC_TestPatients_combined!S60,TEXT(DHAC_TestPatients_combined!Q60,"0000000000"))</f>
        <v>0370106549</v>
      </c>
      <c r="AW71" s="72" t="str">
        <f>IF(DHAC_TestPatients_combined!S60&lt;&gt;"",IF(DHAC_TestPatients_combined!Q60&lt;&gt;"","phone",""),"")</f>
        <v>phone</v>
      </c>
      <c r="AX71" s="72" t="str">
        <f>IF(DHAC_TestPatients_combined!S60&lt;&gt;"", IF(DHAC_TestPatients_combined!Q60&lt;&gt;"", "mobile",""),"")</f>
        <v>mobile</v>
      </c>
      <c r="AY71" s="72" t="str">
        <f>IF(DHAC_TestPatients_combined!S60&lt;&gt;"",TEXT(DHAC_TestPatients_combined!Q60,"0000000000"),"")</f>
        <v>0481716021</v>
      </c>
      <c r="AZ71" s="72" t="str">
        <f>IF(DHAC_TestPatients_combined!P60&lt;&gt;"", "phone","")</f>
        <v>phone</v>
      </c>
      <c r="BA71" s="72" t="str">
        <f>IF(DHAC_TestPatients_combined!P60&lt;&gt;"", "work","")</f>
        <v>work</v>
      </c>
      <c r="BB71" s="72" t="str">
        <f>DHAC_TestPatients_combined!P60</f>
        <v>0370100282</v>
      </c>
      <c r="BC71" s="72" t="str">
        <f>IF(DHAC_TestPatients_combined!R60&lt;&gt;"", "email","")</f>
        <v>email</v>
      </c>
      <c r="BD71" s="72"/>
      <c r="BE71" s="72" t="str">
        <f>DHAC_TestPatients_combined!R60</f>
        <v>tristan.simpson@example.com</v>
      </c>
      <c r="BF71" s="72" t="str">
        <f>_xlfn.XLOOKUP(DHAC_TestPatients_combined!$K60,CodeMaps!$A$12:$A$15,CodeMaps!$B$12:$B$15,"")</f>
        <v>male</v>
      </c>
      <c r="BG71" s="73">
        <f>DHAC_TestPatients_combined!J60</f>
        <v>18533</v>
      </c>
      <c r="BH71" s="74"/>
      <c r="BI71" s="74"/>
      <c r="BJ71" s="74"/>
      <c r="BK71" s="74"/>
      <c r="BL71" s="74" t="str">
        <f>DHAC_TestPatients_combined!L60</f>
        <v>132 Glendon Lane</v>
      </c>
      <c r="BM71" s="74"/>
      <c r="BN71" s="74" t="str">
        <f>DHAC_TestPatients_combined!M60</f>
        <v>Strickland</v>
      </c>
      <c r="BO71" s="74" t="str">
        <f>DHAC_TestPatients_combined!N60</f>
        <v>TAS</v>
      </c>
      <c r="BP71" s="72" t="str">
        <f>IF(DHAC_TestPatients_combined!O60&lt;&gt;"",TEXT(DHAC_TestPatients_combined!O60,"0000"),"")</f>
        <v>7140</v>
      </c>
      <c r="BQ71" s="74" t="s">
        <v>259</v>
      </c>
      <c r="BR71" s="74"/>
      <c r="BS71" s="74"/>
      <c r="BT71" s="74"/>
      <c r="BU71" s="74"/>
      <c r="BV71" s="74"/>
      <c r="BW71" s="74"/>
      <c r="BX71" s="74"/>
      <c r="BY71" s="74"/>
      <c r="BZ71" s="74"/>
      <c r="CA71" s="74"/>
      <c r="CB71" s="74"/>
      <c r="CC71" s="160">
        <v>33791000087105</v>
      </c>
      <c r="CD71" s="161" t="s">
        <v>336</v>
      </c>
      <c r="CE71" s="161"/>
      <c r="CF71" s="161" t="s">
        <v>289</v>
      </c>
      <c r="CG71" s="161" t="s">
        <v>290</v>
      </c>
      <c r="CH71" s="161" t="s">
        <v>362</v>
      </c>
      <c r="CI71" s="74"/>
      <c r="CJ71" s="74"/>
      <c r="CK71" s="74"/>
      <c r="CL71" s="74"/>
    </row>
    <row r="72" spans="1:90" s="65" customFormat="1" x14ac:dyDescent="0.25">
      <c r="A72" s="72" t="str">
        <f>LOWER(_xlfn.CONCAT(SUBSTITUTE(DHAC_TestPatients_combined!G61,"'",""),"-",DHAC_TestPatients_combined!H61,IF(DHAC_TestPatients_combined!I61&lt;&gt;"","-",""),IF(DHAC_TestPatients_combined!I61&lt;&gt;"",DHAC_TestPatients_combined!I61,"")))</f>
        <v>potts-felix-ernie</v>
      </c>
      <c r="B72" s="72"/>
      <c r="C72" s="74">
        <f>_xlfn.XLOOKUP(DHAC_TestPatients_combined!$U61,CodeMaps!$A$2:$A$7,CodeMaps!$B$2:$B$7,"")</f>
        <v>4</v>
      </c>
      <c r="D72" s="74" t="str">
        <f>_xlfn.XLOOKUP(DHAC_TestPatients_combined!U61,CodeMaps!$A$2:$A$7,CodeMaps!$C$2:$C$7,"")</f>
        <v>Neither Aboriginal nor Torres Strait Islander origin</v>
      </c>
      <c r="E72" s="74"/>
      <c r="F72" s="74"/>
      <c r="G72" s="74"/>
      <c r="H72" s="74"/>
      <c r="I72" s="72" t="str">
        <f>LOWER(DHAC_TestPatients_combined!C61)</f>
        <v>active</v>
      </c>
      <c r="J72" s="72" t="str">
        <f>LOWER(DHAC_TestPatients_combined!D61)</f>
        <v>verified</v>
      </c>
      <c r="K72" s="74"/>
      <c r="L72" s="72" t="str">
        <f>IF(DHAC_TestPatients_combined!B61&lt;&gt;"","NI","")</f>
        <v>NI</v>
      </c>
      <c r="M72" s="74"/>
      <c r="N72" s="74"/>
      <c r="O72" s="72" t="str">
        <f>IF(DHAC_TestPatients_combined!$B61&lt;&gt;"","IHI","")</f>
        <v>IHI</v>
      </c>
      <c r="P72" s="72" t="str">
        <f>IF(DHAC_TestPatients_combined!$B61&lt;&gt;"","http://ns.electronichealth.net.au/id/hi/ihi/1.0","")</f>
        <v>http://ns.electronichealth.net.au/id/hi/ihi/1.0</v>
      </c>
      <c r="Q72" s="72" t="str">
        <f>IF(DHAC_TestPatients_combined!$B61&lt;&gt;"",DHAC_TestPatients_combined!$B61,"")</f>
        <v>8003608666976428</v>
      </c>
      <c r="R72" s="74"/>
      <c r="S72" s="74"/>
      <c r="T72" s="72" t="str">
        <f>IF(DHAC_TestPatients_combined!$E61&lt;&gt;"","MC","")</f>
        <v>MC</v>
      </c>
      <c r="U72" s="74"/>
      <c r="V72" s="74"/>
      <c r="W72" s="72" t="str">
        <f>IF(DHAC_TestPatients_combined!$E61&lt;&gt;"","Medicare Number","")</f>
        <v>Medicare Number</v>
      </c>
      <c r="X72" s="72" t="str">
        <f>IF(DHAC_TestPatients_combined!$E61&lt;&gt;"","http://ns.electronichealth.net.au/id/medicare-number","")</f>
        <v>http://ns.electronichealth.net.au/id/medicare-number</v>
      </c>
      <c r="Y72" s="72" t="str">
        <f>IF(DHAC_TestPatients_combined!$E61&lt;&gt;"",_xlfn.CONCAT(DHAC_TestPatients_combined!$E61,DHAC_TestPatients_combined!$F61),"")</f>
        <v>69518258811</v>
      </c>
      <c r="Z72" s="74"/>
      <c r="AA72" s="72" t="str">
        <f>IF(DHAC_TestPatients_combined!$T61&lt;&gt;"","DVAU","")</f>
        <v>DVAU</v>
      </c>
      <c r="AB72" s="72" t="str">
        <f>IF(DHAC_TestPatients_combined!$T61&lt;&gt;"","http://terminology.hl7.org.au/CodeSystem/v2-0203","")</f>
        <v>http://terminology.hl7.org.au/CodeSystem/v2-0203</v>
      </c>
      <c r="AC72" s="72" t="str">
        <f>IF(DHAC_TestPatients_combined!$T61&lt;&gt;"","DVA Number","")</f>
        <v>DVA Number</v>
      </c>
      <c r="AD72" s="72" t="str">
        <f>IF(DHAC_TestPatients_combined!$T61&lt;&gt;"","DVA Number","")</f>
        <v>DVA Number</v>
      </c>
      <c r="AE72" s="72" t="str">
        <f>IF(DHAC_TestPatients_combined!$T61&lt;&gt;"","http://ns.electronichealth.net.au/id/dva","")</f>
        <v>http://ns.electronichealth.net.au/id/dva</v>
      </c>
      <c r="AF72" s="72" t="str">
        <f>IF(DHAC_TestPatients_combined!$T61&lt;&gt;"",DHAC_TestPatients_combined!$T61,"")</f>
        <v>QX288943</v>
      </c>
      <c r="AG72" s="74"/>
      <c r="AH72" s="74" t="s">
        <v>247</v>
      </c>
      <c r="AI72" s="74"/>
      <c r="AJ72" s="72" t="str">
        <f>DHAC_TestPatients_combined!G61</f>
        <v>POTTS</v>
      </c>
      <c r="AK72" s="72" t="str">
        <f>DHAC_TestPatients_combined!H61</f>
        <v>Felix</v>
      </c>
      <c r="AL72" s="72" t="str">
        <f>DHAC_TestPatients_combined!I61</f>
        <v>ERNIE</v>
      </c>
      <c r="AM72" s="74"/>
      <c r="AN72" s="72" t="str">
        <f>IF(DHAC_TestPatients_combined!$V61&lt;&gt;"","usual","")</f>
        <v/>
      </c>
      <c r="AO72" s="72" t="str">
        <f>IF(DHAC_TestPatients_combined!$V61&lt;&gt;"",DHAC_TestPatients_combined!$V61,"")</f>
        <v/>
      </c>
      <c r="AP72" s="74"/>
      <c r="AQ72" s="74"/>
      <c r="AR72" s="74"/>
      <c r="AS72" s="74"/>
      <c r="AT72" s="72" t="str">
        <f>IF(DHAC_TestPatients_combined!S61&lt;&gt;"", "phone",IF(DHAC_TestPatients_combined!Q61&lt;&gt;"", "phone",""))</f>
        <v>phone</v>
      </c>
      <c r="AU72" s="72" t="str">
        <f>IF(DHAC_TestPatients_combined!S61&lt;&gt;"", "home",IF(DHAC_TestPatients_combined!Q61&lt;&gt;"", "mobile",""))</f>
        <v>home</v>
      </c>
      <c r="AV72" s="74" t="str">
        <f>IF(DHAC_TestPatients_combined!S61&lt;&gt;"",DHAC_TestPatients_combined!S61,TEXT(DHAC_TestPatients_combined!Q61,"0000000000"))</f>
        <v>0370102830</v>
      </c>
      <c r="AW72" s="72" t="str">
        <f>IF(DHAC_TestPatients_combined!S61&lt;&gt;"",IF(DHAC_TestPatients_combined!Q61&lt;&gt;"","phone",""),"")</f>
        <v>phone</v>
      </c>
      <c r="AX72" s="72" t="str">
        <f>IF(DHAC_TestPatients_combined!S61&lt;&gt;"", IF(DHAC_TestPatients_combined!Q61&lt;&gt;"", "mobile",""),"")</f>
        <v>mobile</v>
      </c>
      <c r="AY72" s="72" t="str">
        <f>IF(DHAC_TestPatients_combined!S61&lt;&gt;"",TEXT(DHAC_TestPatients_combined!Q61,"0000000000"),"")</f>
        <v>0450188367</v>
      </c>
      <c r="AZ72" s="72" t="str">
        <f>IF(DHAC_TestPatients_combined!P61&lt;&gt;"", "phone","")</f>
        <v>phone</v>
      </c>
      <c r="BA72" s="72" t="str">
        <f>IF(DHAC_TestPatients_combined!P61&lt;&gt;"", "work","")</f>
        <v>work</v>
      </c>
      <c r="BB72" s="72" t="str">
        <f>DHAC_TestPatients_combined!P61</f>
        <v>0370108260</v>
      </c>
      <c r="BC72" s="72" t="str">
        <f>IF(DHAC_TestPatients_combined!R61&lt;&gt;"", "email","")</f>
        <v>email</v>
      </c>
      <c r="BD72" s="72"/>
      <c r="BE72" s="72" t="str">
        <f>DHAC_TestPatients_combined!R61</f>
        <v>felix.potts@example.com.au</v>
      </c>
      <c r="BF72" s="72" t="str">
        <f>_xlfn.XLOOKUP(DHAC_TestPatients_combined!$K61,CodeMaps!$A$12:$A$15,CodeMaps!$B$12:$B$15,"")</f>
        <v>male</v>
      </c>
      <c r="BG72" s="73">
        <f>DHAC_TestPatients_combined!J61</f>
        <v>35022</v>
      </c>
      <c r="BH72" s="74"/>
      <c r="BI72" s="74"/>
      <c r="BJ72" s="74"/>
      <c r="BK72" s="74"/>
      <c r="BL72" s="74" t="str">
        <f>DHAC_TestPatients_combined!L61</f>
        <v>182 Ocean Ct</v>
      </c>
      <c r="BM72" s="74"/>
      <c r="BN72" s="74" t="str">
        <f>DHAC_TestPatients_combined!M61</f>
        <v>Opossum Bay</v>
      </c>
      <c r="BO72" s="74" t="str">
        <f>DHAC_TestPatients_combined!N61</f>
        <v>TAS</v>
      </c>
      <c r="BP72" s="72" t="str">
        <f>IF(DHAC_TestPatients_combined!O61&lt;&gt;"",TEXT(DHAC_TestPatients_combined!O61,"0000"),"")</f>
        <v>7023</v>
      </c>
      <c r="BQ72" s="74" t="s">
        <v>259</v>
      </c>
      <c r="BR72" s="74"/>
      <c r="BS72" s="74"/>
      <c r="BT72" s="74"/>
      <c r="BU72" s="74"/>
      <c r="BV72" s="74"/>
      <c r="BW72" s="74"/>
      <c r="BX72" s="74"/>
      <c r="BY72" s="74"/>
      <c r="BZ72" s="74"/>
      <c r="CA72" s="74"/>
      <c r="CB72" s="74"/>
      <c r="CC72" s="160"/>
      <c r="CD72" s="161"/>
      <c r="CE72" s="161"/>
      <c r="CF72" s="161"/>
      <c r="CG72" s="161"/>
      <c r="CH72" s="161"/>
      <c r="CI72" s="74"/>
      <c r="CJ72" s="74"/>
      <c r="CK72" s="74"/>
      <c r="CL72" s="74"/>
    </row>
    <row r="73" spans="1:90" s="65" customFormat="1" x14ac:dyDescent="0.25">
      <c r="A73" s="72" t="str">
        <f>LOWER(_xlfn.CONCAT(SUBSTITUTE(DHAC_TestPatients_combined!G62,"'",""),"-",DHAC_TestPatients_combined!H62,IF(DHAC_TestPatients_combined!I62&lt;&gt;"","-",""),IF(DHAC_TestPatients_combined!I62&lt;&gt;"",DHAC_TestPatients_combined!I62,"")))</f>
        <v>pennington-donnie-kip</v>
      </c>
      <c r="B73" s="72"/>
      <c r="C73" s="74">
        <f>_xlfn.XLOOKUP(DHAC_TestPatients_combined!$U62,CodeMaps!$A$2:$A$7,CodeMaps!$B$2:$B$7,"")</f>
        <v>9</v>
      </c>
      <c r="D73" s="74" t="str">
        <f>_xlfn.XLOOKUP(DHAC_TestPatients_combined!U62,CodeMaps!$A$2:$A$7,CodeMaps!$C$2:$C$7,"")</f>
        <v>Not stated/inadequately described</v>
      </c>
      <c r="E73" s="74"/>
      <c r="F73" s="74"/>
      <c r="G73" s="74"/>
      <c r="H73" s="74"/>
      <c r="I73" s="72" t="str">
        <f>LOWER(DHAC_TestPatients_combined!C62)</f>
        <v>active</v>
      </c>
      <c r="J73" s="72" t="str">
        <f>LOWER(DHAC_TestPatients_combined!D62)</f>
        <v>verified</v>
      </c>
      <c r="K73" s="74"/>
      <c r="L73" s="72" t="str">
        <f>IF(DHAC_TestPatients_combined!B62&lt;&gt;"","NI","")</f>
        <v>NI</v>
      </c>
      <c r="M73" s="74"/>
      <c r="N73" s="74"/>
      <c r="O73" s="72" t="str">
        <f>IF(DHAC_TestPatients_combined!$B62&lt;&gt;"","IHI","")</f>
        <v>IHI</v>
      </c>
      <c r="P73" s="72" t="str">
        <f>IF(DHAC_TestPatients_combined!$B62&lt;&gt;"","http://ns.electronichealth.net.au/id/hi/ihi/1.0","")</f>
        <v>http://ns.electronichealth.net.au/id/hi/ihi/1.0</v>
      </c>
      <c r="Q73" s="72" t="str">
        <f>IF(DHAC_TestPatients_combined!$B62&lt;&gt;"",DHAC_TestPatients_combined!$B62,"")</f>
        <v>8003608500314729</v>
      </c>
      <c r="R73" s="74"/>
      <c r="S73" s="74"/>
      <c r="T73" s="72" t="str">
        <f>IF(DHAC_TestPatients_combined!$E62&lt;&gt;"","MC","")</f>
        <v>MC</v>
      </c>
      <c r="U73" s="74"/>
      <c r="V73" s="74"/>
      <c r="W73" s="72" t="str">
        <f>IF(DHAC_TestPatients_combined!$E62&lt;&gt;"","Medicare Number","")</f>
        <v>Medicare Number</v>
      </c>
      <c r="X73" s="72" t="str">
        <f>IF(DHAC_TestPatients_combined!$E62&lt;&gt;"","http://ns.electronichealth.net.au/id/medicare-number","")</f>
        <v>http://ns.electronichealth.net.au/id/medicare-number</v>
      </c>
      <c r="Y73" s="72" t="str">
        <f>IF(DHAC_TestPatients_combined!$E62&lt;&gt;"",_xlfn.CONCAT(DHAC_TestPatients_combined!$E62,DHAC_TestPatients_combined!$F62),"")</f>
        <v>69518259711</v>
      </c>
      <c r="Z73" s="74"/>
      <c r="AA73" s="72" t="str">
        <f>IF(DHAC_TestPatients_combined!$T62&lt;&gt;"","DVAU","")</f>
        <v/>
      </c>
      <c r="AB73" s="72" t="str">
        <f>IF(DHAC_TestPatients_combined!$T62&lt;&gt;"","http://terminology.hl7.org.au/CodeSystem/v2-0203","")</f>
        <v/>
      </c>
      <c r="AC73" s="72" t="str">
        <f>IF(DHAC_TestPatients_combined!$T62&lt;&gt;"","DVA Number","")</f>
        <v/>
      </c>
      <c r="AD73" s="72" t="str">
        <f>IF(DHAC_TestPatients_combined!$T62&lt;&gt;"","DVA Number","")</f>
        <v/>
      </c>
      <c r="AE73" s="72" t="str">
        <f>IF(DHAC_TestPatients_combined!$T62&lt;&gt;"","http://ns.electronichealth.net.au/id/dva","")</f>
        <v/>
      </c>
      <c r="AF73" s="72" t="str">
        <f>IF(DHAC_TestPatients_combined!$T62&lt;&gt;"",DHAC_TestPatients_combined!$T62,"")</f>
        <v/>
      </c>
      <c r="AG73" s="74"/>
      <c r="AH73" s="74" t="s">
        <v>247</v>
      </c>
      <c r="AI73" s="74"/>
      <c r="AJ73" s="72" t="str">
        <f>DHAC_TestPatients_combined!G62</f>
        <v>PENNINGTON</v>
      </c>
      <c r="AK73" s="72" t="str">
        <f>DHAC_TestPatients_combined!H62</f>
        <v>Donnie</v>
      </c>
      <c r="AL73" s="72" t="str">
        <f>DHAC_TestPatients_combined!I62</f>
        <v>KIP</v>
      </c>
      <c r="AM73" s="74"/>
      <c r="AN73" s="72" t="str">
        <f>IF(DHAC_TestPatients_combined!$V62&lt;&gt;"","usual","")</f>
        <v/>
      </c>
      <c r="AO73" s="72" t="str">
        <f>IF(DHAC_TestPatients_combined!$V62&lt;&gt;"",DHAC_TestPatients_combined!$V62,"")</f>
        <v/>
      </c>
      <c r="AP73" s="74"/>
      <c r="AQ73" s="74"/>
      <c r="AR73" s="74"/>
      <c r="AS73" s="74"/>
      <c r="AT73" s="72" t="str">
        <f>IF(DHAC_TestPatients_combined!S62&lt;&gt;"", "phone",IF(DHAC_TestPatients_combined!Q62&lt;&gt;"", "phone",""))</f>
        <v>phone</v>
      </c>
      <c r="AU73" s="72" t="str">
        <f>IF(DHAC_TestPatients_combined!S62&lt;&gt;"", "home",IF(DHAC_TestPatients_combined!Q62&lt;&gt;"", "mobile",""))</f>
        <v>home</v>
      </c>
      <c r="AV73" s="74" t="str">
        <f>IF(DHAC_TestPatients_combined!S62&lt;&gt;"",DHAC_TestPatients_combined!S62,TEXT(DHAC_TestPatients_combined!Q62,"0000000000"))</f>
        <v>0370106629</v>
      </c>
      <c r="AW73" s="72" t="str">
        <f>IF(DHAC_TestPatients_combined!S62&lt;&gt;"",IF(DHAC_TestPatients_combined!Q62&lt;&gt;"","phone",""),"")</f>
        <v>phone</v>
      </c>
      <c r="AX73" s="72" t="str">
        <f>IF(DHAC_TestPatients_combined!S62&lt;&gt;"", IF(DHAC_TestPatients_combined!Q62&lt;&gt;"", "mobile",""),"")</f>
        <v>mobile</v>
      </c>
      <c r="AY73" s="72" t="str">
        <f>IF(DHAC_TestPatients_combined!S62&lt;&gt;"",TEXT(DHAC_TestPatients_combined!Q62,"0000000000"),"")</f>
        <v>0443892059</v>
      </c>
      <c r="AZ73" s="72" t="str">
        <f>IF(DHAC_TestPatients_combined!P62&lt;&gt;"", "phone","")</f>
        <v>phone</v>
      </c>
      <c r="BA73" s="72" t="str">
        <f>IF(DHAC_TestPatients_combined!P62&lt;&gt;"", "work","")</f>
        <v>work</v>
      </c>
      <c r="BB73" s="72" t="str">
        <f>DHAC_TestPatients_combined!P62</f>
        <v>0370101498</v>
      </c>
      <c r="BC73" s="72" t="str">
        <f>IF(DHAC_TestPatients_combined!R62&lt;&gt;"", "email","")</f>
        <v>email</v>
      </c>
      <c r="BD73" s="72"/>
      <c r="BE73" s="72" t="str">
        <f>DHAC_TestPatients_combined!R62</f>
        <v>donnie.pennington@example.net</v>
      </c>
      <c r="BF73" s="72" t="str">
        <f>_xlfn.XLOOKUP(DHAC_TestPatients_combined!$K62,CodeMaps!$A$12:$A$15,CodeMaps!$B$12:$B$15,"")</f>
        <v>male</v>
      </c>
      <c r="BG73" s="73">
        <f>DHAC_TestPatients_combined!J62</f>
        <v>40121</v>
      </c>
      <c r="BH73" s="74"/>
      <c r="BI73" s="74"/>
      <c r="BJ73" s="74"/>
      <c r="BK73" s="74"/>
      <c r="BL73" s="74" t="str">
        <f>DHAC_TestPatients_combined!L62</f>
        <v>192 Cathedral Dr</v>
      </c>
      <c r="BM73" s="74"/>
      <c r="BN73" s="74" t="str">
        <f>DHAC_TestPatients_combined!M62</f>
        <v>Bicheno</v>
      </c>
      <c r="BO73" s="74" t="str">
        <f>DHAC_TestPatients_combined!N62</f>
        <v>TAS</v>
      </c>
      <c r="BP73" s="72" t="str">
        <f>IF(DHAC_TestPatients_combined!O62&lt;&gt;"",TEXT(DHAC_TestPatients_combined!O62,"0000"),"")</f>
        <v>7215</v>
      </c>
      <c r="BQ73" s="74" t="s">
        <v>259</v>
      </c>
      <c r="BR73" s="74"/>
      <c r="BS73" s="74"/>
      <c r="BT73" s="74"/>
      <c r="BU73" s="74"/>
      <c r="BV73" s="74"/>
      <c r="BW73" s="74"/>
      <c r="BX73" s="74"/>
      <c r="BY73" s="74"/>
      <c r="BZ73" s="74"/>
      <c r="CA73" s="74"/>
      <c r="CB73" s="74"/>
      <c r="CC73" s="160"/>
      <c r="CD73" s="161"/>
      <c r="CE73" s="161"/>
      <c r="CF73" s="161"/>
      <c r="CG73" s="161"/>
      <c r="CH73" s="161"/>
      <c r="CI73" s="74" t="s">
        <v>291</v>
      </c>
      <c r="CJ73" s="74" t="s">
        <v>292</v>
      </c>
      <c r="CK73" s="74" t="s">
        <v>61</v>
      </c>
      <c r="CL73" s="74" t="s">
        <v>293</v>
      </c>
    </row>
    <row r="74" spans="1:90" s="65" customFormat="1" x14ac:dyDescent="0.25">
      <c r="A74" s="72" t="str">
        <f>LOWER(_xlfn.CONCAT(SUBSTITUTE(DHAC_TestPatients_combined!G63,"'",""),"-",DHAC_TestPatients_combined!H63,IF(DHAC_TestPatients_combined!I63&lt;&gt;"","-",""),IF(DHAC_TestPatients_combined!I63&lt;&gt;"",DHAC_TestPatients_combined!I63,"")))</f>
        <v>downie-grant</v>
      </c>
      <c r="B74" s="72"/>
      <c r="C74" s="74">
        <f>_xlfn.XLOOKUP(DHAC_TestPatients_combined!$U63,CodeMaps!$A$2:$A$7,CodeMaps!$B$2:$B$7,"")</f>
        <v>1</v>
      </c>
      <c r="D74" s="74" t="str">
        <f>_xlfn.XLOOKUP(DHAC_TestPatients_combined!U63,CodeMaps!$A$2:$A$7,CodeMaps!$C$2:$C$7,"")</f>
        <v>Aboriginal but not Torres Strait Islander origin</v>
      </c>
      <c r="E74" s="74"/>
      <c r="F74" s="74"/>
      <c r="G74" s="74"/>
      <c r="H74" s="74"/>
      <c r="I74" s="72" t="str">
        <f>LOWER(DHAC_TestPatients_combined!C63)</f>
        <v>active</v>
      </c>
      <c r="J74" s="72" t="str">
        <f>LOWER(DHAC_TestPatients_combined!D63)</f>
        <v>verified</v>
      </c>
      <c r="K74" s="74"/>
      <c r="L74" s="72" t="str">
        <f>IF(DHAC_TestPatients_combined!B63&lt;&gt;"","NI","")</f>
        <v>NI</v>
      </c>
      <c r="M74" s="74"/>
      <c r="N74" s="74"/>
      <c r="O74" s="72" t="str">
        <f>IF(DHAC_TestPatients_combined!$B63&lt;&gt;"","IHI","")</f>
        <v>IHI</v>
      </c>
      <c r="P74" s="72" t="str">
        <f>IF(DHAC_TestPatients_combined!$B63&lt;&gt;"","http://ns.electronichealth.net.au/id/hi/ihi/1.0","")</f>
        <v>http://ns.electronichealth.net.au/id/hi/ihi/1.0</v>
      </c>
      <c r="Q74" s="72" t="str">
        <f>IF(DHAC_TestPatients_combined!$B63&lt;&gt;"",DHAC_TestPatients_combined!$B63,"")</f>
        <v>8003608333647170</v>
      </c>
      <c r="R74" s="74"/>
      <c r="S74" s="74"/>
      <c r="T74" s="72" t="str">
        <f>IF(DHAC_TestPatients_combined!$E63&lt;&gt;"","MC","")</f>
        <v>MC</v>
      </c>
      <c r="U74" s="74"/>
      <c r="V74" s="74"/>
      <c r="W74" s="72" t="str">
        <f>IF(DHAC_TestPatients_combined!$E63&lt;&gt;"","Medicare Number","")</f>
        <v>Medicare Number</v>
      </c>
      <c r="X74" s="72" t="str">
        <f>IF(DHAC_TestPatients_combined!$E63&lt;&gt;"","http://ns.electronichealth.net.au/id/medicare-number","")</f>
        <v>http://ns.electronichealth.net.au/id/medicare-number</v>
      </c>
      <c r="Y74" s="72" t="str">
        <f>IF(DHAC_TestPatients_combined!$E63&lt;&gt;"",_xlfn.CONCAT(DHAC_TestPatients_combined!$E63,DHAC_TestPatients_combined!$F63),"")</f>
        <v>29545403411</v>
      </c>
      <c r="Z74" s="74"/>
      <c r="AA74" s="72" t="str">
        <f>IF(DHAC_TestPatients_combined!$T63&lt;&gt;"","DVAU","")</f>
        <v/>
      </c>
      <c r="AB74" s="72" t="str">
        <f>IF(DHAC_TestPatients_combined!$T63&lt;&gt;"","http://terminology.hl7.org.au/CodeSystem/v2-0203","")</f>
        <v/>
      </c>
      <c r="AC74" s="72" t="str">
        <f>IF(DHAC_TestPatients_combined!$T63&lt;&gt;"","DVA Number","")</f>
        <v/>
      </c>
      <c r="AD74" s="72" t="str">
        <f>IF(DHAC_TestPatients_combined!$T63&lt;&gt;"","DVA Number","")</f>
        <v/>
      </c>
      <c r="AE74" s="72" t="str">
        <f>IF(DHAC_TestPatients_combined!$T63&lt;&gt;"","http://ns.electronichealth.net.au/id/dva","")</f>
        <v/>
      </c>
      <c r="AF74" s="72" t="str">
        <f>IF(DHAC_TestPatients_combined!$T63&lt;&gt;"",DHAC_TestPatients_combined!$T63,"")</f>
        <v/>
      </c>
      <c r="AG74" s="74"/>
      <c r="AH74" s="74" t="s">
        <v>247</v>
      </c>
      <c r="AI74" s="74"/>
      <c r="AJ74" s="72" t="str">
        <f>DHAC_TestPatients_combined!G63</f>
        <v>DOWNIE</v>
      </c>
      <c r="AK74" s="72" t="str">
        <f>DHAC_TestPatients_combined!H63</f>
        <v>Grant</v>
      </c>
      <c r="AL74" s="72" t="str">
        <f>DHAC_TestPatients_combined!I63</f>
        <v/>
      </c>
      <c r="AM74" s="74"/>
      <c r="AN74" s="72" t="str">
        <f>IF(DHAC_TestPatients_combined!$V63&lt;&gt;"","usual","")</f>
        <v/>
      </c>
      <c r="AO74" s="72" t="str">
        <f>IF(DHAC_TestPatients_combined!$V63&lt;&gt;"",DHAC_TestPatients_combined!$V63,"")</f>
        <v/>
      </c>
      <c r="AP74" s="74"/>
      <c r="AQ74" s="74"/>
      <c r="AR74" s="74"/>
      <c r="AS74" s="74"/>
      <c r="AT74" s="72" t="str">
        <f>IF(DHAC_TestPatients_combined!S63&lt;&gt;"", "phone",IF(DHAC_TestPatients_combined!Q63&lt;&gt;"", "phone",""))</f>
        <v>phone</v>
      </c>
      <c r="AU74" s="72" t="str">
        <f>IF(DHAC_TestPatients_combined!S63&lt;&gt;"", "home",IF(DHAC_TestPatients_combined!Q63&lt;&gt;"", "mobile",""))</f>
        <v>home</v>
      </c>
      <c r="AV74" s="74" t="str">
        <f>IF(DHAC_TestPatients_combined!S63&lt;&gt;"",DHAC_TestPatients_combined!S63,TEXT(DHAC_TestPatients_combined!Q63,"0000000000"))</f>
        <v>0270103810</v>
      </c>
      <c r="AW74" s="72" t="str">
        <f>IF(DHAC_TestPatients_combined!S63&lt;&gt;"",IF(DHAC_TestPatients_combined!Q63&lt;&gt;"","phone",""),"")</f>
        <v>phone</v>
      </c>
      <c r="AX74" s="72" t="str">
        <f>IF(DHAC_TestPatients_combined!S63&lt;&gt;"", IF(DHAC_TestPatients_combined!Q63&lt;&gt;"", "mobile",""),"")</f>
        <v>mobile</v>
      </c>
      <c r="AY74" s="72" t="str">
        <f>IF(DHAC_TestPatients_combined!S63&lt;&gt;"",TEXT(DHAC_TestPatients_combined!Q63,"0000000000"),"")</f>
        <v>0475351895</v>
      </c>
      <c r="AZ74" s="72" t="str">
        <f>IF(DHAC_TestPatients_combined!P63&lt;&gt;"", "phone","")</f>
        <v>phone</v>
      </c>
      <c r="BA74" s="72" t="str">
        <f>IF(DHAC_TestPatients_combined!P63&lt;&gt;"", "work","")</f>
        <v>work</v>
      </c>
      <c r="BB74" s="72" t="str">
        <f>DHAC_TestPatients_combined!P63</f>
        <v>0270103810</v>
      </c>
      <c r="BC74" s="72" t="str">
        <f>IF(DHAC_TestPatients_combined!R63&lt;&gt;"", "email","")</f>
        <v>email</v>
      </c>
      <c r="BD74" s="72"/>
      <c r="BE74" s="72" t="str">
        <f>DHAC_TestPatients_combined!R63</f>
        <v>grant.downie@example.com.au</v>
      </c>
      <c r="BF74" s="72" t="str">
        <f>_xlfn.XLOOKUP(DHAC_TestPatients_combined!$K63,CodeMaps!$A$12:$A$15,CodeMaps!$B$12:$B$15,"")</f>
        <v>male</v>
      </c>
      <c r="BG74" s="73">
        <f>DHAC_TestPatients_combined!J63</f>
        <v>36528</v>
      </c>
      <c r="BH74" s="74"/>
      <c r="BI74" s="74"/>
      <c r="BJ74" s="74"/>
      <c r="BK74" s="74"/>
      <c r="BL74" s="74" t="str">
        <f>DHAC_TestPatients_combined!L63</f>
        <v>54 Toby Cnr</v>
      </c>
      <c r="BM74" s="74"/>
      <c r="BN74" s="74" t="str">
        <f>DHAC_TestPatients_combined!M63</f>
        <v>Calwell</v>
      </c>
      <c r="BO74" s="74" t="str">
        <f>DHAC_TestPatients_combined!N63</f>
        <v>ACT</v>
      </c>
      <c r="BP74" s="72" t="str">
        <f>IF(DHAC_TestPatients_combined!O63&lt;&gt;"",TEXT(DHAC_TestPatients_combined!O63,"0000"),"")</f>
        <v>2905</v>
      </c>
      <c r="BQ74" s="74" t="s">
        <v>259</v>
      </c>
      <c r="BR74" s="74"/>
      <c r="BS74" s="74"/>
      <c r="BT74" s="74"/>
      <c r="BU74" s="74"/>
      <c r="BV74" s="74"/>
      <c r="BW74" s="74"/>
      <c r="BX74" s="74"/>
      <c r="BY74" s="74"/>
      <c r="BZ74" s="74"/>
      <c r="CA74" s="74"/>
      <c r="CB74" s="74"/>
      <c r="CC74" s="160"/>
      <c r="CD74" s="161"/>
      <c r="CE74" s="161"/>
      <c r="CF74" s="161" t="s">
        <v>351</v>
      </c>
      <c r="CG74" s="161" t="s">
        <v>352</v>
      </c>
      <c r="CH74" s="161"/>
      <c r="CI74" s="74"/>
      <c r="CJ74" s="74"/>
      <c r="CK74" s="74"/>
      <c r="CL74" s="74"/>
    </row>
    <row r="75" spans="1:90" s="65" customFormat="1" x14ac:dyDescent="0.25">
      <c r="A75" s="72" t="str">
        <f>LOWER(_xlfn.CONCAT(SUBSTITUTE(DHAC_TestPatients_combined!G64,"'",""),"-",DHAC_TestPatients_combined!H64,IF(DHAC_TestPatients_combined!I64&lt;&gt;"","-",""),IF(DHAC_TestPatients_combined!I64&lt;&gt;"",DHAC_TestPatients_combined!I64,"")))</f>
        <v>davis-juan</v>
      </c>
      <c r="B75" s="72"/>
      <c r="C75" s="74">
        <f>_xlfn.XLOOKUP(DHAC_TestPatients_combined!$U64,CodeMaps!$A$2:$A$7,CodeMaps!$B$2:$B$7,"")</f>
        <v>1</v>
      </c>
      <c r="D75" s="74" t="str">
        <f>_xlfn.XLOOKUP(DHAC_TestPatients_combined!U64,CodeMaps!$A$2:$A$7,CodeMaps!$C$2:$C$7,"")</f>
        <v>Aboriginal but not Torres Strait Islander origin</v>
      </c>
      <c r="E75" s="74"/>
      <c r="F75" s="74"/>
      <c r="G75" s="74"/>
      <c r="H75" s="74"/>
      <c r="I75" s="72" t="str">
        <f>LOWER(DHAC_TestPatients_combined!C64)</f>
        <v>active</v>
      </c>
      <c r="J75" s="72" t="str">
        <f>LOWER(DHAC_TestPatients_combined!D64)</f>
        <v>verified</v>
      </c>
      <c r="K75" s="74"/>
      <c r="L75" s="72" t="str">
        <f>IF(DHAC_TestPatients_combined!B64&lt;&gt;"","NI","")</f>
        <v>NI</v>
      </c>
      <c r="M75" s="74"/>
      <c r="N75" s="74"/>
      <c r="O75" s="72" t="str">
        <f>IF(DHAC_TestPatients_combined!$B64&lt;&gt;"","IHI","")</f>
        <v>IHI</v>
      </c>
      <c r="P75" s="72" t="str">
        <f>IF(DHAC_TestPatients_combined!$B64&lt;&gt;"","http://ns.electronichealth.net.au/id/hi/ihi/1.0","")</f>
        <v>http://ns.electronichealth.net.au/id/hi/ihi/1.0</v>
      </c>
      <c r="Q75" s="72" t="str">
        <f>IF(DHAC_TestPatients_combined!$B64&lt;&gt;"",DHAC_TestPatients_combined!$B64,"")</f>
        <v>8003608666976402</v>
      </c>
      <c r="R75" s="74"/>
      <c r="S75" s="74"/>
      <c r="T75" s="72" t="str">
        <f>IF(DHAC_TestPatients_combined!$E64&lt;&gt;"","MC","")</f>
        <v>MC</v>
      </c>
      <c r="U75" s="74"/>
      <c r="V75" s="74"/>
      <c r="W75" s="72" t="str">
        <f>IF(DHAC_TestPatients_combined!$E64&lt;&gt;"","Medicare Number","")</f>
        <v>Medicare Number</v>
      </c>
      <c r="X75" s="72" t="str">
        <f>IF(DHAC_TestPatients_combined!$E64&lt;&gt;"","http://ns.electronichealth.net.au/id/medicare-number","")</f>
        <v>http://ns.electronichealth.net.au/id/medicare-number</v>
      </c>
      <c r="Y75" s="72" t="str">
        <f>IF(DHAC_TestPatients_combined!$E64&lt;&gt;"",_xlfn.CONCAT(DHAC_TestPatients_combined!$E64,DHAC_TestPatients_combined!$F64),"")</f>
        <v>29545404311</v>
      </c>
      <c r="Z75" s="74"/>
      <c r="AA75" s="72" t="str">
        <f>IF(DHAC_TestPatients_combined!$T64&lt;&gt;"","DVAU","")</f>
        <v/>
      </c>
      <c r="AB75" s="72" t="str">
        <f>IF(DHAC_TestPatients_combined!$T64&lt;&gt;"","http://terminology.hl7.org.au/CodeSystem/v2-0203","")</f>
        <v/>
      </c>
      <c r="AC75" s="72" t="str">
        <f>IF(DHAC_TestPatients_combined!$T64&lt;&gt;"","DVA Number","")</f>
        <v/>
      </c>
      <c r="AD75" s="72" t="str">
        <f>IF(DHAC_TestPatients_combined!$T64&lt;&gt;"","DVA Number","")</f>
        <v/>
      </c>
      <c r="AE75" s="72" t="str">
        <f>IF(DHAC_TestPatients_combined!$T64&lt;&gt;"","http://ns.electronichealth.net.au/id/dva","")</f>
        <v/>
      </c>
      <c r="AF75" s="72" t="str">
        <f>IF(DHAC_TestPatients_combined!$T64&lt;&gt;"",DHAC_TestPatients_combined!$T64,"")</f>
        <v/>
      </c>
      <c r="AG75" s="74"/>
      <c r="AH75" s="74" t="s">
        <v>247</v>
      </c>
      <c r="AI75" s="74"/>
      <c r="AJ75" s="72" t="str">
        <f>DHAC_TestPatients_combined!G64</f>
        <v>DAVIS</v>
      </c>
      <c r="AK75" s="72" t="str">
        <f>DHAC_TestPatients_combined!H64</f>
        <v>Juan</v>
      </c>
      <c r="AL75" s="72" t="str">
        <f>DHAC_TestPatients_combined!I64</f>
        <v/>
      </c>
      <c r="AM75" s="74"/>
      <c r="AN75" s="72" t="str">
        <f>IF(DHAC_TestPatients_combined!$V64&lt;&gt;"","usual","")</f>
        <v/>
      </c>
      <c r="AO75" s="72" t="str">
        <f>IF(DHAC_TestPatients_combined!$V64&lt;&gt;"",DHAC_TestPatients_combined!$V64,"")</f>
        <v/>
      </c>
      <c r="AP75" s="74"/>
      <c r="AQ75" s="74"/>
      <c r="AR75" s="74"/>
      <c r="AS75" s="74"/>
      <c r="AT75" s="72" t="str">
        <f>IF(DHAC_TestPatients_combined!S64&lt;&gt;"", "phone",IF(DHAC_TestPatients_combined!Q64&lt;&gt;"", "phone",""))</f>
        <v>phone</v>
      </c>
      <c r="AU75" s="72" t="str">
        <f>IF(DHAC_TestPatients_combined!S64&lt;&gt;"", "home",IF(DHAC_TestPatients_combined!Q64&lt;&gt;"", "mobile",""))</f>
        <v>home</v>
      </c>
      <c r="AV75" s="74" t="str">
        <f>IF(DHAC_TestPatients_combined!S64&lt;&gt;"",DHAC_TestPatients_combined!S64,TEXT(DHAC_TestPatients_combined!Q64,"0000000000"))</f>
        <v>0270103863</v>
      </c>
      <c r="AW75" s="72" t="str">
        <f>IF(DHAC_TestPatients_combined!S64&lt;&gt;"",IF(DHAC_TestPatients_combined!Q64&lt;&gt;"","phone",""),"")</f>
        <v>phone</v>
      </c>
      <c r="AX75" s="72" t="str">
        <f>IF(DHAC_TestPatients_combined!S64&lt;&gt;"", IF(DHAC_TestPatients_combined!Q64&lt;&gt;"", "mobile",""),"")</f>
        <v>mobile</v>
      </c>
      <c r="AY75" s="72" t="str">
        <f>IF(DHAC_TestPatients_combined!S64&lt;&gt;"",TEXT(DHAC_TestPatients_combined!Q64,"0000000000"),"")</f>
        <v>0449502039</v>
      </c>
      <c r="AZ75" s="72" t="str">
        <f>IF(DHAC_TestPatients_combined!P64&lt;&gt;"", "phone","")</f>
        <v>phone</v>
      </c>
      <c r="BA75" s="72" t="str">
        <f>IF(DHAC_TestPatients_combined!P64&lt;&gt;"", "work","")</f>
        <v>work</v>
      </c>
      <c r="BB75" s="72" t="str">
        <f>DHAC_TestPatients_combined!P64</f>
        <v>0270103810</v>
      </c>
      <c r="BC75" s="72" t="str">
        <f>IF(DHAC_TestPatients_combined!R64&lt;&gt;"", "email","")</f>
        <v>email</v>
      </c>
      <c r="BD75" s="72"/>
      <c r="BE75" s="72" t="str">
        <f>DHAC_TestPatients_combined!R64</f>
        <v>juan.davis@example.net</v>
      </c>
      <c r="BF75" s="72" t="str">
        <f>_xlfn.XLOOKUP(DHAC_TestPatients_combined!$K64,CodeMaps!$A$12:$A$15,CodeMaps!$B$12:$B$15,"")</f>
        <v>male</v>
      </c>
      <c r="BG75" s="73">
        <f>DHAC_TestPatients_combined!J64</f>
        <v>33180</v>
      </c>
      <c r="BH75" s="74"/>
      <c r="BI75" s="74"/>
      <c r="BJ75" s="74"/>
      <c r="BK75" s="74"/>
      <c r="BL75" s="74" t="str">
        <f>DHAC_TestPatients_combined!L64</f>
        <v>98 Grande Gdns</v>
      </c>
      <c r="BM75" s="74"/>
      <c r="BN75" s="74" t="str">
        <f>DHAC_TestPatients_combined!M64</f>
        <v>Monash</v>
      </c>
      <c r="BO75" s="74" t="str">
        <f>DHAC_TestPatients_combined!N64</f>
        <v>ACT</v>
      </c>
      <c r="BP75" s="72" t="str">
        <f>IF(DHAC_TestPatients_combined!O64&lt;&gt;"",TEXT(DHAC_TestPatients_combined!O64,"0000"),"")</f>
        <v>2904</v>
      </c>
      <c r="BQ75" s="74" t="s">
        <v>259</v>
      </c>
      <c r="BR75" s="74"/>
      <c r="BS75" s="74"/>
      <c r="BT75" s="74"/>
      <c r="BU75" s="74"/>
      <c r="BV75" s="74"/>
      <c r="BW75" s="74"/>
      <c r="BX75" s="74"/>
      <c r="BY75" s="74"/>
      <c r="BZ75" s="74"/>
      <c r="CA75" s="74"/>
      <c r="CB75" s="74"/>
      <c r="CC75" s="160"/>
      <c r="CD75" s="161"/>
      <c r="CE75" s="161"/>
      <c r="CF75" s="161"/>
      <c r="CG75" s="161"/>
      <c r="CH75" s="161"/>
      <c r="CI75" s="74"/>
      <c r="CJ75" s="74"/>
      <c r="CK75" s="74"/>
      <c r="CL75" s="74"/>
    </row>
    <row r="76" spans="1:90" s="65" customFormat="1" x14ac:dyDescent="0.25">
      <c r="A76" s="72" t="str">
        <f>LOWER(_xlfn.CONCAT(SUBSTITUTE(DHAC_TestPatients_combined!G65,"'",""),"-",DHAC_TestPatients_combined!H65,IF(DHAC_TestPatients_combined!I65&lt;&gt;"","-",""),IF(DHAC_TestPatients_combined!I65&lt;&gt;"",DHAC_TestPatients_combined!I65,"")))</f>
        <v>hulme-brant</v>
      </c>
      <c r="B76" s="72"/>
      <c r="C76" s="74">
        <f>_xlfn.XLOOKUP(DHAC_TestPatients_combined!$U65,CodeMaps!$A$2:$A$7,CodeMaps!$B$2:$B$7,"")</f>
        <v>2</v>
      </c>
      <c r="D76" s="74" t="str">
        <f>_xlfn.XLOOKUP(DHAC_TestPatients_combined!U65,CodeMaps!$A$2:$A$7,CodeMaps!$C$2:$C$7,"")</f>
        <v>Torres Strait Islander but not Aboriginal origin</v>
      </c>
      <c r="E76" s="74"/>
      <c r="F76" s="74"/>
      <c r="G76" s="74"/>
      <c r="H76" s="74"/>
      <c r="I76" s="72" t="str">
        <f>LOWER(DHAC_TestPatients_combined!C65)</f>
        <v>active</v>
      </c>
      <c r="J76" s="72" t="str">
        <f>LOWER(DHAC_TestPatients_combined!D65)</f>
        <v>verified</v>
      </c>
      <c r="K76" s="74"/>
      <c r="L76" s="72" t="str">
        <f>IF(DHAC_TestPatients_combined!B65&lt;&gt;"","NI","")</f>
        <v>NI</v>
      </c>
      <c r="M76" s="74"/>
      <c r="N76" s="74"/>
      <c r="O76" s="72" t="str">
        <f>IF(DHAC_TestPatients_combined!$B65&lt;&gt;"","IHI","")</f>
        <v>IHI</v>
      </c>
      <c r="P76" s="72" t="str">
        <f>IF(DHAC_TestPatients_combined!$B65&lt;&gt;"","http://ns.electronichealth.net.au/id/hi/ihi/1.0","")</f>
        <v>http://ns.electronichealth.net.au/id/hi/ihi/1.0</v>
      </c>
      <c r="Q76" s="72" t="str">
        <f>IF(DHAC_TestPatients_combined!$B65&lt;&gt;"",DHAC_TestPatients_combined!$B65,"")</f>
        <v>8003608500314711</v>
      </c>
      <c r="R76" s="74"/>
      <c r="S76" s="74"/>
      <c r="T76" s="72" t="str">
        <f>IF(DHAC_TestPatients_combined!$E65&lt;&gt;"","MC","")</f>
        <v>MC</v>
      </c>
      <c r="U76" s="74"/>
      <c r="V76" s="74"/>
      <c r="W76" s="72" t="str">
        <f>IF(DHAC_TestPatients_combined!$E65&lt;&gt;"","Medicare Number","")</f>
        <v>Medicare Number</v>
      </c>
      <c r="X76" s="72" t="str">
        <f>IF(DHAC_TestPatients_combined!$E65&lt;&gt;"","http://ns.electronichealth.net.au/id/medicare-number","")</f>
        <v>http://ns.electronichealth.net.au/id/medicare-number</v>
      </c>
      <c r="Y76" s="72" t="str">
        <f>IF(DHAC_TestPatients_combined!$E65&lt;&gt;"",_xlfn.CONCAT(DHAC_TestPatients_combined!$E65,DHAC_TestPatients_combined!$F65),"")</f>
        <v>29545405211</v>
      </c>
      <c r="Z76" s="74"/>
      <c r="AA76" s="72" t="str">
        <f>IF(DHAC_TestPatients_combined!$T65&lt;&gt;"","DVAU","")</f>
        <v/>
      </c>
      <c r="AB76" s="72" t="str">
        <f>IF(DHAC_TestPatients_combined!$T65&lt;&gt;"","http://terminology.hl7.org.au/CodeSystem/v2-0203","")</f>
        <v/>
      </c>
      <c r="AC76" s="72" t="str">
        <f>IF(DHAC_TestPatients_combined!$T65&lt;&gt;"","DVA Number","")</f>
        <v/>
      </c>
      <c r="AD76" s="72" t="str">
        <f>IF(DHAC_TestPatients_combined!$T65&lt;&gt;"","DVA Number","")</f>
        <v/>
      </c>
      <c r="AE76" s="72" t="str">
        <f>IF(DHAC_TestPatients_combined!$T65&lt;&gt;"","http://ns.electronichealth.net.au/id/dva","")</f>
        <v/>
      </c>
      <c r="AF76" s="72" t="str">
        <f>IF(DHAC_TestPatients_combined!$T65&lt;&gt;"",DHAC_TestPatients_combined!$T65,"")</f>
        <v/>
      </c>
      <c r="AG76" s="74"/>
      <c r="AH76" s="74" t="s">
        <v>247</v>
      </c>
      <c r="AI76" s="74"/>
      <c r="AJ76" s="72" t="str">
        <f>DHAC_TestPatients_combined!G65</f>
        <v>HULME</v>
      </c>
      <c r="AK76" s="72" t="str">
        <f>DHAC_TestPatients_combined!H65</f>
        <v>Brant</v>
      </c>
      <c r="AL76" s="72" t="str">
        <f>DHAC_TestPatients_combined!I65</f>
        <v/>
      </c>
      <c r="AM76" s="74"/>
      <c r="AN76" s="72" t="str">
        <f>IF(DHAC_TestPatients_combined!$V65&lt;&gt;"","usual","")</f>
        <v/>
      </c>
      <c r="AO76" s="72" t="str">
        <f>IF(DHAC_TestPatients_combined!$V65&lt;&gt;"",DHAC_TestPatients_combined!$V65,"")</f>
        <v/>
      </c>
      <c r="AP76" s="74"/>
      <c r="AQ76" s="74"/>
      <c r="AR76" s="74"/>
      <c r="AS76" s="74"/>
      <c r="AT76" s="72" t="str">
        <f>IF(DHAC_TestPatients_combined!S65&lt;&gt;"", "phone",IF(DHAC_TestPatients_combined!Q65&lt;&gt;"", "phone",""))</f>
        <v>phone</v>
      </c>
      <c r="AU76" s="72" t="str">
        <f>IF(DHAC_TestPatients_combined!S65&lt;&gt;"", "home",IF(DHAC_TestPatients_combined!Q65&lt;&gt;"", "mobile",""))</f>
        <v>home</v>
      </c>
      <c r="AV76" s="74" t="str">
        <f>IF(DHAC_TestPatients_combined!S65&lt;&gt;"",DHAC_TestPatients_combined!S65,TEXT(DHAC_TestPatients_combined!Q65,"0000000000"))</f>
        <v>0270105704</v>
      </c>
      <c r="AW76" s="72" t="str">
        <f>IF(DHAC_TestPatients_combined!S65&lt;&gt;"",IF(DHAC_TestPatients_combined!Q65&lt;&gt;"","phone",""),"")</f>
        <v>phone</v>
      </c>
      <c r="AX76" s="72" t="str">
        <f>IF(DHAC_TestPatients_combined!S65&lt;&gt;"", IF(DHAC_TestPatients_combined!Q65&lt;&gt;"", "mobile",""),"")</f>
        <v>mobile</v>
      </c>
      <c r="AY76" s="72" t="str">
        <f>IF(DHAC_TestPatients_combined!S65&lt;&gt;"",TEXT(DHAC_TestPatients_combined!Q65,"0000000000"),"")</f>
        <v>0445351522</v>
      </c>
      <c r="AZ76" s="72" t="str">
        <f>IF(DHAC_TestPatients_combined!P65&lt;&gt;"", "phone","")</f>
        <v>phone</v>
      </c>
      <c r="BA76" s="72" t="str">
        <f>IF(DHAC_TestPatients_combined!P65&lt;&gt;"", "work","")</f>
        <v>work</v>
      </c>
      <c r="BB76" s="72" t="str">
        <f>DHAC_TestPatients_combined!P65</f>
        <v>0270103810</v>
      </c>
      <c r="BC76" s="72" t="str">
        <f>IF(DHAC_TestPatients_combined!R65&lt;&gt;"", "email","")</f>
        <v>email</v>
      </c>
      <c r="BD76" s="72"/>
      <c r="BE76" s="72" t="str">
        <f>DHAC_TestPatients_combined!R65</f>
        <v>brant.hulme@example.com</v>
      </c>
      <c r="BF76" s="72" t="str">
        <f>_xlfn.XLOOKUP(DHAC_TestPatients_combined!$K65,CodeMaps!$A$12:$A$15,CodeMaps!$B$12:$B$15,"")</f>
        <v>male</v>
      </c>
      <c r="BG76" s="73">
        <f>DHAC_TestPatients_combined!J65</f>
        <v>37085</v>
      </c>
      <c r="BH76" s="74"/>
      <c r="BI76" s="74"/>
      <c r="BJ76" s="74"/>
      <c r="BK76" s="74"/>
      <c r="BL76" s="74" t="str">
        <f>DHAC_TestPatients_combined!L65</f>
        <v>58 Constitution Lane</v>
      </c>
      <c r="BM76" s="74"/>
      <c r="BN76" s="74" t="str">
        <f>DHAC_TestPatients_combined!M65</f>
        <v>Erindale Centre</v>
      </c>
      <c r="BO76" s="74" t="str">
        <f>DHAC_TestPatients_combined!N65</f>
        <v>ACT</v>
      </c>
      <c r="BP76" s="72" t="str">
        <f>IF(DHAC_TestPatients_combined!O65&lt;&gt;"",TEXT(DHAC_TestPatients_combined!O65,"0000"),"")</f>
        <v>2903</v>
      </c>
      <c r="BQ76" s="74" t="s">
        <v>259</v>
      </c>
      <c r="BR76" s="74"/>
      <c r="BS76" s="74"/>
      <c r="BT76" s="74"/>
      <c r="BU76" s="74"/>
      <c r="BV76" s="74"/>
      <c r="BW76" s="74"/>
      <c r="BX76" s="74"/>
      <c r="BY76" s="74"/>
      <c r="BZ76" s="74"/>
      <c r="CA76" s="74"/>
      <c r="CB76" s="74"/>
      <c r="CC76" s="160">
        <v>33791000087105</v>
      </c>
      <c r="CD76" s="161" t="s">
        <v>336</v>
      </c>
      <c r="CE76" s="161"/>
      <c r="CF76" s="161"/>
      <c r="CG76" s="161"/>
      <c r="CH76" s="161"/>
      <c r="CI76" s="74"/>
      <c r="CJ76" s="74"/>
      <c r="CK76" s="74"/>
      <c r="CL76" s="74"/>
    </row>
    <row r="77" spans="1:90" s="65" customFormat="1" x14ac:dyDescent="0.25">
      <c r="A77" s="72" t="str">
        <f>LOWER(_xlfn.CONCAT(SUBSTITUTE(DHAC_TestPatients_combined!G66,"'",""),"-",DHAC_TestPatients_combined!H66,IF(DHAC_TestPatients_combined!I66&lt;&gt;"","-",""),IF(DHAC_TestPatients_combined!I66&lt;&gt;"",DHAC_TestPatients_combined!I66,"")))</f>
        <v>black-kerry-dougal</v>
      </c>
      <c r="B77" s="72"/>
      <c r="C77" s="74">
        <f>_xlfn.XLOOKUP(DHAC_TestPatients_combined!$U66,CodeMaps!$A$2:$A$7,CodeMaps!$B$2:$B$7,"")</f>
        <v>4</v>
      </c>
      <c r="D77" s="74" t="str">
        <f>_xlfn.XLOOKUP(DHAC_TestPatients_combined!U66,CodeMaps!$A$2:$A$7,CodeMaps!$C$2:$C$7,"")</f>
        <v>Neither Aboriginal nor Torres Strait Islander origin</v>
      </c>
      <c r="E77" s="74"/>
      <c r="F77" s="74"/>
      <c r="G77" s="74"/>
      <c r="H77" s="74"/>
      <c r="I77" s="72" t="str">
        <f>LOWER(DHAC_TestPatients_combined!C66)</f>
        <v>active</v>
      </c>
      <c r="J77" s="72" t="str">
        <f>LOWER(DHAC_TestPatients_combined!D66)</f>
        <v>verified</v>
      </c>
      <c r="K77" s="74"/>
      <c r="L77" s="72" t="str">
        <f>IF(DHAC_TestPatients_combined!B66&lt;&gt;"","NI","")</f>
        <v>NI</v>
      </c>
      <c r="M77" s="74"/>
      <c r="N77" s="74"/>
      <c r="O77" s="72" t="str">
        <f>IF(DHAC_TestPatients_combined!$B66&lt;&gt;"","IHI","")</f>
        <v>IHI</v>
      </c>
      <c r="P77" s="72" t="str">
        <f>IF(DHAC_TestPatients_combined!$B66&lt;&gt;"","http://ns.electronichealth.net.au/id/hi/ihi/1.0","")</f>
        <v>http://ns.electronichealth.net.au/id/hi/ihi/1.0</v>
      </c>
      <c r="Q77" s="72" t="str">
        <f>IF(DHAC_TestPatients_combined!$B66&lt;&gt;"",DHAC_TestPatients_combined!$B66,"")</f>
        <v>8003608000311688</v>
      </c>
      <c r="R77" s="74"/>
      <c r="S77" s="74"/>
      <c r="T77" s="72" t="str">
        <f>IF(DHAC_TestPatients_combined!$E66&lt;&gt;"","MC","")</f>
        <v>MC</v>
      </c>
      <c r="U77" s="74"/>
      <c r="V77" s="74"/>
      <c r="W77" s="72" t="str">
        <f>IF(DHAC_TestPatients_combined!$E66&lt;&gt;"","Medicare Number","")</f>
        <v>Medicare Number</v>
      </c>
      <c r="X77" s="72" t="str">
        <f>IF(DHAC_TestPatients_combined!$E66&lt;&gt;"","http://ns.electronichealth.net.au/id/medicare-number","")</f>
        <v>http://ns.electronichealth.net.au/id/medicare-number</v>
      </c>
      <c r="Y77" s="72" t="str">
        <f>IF(DHAC_TestPatients_combined!$E66&lt;&gt;"",_xlfn.CONCAT(DHAC_TestPatients_combined!$E66,DHAC_TestPatients_combined!$F66),"")</f>
        <v>29545406111</v>
      </c>
      <c r="Z77" s="74"/>
      <c r="AA77" s="72" t="str">
        <f>IF(DHAC_TestPatients_combined!$T66&lt;&gt;"","DVAU","")</f>
        <v>DVAU</v>
      </c>
      <c r="AB77" s="72" t="str">
        <f>IF(DHAC_TestPatients_combined!$T66&lt;&gt;"","http://terminology.hl7.org.au/CodeSystem/v2-0203","")</f>
        <v>http://terminology.hl7.org.au/CodeSystem/v2-0203</v>
      </c>
      <c r="AC77" s="72" t="str">
        <f>IF(DHAC_TestPatients_combined!$T66&lt;&gt;"","DVA Number","")</f>
        <v>DVA Number</v>
      </c>
      <c r="AD77" s="72" t="str">
        <f>IF(DHAC_TestPatients_combined!$T66&lt;&gt;"","DVA Number","")</f>
        <v>DVA Number</v>
      </c>
      <c r="AE77" s="72" t="str">
        <f>IF(DHAC_TestPatients_combined!$T66&lt;&gt;"","http://ns.electronichealth.net.au/id/dva","")</f>
        <v>http://ns.electronichealth.net.au/id/dva</v>
      </c>
      <c r="AF77" s="72" t="str">
        <f>IF(DHAC_TestPatients_combined!$T66&lt;&gt;"",DHAC_TestPatients_combined!$T66,"")</f>
        <v>QX827289</v>
      </c>
      <c r="AG77" s="74"/>
      <c r="AH77" s="74" t="s">
        <v>247</v>
      </c>
      <c r="AI77" s="74"/>
      <c r="AJ77" s="72" t="str">
        <f>DHAC_TestPatients_combined!G66</f>
        <v>BLACK</v>
      </c>
      <c r="AK77" s="72" t="str">
        <f>DHAC_TestPatients_combined!H66</f>
        <v>Kerry</v>
      </c>
      <c r="AL77" s="72" t="str">
        <f>DHAC_TestPatients_combined!I66</f>
        <v>DOUGAL</v>
      </c>
      <c r="AM77" s="74"/>
      <c r="AN77" s="72" t="str">
        <f>IF(DHAC_TestPatients_combined!$V66&lt;&gt;"","usual","")</f>
        <v/>
      </c>
      <c r="AO77" s="72" t="str">
        <f>IF(DHAC_TestPatients_combined!$V66&lt;&gt;"",DHAC_TestPatients_combined!$V66,"")</f>
        <v/>
      </c>
      <c r="AP77" s="74"/>
      <c r="AQ77" s="74"/>
      <c r="AR77" s="74"/>
      <c r="AS77" s="74"/>
      <c r="AT77" s="72" t="str">
        <f>IF(DHAC_TestPatients_combined!S66&lt;&gt;"", "phone",IF(DHAC_TestPatients_combined!Q66&lt;&gt;"", "phone",""))</f>
        <v>phone</v>
      </c>
      <c r="AU77" s="72" t="str">
        <f>IF(DHAC_TestPatients_combined!S66&lt;&gt;"", "home",IF(DHAC_TestPatients_combined!Q66&lt;&gt;"", "mobile",""))</f>
        <v>home</v>
      </c>
      <c r="AV77" s="74" t="str">
        <f>IF(DHAC_TestPatients_combined!S66&lt;&gt;"",DHAC_TestPatients_combined!S66,TEXT(DHAC_TestPatients_combined!Q66,"0000000000"))</f>
        <v>0270109494</v>
      </c>
      <c r="AW77" s="72" t="str">
        <f>IF(DHAC_TestPatients_combined!S66&lt;&gt;"",IF(DHAC_TestPatients_combined!Q66&lt;&gt;"","phone",""),"")</f>
        <v>phone</v>
      </c>
      <c r="AX77" s="72" t="str">
        <f>IF(DHAC_TestPatients_combined!S66&lt;&gt;"", IF(DHAC_TestPatients_combined!Q66&lt;&gt;"", "mobile",""),"")</f>
        <v>mobile</v>
      </c>
      <c r="AY77" s="72" t="str">
        <f>IF(DHAC_TestPatients_combined!S66&lt;&gt;"",TEXT(DHAC_TestPatients_combined!Q66,"0000000000"),"")</f>
        <v>0423720003</v>
      </c>
      <c r="AZ77" s="72" t="str">
        <f>IF(DHAC_TestPatients_combined!P66&lt;&gt;"", "phone","")</f>
        <v>phone</v>
      </c>
      <c r="BA77" s="72" t="str">
        <f>IF(DHAC_TestPatients_combined!P66&lt;&gt;"", "work","")</f>
        <v>work</v>
      </c>
      <c r="BB77" s="72" t="str">
        <f>DHAC_TestPatients_combined!P66</f>
        <v>0270103810</v>
      </c>
      <c r="BC77" s="72" t="str">
        <f>IF(DHAC_TestPatients_combined!R66&lt;&gt;"", "email","")</f>
        <v>email</v>
      </c>
      <c r="BD77" s="72"/>
      <c r="BE77" s="72" t="str">
        <f>DHAC_TestPatients_combined!R66</f>
        <v>kerry.black@example.com.au</v>
      </c>
      <c r="BF77" s="72" t="str">
        <f>_xlfn.XLOOKUP(DHAC_TestPatients_combined!$K66,CodeMaps!$A$12:$A$15,CodeMaps!$B$12:$B$15,"")</f>
        <v>male</v>
      </c>
      <c r="BG77" s="73">
        <f>DHAC_TestPatients_combined!J66</f>
        <v>37189</v>
      </c>
      <c r="BH77" s="74"/>
      <c r="BI77" s="74"/>
      <c r="BJ77" s="74"/>
      <c r="BK77" s="74"/>
      <c r="BL77" s="74" t="str">
        <f>DHAC_TestPatients_combined!L66</f>
        <v>103 East Est</v>
      </c>
      <c r="BM77" s="74"/>
      <c r="BN77" s="74" t="str">
        <f>DHAC_TestPatients_combined!M66</f>
        <v>Monash</v>
      </c>
      <c r="BO77" s="74" t="str">
        <f>DHAC_TestPatients_combined!N66</f>
        <v>ACT</v>
      </c>
      <c r="BP77" s="72" t="str">
        <f>IF(DHAC_TestPatients_combined!O66&lt;&gt;"",TEXT(DHAC_TestPatients_combined!O66,"0000"),"")</f>
        <v>2904</v>
      </c>
      <c r="BQ77" s="74" t="s">
        <v>259</v>
      </c>
      <c r="BR77" s="74"/>
      <c r="BS77" s="74"/>
      <c r="BT77" s="74"/>
      <c r="BU77" s="74"/>
      <c r="BV77" s="74"/>
      <c r="BW77" s="74"/>
      <c r="BX77" s="74"/>
      <c r="BY77" s="74"/>
      <c r="BZ77" s="74"/>
      <c r="CA77" s="74"/>
      <c r="CB77" s="74"/>
      <c r="CC77" s="160"/>
      <c r="CD77" s="161"/>
      <c r="CE77" s="161"/>
      <c r="CF77" s="161"/>
      <c r="CG77" s="161"/>
      <c r="CH77" s="161"/>
      <c r="CI77" s="74"/>
      <c r="CJ77" s="74"/>
      <c r="CK77" s="74"/>
      <c r="CL77" s="74"/>
    </row>
    <row r="78" spans="1:90" s="65" customFormat="1" x14ac:dyDescent="0.25">
      <c r="A78" s="72" t="str">
        <f>LOWER(_xlfn.CONCAT(SUBSTITUTE(DHAC_TestPatients_combined!G67,"'",""),"-",DHAC_TestPatients_combined!H67,IF(DHAC_TestPatients_combined!I67&lt;&gt;"","-",""),IF(DHAC_TestPatients_combined!I67&lt;&gt;"",DHAC_TestPatients_combined!I67,"")))</f>
        <v>scott-elijah-ken</v>
      </c>
      <c r="B78" s="72"/>
      <c r="C78" s="74">
        <f>_xlfn.XLOOKUP(DHAC_TestPatients_combined!$U67,CodeMaps!$A$2:$A$7,CodeMaps!$B$2:$B$7,"")</f>
        <v>2</v>
      </c>
      <c r="D78" s="74" t="str">
        <f>_xlfn.XLOOKUP(DHAC_TestPatients_combined!U67,CodeMaps!$A$2:$A$7,CodeMaps!$C$2:$C$7,"")</f>
        <v>Torres Strait Islander but not Aboriginal origin</v>
      </c>
      <c r="E78" s="74"/>
      <c r="F78" s="74"/>
      <c r="G78" s="74"/>
      <c r="H78" s="74"/>
      <c r="I78" s="72" t="str">
        <f>LOWER(DHAC_TestPatients_combined!C67)</f>
        <v>active</v>
      </c>
      <c r="J78" s="72" t="str">
        <f>LOWER(DHAC_TestPatients_combined!D67)</f>
        <v>verified</v>
      </c>
      <c r="K78" s="74"/>
      <c r="L78" s="72" t="str">
        <f>IF(DHAC_TestPatients_combined!B67&lt;&gt;"","NI","")</f>
        <v>NI</v>
      </c>
      <c r="M78" s="74"/>
      <c r="N78" s="74"/>
      <c r="O78" s="72" t="str">
        <f>IF(DHAC_TestPatients_combined!$B67&lt;&gt;"","IHI","")</f>
        <v>IHI</v>
      </c>
      <c r="P78" s="72" t="str">
        <f>IF(DHAC_TestPatients_combined!$B67&lt;&gt;"","http://ns.electronichealth.net.au/id/hi/ihi/1.0","")</f>
        <v>http://ns.electronichealth.net.au/id/hi/ihi/1.0</v>
      </c>
      <c r="Q78" s="72" t="str">
        <f>IF(DHAC_TestPatients_combined!$B67&lt;&gt;"",DHAC_TestPatients_combined!$B67,"")</f>
        <v>8003608333647204</v>
      </c>
      <c r="R78" s="74"/>
      <c r="S78" s="74"/>
      <c r="T78" s="72" t="str">
        <f>IF(DHAC_TestPatients_combined!$E67&lt;&gt;"","MC","")</f>
        <v>MC</v>
      </c>
      <c r="U78" s="74"/>
      <c r="V78" s="74"/>
      <c r="W78" s="72" t="str">
        <f>IF(DHAC_TestPatients_combined!$E67&lt;&gt;"","Medicare Number","")</f>
        <v>Medicare Number</v>
      </c>
      <c r="X78" s="72" t="str">
        <f>IF(DHAC_TestPatients_combined!$E67&lt;&gt;"","http://ns.electronichealth.net.au/id/medicare-number","")</f>
        <v>http://ns.electronichealth.net.au/id/medicare-number</v>
      </c>
      <c r="Y78" s="72" t="str">
        <f>IF(DHAC_TestPatients_combined!$E67&lt;&gt;"",_xlfn.CONCAT(DHAC_TestPatients_combined!$E67,DHAC_TestPatients_combined!$F67),"")</f>
        <v>29545408911</v>
      </c>
      <c r="Z78" s="74"/>
      <c r="AA78" s="72" t="str">
        <f>IF(DHAC_TestPatients_combined!$T67&lt;&gt;"","DVAU","")</f>
        <v>DVAU</v>
      </c>
      <c r="AB78" s="72" t="str">
        <f>IF(DHAC_TestPatients_combined!$T67&lt;&gt;"","http://terminology.hl7.org.au/CodeSystem/v2-0203","")</f>
        <v>http://terminology.hl7.org.au/CodeSystem/v2-0203</v>
      </c>
      <c r="AC78" s="72" t="str">
        <f>IF(DHAC_TestPatients_combined!$T67&lt;&gt;"","DVA Number","")</f>
        <v>DVA Number</v>
      </c>
      <c r="AD78" s="72" t="str">
        <f>IF(DHAC_TestPatients_combined!$T67&lt;&gt;"","DVA Number","")</f>
        <v>DVA Number</v>
      </c>
      <c r="AE78" s="72" t="str">
        <f>IF(DHAC_TestPatients_combined!$T67&lt;&gt;"","http://ns.electronichealth.net.au/id/dva","")</f>
        <v>http://ns.electronichealth.net.au/id/dva</v>
      </c>
      <c r="AF78" s="72" t="str">
        <f>IF(DHAC_TestPatients_combined!$T67&lt;&gt;"",DHAC_TestPatients_combined!$T67,"")</f>
        <v>QX521750</v>
      </c>
      <c r="AG78" s="74"/>
      <c r="AH78" s="74" t="s">
        <v>247</v>
      </c>
      <c r="AI78" s="74"/>
      <c r="AJ78" s="72" t="str">
        <f>DHAC_TestPatients_combined!G67</f>
        <v>SCOTT</v>
      </c>
      <c r="AK78" s="72" t="str">
        <f>DHAC_TestPatients_combined!H67</f>
        <v>Elijah</v>
      </c>
      <c r="AL78" s="72" t="str">
        <f>DHAC_TestPatients_combined!I67</f>
        <v>KEN</v>
      </c>
      <c r="AM78" s="74"/>
      <c r="AN78" s="72" t="str">
        <f>IF(DHAC_TestPatients_combined!$V67&lt;&gt;"","usual","")</f>
        <v/>
      </c>
      <c r="AO78" s="72" t="str">
        <f>IF(DHAC_TestPatients_combined!$V67&lt;&gt;"",DHAC_TestPatients_combined!$V67,"")</f>
        <v/>
      </c>
      <c r="AP78" s="74"/>
      <c r="AQ78" s="74"/>
      <c r="AR78" s="74"/>
      <c r="AS78" s="74"/>
      <c r="AT78" s="72" t="str">
        <f>IF(DHAC_TestPatients_combined!S67&lt;&gt;"", "phone",IF(DHAC_TestPatients_combined!Q67&lt;&gt;"", "phone",""))</f>
        <v>phone</v>
      </c>
      <c r="AU78" s="72" t="str">
        <f>IF(DHAC_TestPatients_combined!S67&lt;&gt;"", "home",IF(DHAC_TestPatients_combined!Q67&lt;&gt;"", "mobile",""))</f>
        <v>home</v>
      </c>
      <c r="AV78" s="74" t="str">
        <f>IF(DHAC_TestPatients_combined!S67&lt;&gt;"",DHAC_TestPatients_combined!S67,TEXT(DHAC_TestPatients_combined!Q67,"0000000000"))</f>
        <v>0270103850</v>
      </c>
      <c r="AW78" s="72" t="str">
        <f>IF(DHAC_TestPatients_combined!S67&lt;&gt;"",IF(DHAC_TestPatients_combined!Q67&lt;&gt;"","phone",""),"")</f>
        <v>phone</v>
      </c>
      <c r="AX78" s="72" t="str">
        <f>IF(DHAC_TestPatients_combined!S67&lt;&gt;"", IF(DHAC_TestPatients_combined!Q67&lt;&gt;"", "mobile",""),"")</f>
        <v>mobile</v>
      </c>
      <c r="AY78" s="72" t="str">
        <f>IF(DHAC_TestPatients_combined!S67&lt;&gt;"",TEXT(DHAC_TestPatients_combined!Q67,"0000000000"),"")</f>
        <v>0433952520</v>
      </c>
      <c r="AZ78" s="72" t="str">
        <f>IF(DHAC_TestPatients_combined!P67&lt;&gt;"", "phone","")</f>
        <v>phone</v>
      </c>
      <c r="BA78" s="72" t="str">
        <f>IF(DHAC_TestPatients_combined!P67&lt;&gt;"", "work","")</f>
        <v>work</v>
      </c>
      <c r="BB78" s="72" t="str">
        <f>DHAC_TestPatients_combined!P67</f>
        <v>0270103810</v>
      </c>
      <c r="BC78" s="72" t="str">
        <f>IF(DHAC_TestPatients_combined!R67&lt;&gt;"", "email","")</f>
        <v>email</v>
      </c>
      <c r="BD78" s="72"/>
      <c r="BE78" s="72" t="str">
        <f>DHAC_TestPatients_combined!R67</f>
        <v>elijah.scott@example.net</v>
      </c>
      <c r="BF78" s="72" t="str">
        <f>_xlfn.XLOOKUP(DHAC_TestPatients_combined!$K67,CodeMaps!$A$12:$A$15,CodeMaps!$B$12:$B$15,"")</f>
        <v>male</v>
      </c>
      <c r="BG78" s="73">
        <f>DHAC_TestPatients_combined!J67</f>
        <v>31744</v>
      </c>
      <c r="BH78" s="74"/>
      <c r="BI78" s="74"/>
      <c r="BJ78" s="74"/>
      <c r="BK78" s="74"/>
      <c r="BL78" s="74" t="str">
        <f>DHAC_TestPatients_combined!L67</f>
        <v>81 Short Cir</v>
      </c>
      <c r="BM78" s="74"/>
      <c r="BN78" s="74" t="str">
        <f>DHAC_TestPatients_combined!M67</f>
        <v>Gilmore</v>
      </c>
      <c r="BO78" s="74" t="str">
        <f>DHAC_TestPatients_combined!N67</f>
        <v>ACT</v>
      </c>
      <c r="BP78" s="72" t="str">
        <f>IF(DHAC_TestPatients_combined!O67&lt;&gt;"",TEXT(DHAC_TestPatients_combined!O67,"0000"),"")</f>
        <v>2905</v>
      </c>
      <c r="BQ78" s="74" t="s">
        <v>259</v>
      </c>
      <c r="BR78" s="74"/>
      <c r="BS78" s="74"/>
      <c r="BT78" s="74"/>
      <c r="BU78" s="74"/>
      <c r="BV78" s="74"/>
      <c r="BW78" s="74"/>
      <c r="BX78" s="74"/>
      <c r="BY78" s="74"/>
      <c r="BZ78" s="74"/>
      <c r="CA78" s="74"/>
      <c r="CB78" s="74"/>
      <c r="CC78" s="160"/>
      <c r="CD78" s="161"/>
      <c r="CE78" s="161"/>
      <c r="CF78" s="161" t="s">
        <v>351</v>
      </c>
      <c r="CG78" s="161" t="s">
        <v>352</v>
      </c>
      <c r="CH78" s="161"/>
      <c r="CI78" s="74"/>
      <c r="CJ78" s="74"/>
      <c r="CK78" s="74"/>
      <c r="CL78" s="74"/>
    </row>
    <row r="79" spans="1:90" s="65" customFormat="1" x14ac:dyDescent="0.25">
      <c r="A79" s="72" t="str">
        <f>LOWER(_xlfn.CONCAT(SUBSTITUTE(DHAC_TestPatients_combined!G68,"'",""),"-",DHAC_TestPatients_combined!H68,IF(DHAC_TestPatients_combined!I68&lt;&gt;"","-",""),IF(DHAC_TestPatients_combined!I68&lt;&gt;"",DHAC_TestPatients_combined!I68,"")))</f>
        <v>ridgewell-troy</v>
      </c>
      <c r="B79" s="72"/>
      <c r="C79" s="74" t="str">
        <f>_xlfn.XLOOKUP(DHAC_TestPatients_combined!$U68,CodeMaps!$A$2:$A$7,CodeMaps!$B$2:$B$7,"")</f>
        <v/>
      </c>
      <c r="D79" s="74" t="str">
        <f>_xlfn.XLOOKUP(DHAC_TestPatients_combined!U68,CodeMaps!$A$2:$A$7,CodeMaps!$C$2:$C$7,"")</f>
        <v/>
      </c>
      <c r="E79" s="74"/>
      <c r="F79" s="74"/>
      <c r="G79" s="74"/>
      <c r="H79" s="74"/>
      <c r="I79" s="72" t="str">
        <f>LOWER(DHAC_TestPatients_combined!C68)</f>
        <v>deceased</v>
      </c>
      <c r="J79" s="72" t="str">
        <f>LOWER(DHAC_TestPatients_combined!D68)</f>
        <v>unverified</v>
      </c>
      <c r="K79" s="74"/>
      <c r="L79" s="72" t="str">
        <f>IF(DHAC_TestPatients_combined!B68&lt;&gt;"","NI","")</f>
        <v>NI</v>
      </c>
      <c r="M79" s="74"/>
      <c r="N79" s="74"/>
      <c r="O79" s="72" t="str">
        <f>IF(DHAC_TestPatients_combined!$B68&lt;&gt;"","IHI","")</f>
        <v>IHI</v>
      </c>
      <c r="P79" s="72" t="str">
        <f>IF(DHAC_TestPatients_combined!$B68&lt;&gt;"","http://ns.electronichealth.net.au/id/hi/ihi/1.0","")</f>
        <v>http://ns.electronichealth.net.au/id/hi/ihi/1.0</v>
      </c>
      <c r="Q79" s="72" t="str">
        <f>IF(DHAC_TestPatients_combined!$B68&lt;&gt;"",DHAC_TestPatients_combined!$B68,"")</f>
        <v>8003608833648470</v>
      </c>
      <c r="R79" s="74"/>
      <c r="S79" s="74"/>
      <c r="T79" s="72" t="str">
        <f>IF(DHAC_TestPatients_combined!$E68&lt;&gt;"","MC","")</f>
        <v/>
      </c>
      <c r="U79" s="74"/>
      <c r="V79" s="74"/>
      <c r="W79" s="72" t="str">
        <f>IF(DHAC_TestPatients_combined!$E68&lt;&gt;"","Medicare Number","")</f>
        <v/>
      </c>
      <c r="X79" s="72" t="str">
        <f>IF(DHAC_TestPatients_combined!$E68&lt;&gt;"","http://ns.electronichealth.net.au/id/medicare-number","")</f>
        <v/>
      </c>
      <c r="Y79" s="72" t="str">
        <f>IF(DHAC_TestPatients_combined!$E68&lt;&gt;"",_xlfn.CONCAT(DHAC_TestPatients_combined!$E68,DHAC_TestPatients_combined!$F68),"")</f>
        <v/>
      </c>
      <c r="Z79" s="74"/>
      <c r="AA79" s="72" t="str">
        <f>IF(DHAC_TestPatients_combined!$T68&lt;&gt;"","DVAU","")</f>
        <v/>
      </c>
      <c r="AB79" s="72" t="str">
        <f>IF(DHAC_TestPatients_combined!$T68&lt;&gt;"","http://terminology.hl7.org.au/CodeSystem/v2-0203","")</f>
        <v/>
      </c>
      <c r="AC79" s="72" t="str">
        <f>IF(DHAC_TestPatients_combined!$T68&lt;&gt;"","DVA Number","")</f>
        <v/>
      </c>
      <c r="AD79" s="72" t="str">
        <f>IF(DHAC_TestPatients_combined!$T68&lt;&gt;"","DVA Number","")</f>
        <v/>
      </c>
      <c r="AE79" s="72" t="str">
        <f>IF(DHAC_TestPatients_combined!$T68&lt;&gt;"","http://ns.electronichealth.net.au/id/dva","")</f>
        <v/>
      </c>
      <c r="AF79" s="72" t="str">
        <f>IF(DHAC_TestPatients_combined!$T68&lt;&gt;"",DHAC_TestPatients_combined!$T68,"")</f>
        <v/>
      </c>
      <c r="AG79" s="74"/>
      <c r="AH79" s="74" t="s">
        <v>247</v>
      </c>
      <c r="AI79" s="74"/>
      <c r="AJ79" s="72" t="str">
        <f>DHAC_TestPatients_combined!G68</f>
        <v>RIDGEWELL</v>
      </c>
      <c r="AK79" s="72" t="str">
        <f>DHAC_TestPatients_combined!H68</f>
        <v>Troy</v>
      </c>
      <c r="AL79" s="72" t="str">
        <f>DHAC_TestPatients_combined!I68</f>
        <v/>
      </c>
      <c r="AM79" s="74"/>
      <c r="AN79" s="72" t="str">
        <f>IF(DHAC_TestPatients_combined!$V68&lt;&gt;"","usual","")</f>
        <v/>
      </c>
      <c r="AO79" s="72" t="str">
        <f>IF(DHAC_TestPatients_combined!$V68&lt;&gt;"",DHAC_TestPatients_combined!$V68,"")</f>
        <v/>
      </c>
      <c r="AP79" s="74"/>
      <c r="AQ79" s="74"/>
      <c r="AR79" s="74"/>
      <c r="AS79" s="74"/>
      <c r="AT79" s="72" t="str">
        <f>IF(DHAC_TestPatients_combined!S68&lt;&gt;"", "phone",IF(DHAC_TestPatients_combined!Q68&lt;&gt;"", "phone",""))</f>
        <v>phone</v>
      </c>
      <c r="AU79" s="72" t="str">
        <f>IF(DHAC_TestPatients_combined!S68&lt;&gt;"", "home",IF(DHAC_TestPatients_combined!Q68&lt;&gt;"", "mobile",""))</f>
        <v>home</v>
      </c>
      <c r="AV79" s="74" t="str">
        <f>IF(DHAC_TestPatients_combined!S68&lt;&gt;"",DHAC_TestPatients_combined!S68,TEXT(DHAC_TestPatients_combined!Q68,"0000000000"))</f>
        <v>0270104193</v>
      </c>
      <c r="AW79" s="72" t="str">
        <f>IF(DHAC_TestPatients_combined!S68&lt;&gt;"",IF(DHAC_TestPatients_combined!Q68&lt;&gt;"","phone",""),"")</f>
        <v>phone</v>
      </c>
      <c r="AX79" s="72" t="str">
        <f>IF(DHAC_TestPatients_combined!S68&lt;&gt;"", IF(DHAC_TestPatients_combined!Q68&lt;&gt;"", "mobile",""),"")</f>
        <v>mobile</v>
      </c>
      <c r="AY79" s="72" t="str">
        <f>IF(DHAC_TestPatients_combined!S68&lt;&gt;"",TEXT(DHAC_TestPatients_combined!Q68,"0000000000"),"")</f>
        <v>0430727052</v>
      </c>
      <c r="AZ79" s="72" t="str">
        <f>IF(DHAC_TestPatients_combined!P68&lt;&gt;"", "phone","")</f>
        <v>phone</v>
      </c>
      <c r="BA79" s="72" t="str">
        <f>IF(DHAC_TestPatients_combined!P68&lt;&gt;"", "work","")</f>
        <v>work</v>
      </c>
      <c r="BB79" s="72" t="str">
        <f>DHAC_TestPatients_combined!P68</f>
        <v>0270103810</v>
      </c>
      <c r="BC79" s="72" t="str">
        <f>IF(DHAC_TestPatients_combined!R68&lt;&gt;"", "email","")</f>
        <v>email</v>
      </c>
      <c r="BD79" s="72"/>
      <c r="BE79" s="72" t="str">
        <f>DHAC_TestPatients_combined!R68</f>
        <v>troy.ridgewell@example.com</v>
      </c>
      <c r="BF79" s="72" t="str">
        <f>_xlfn.XLOOKUP(DHAC_TestPatients_combined!$K68,CodeMaps!$A$12:$A$15,CodeMaps!$B$12:$B$15,"")</f>
        <v>unknown</v>
      </c>
      <c r="BG79" s="73">
        <f>DHAC_TestPatients_combined!J68</f>
        <v>26433</v>
      </c>
      <c r="BH79" s="74"/>
      <c r="BI79" s="74"/>
      <c r="BJ79" s="74"/>
      <c r="BK79" s="74"/>
      <c r="BL79" s="74" t="str">
        <f>DHAC_TestPatients_combined!L68</f>
        <v>79 Elenore Tce</v>
      </c>
      <c r="BM79" s="74"/>
      <c r="BN79" s="74" t="str">
        <f>DHAC_TestPatients_combined!M68</f>
        <v>Macarthur</v>
      </c>
      <c r="BO79" s="74" t="str">
        <f>DHAC_TestPatients_combined!N68</f>
        <v>ACT</v>
      </c>
      <c r="BP79" s="72" t="str">
        <f>IF(DHAC_TestPatients_combined!O68&lt;&gt;"",TEXT(DHAC_TestPatients_combined!O68,"0000"),"")</f>
        <v>2904</v>
      </c>
      <c r="BQ79" s="74" t="s">
        <v>259</v>
      </c>
      <c r="BR79" s="74"/>
      <c r="BS79" s="74"/>
      <c r="BT79" s="74"/>
      <c r="BU79" s="74"/>
      <c r="BV79" s="74"/>
      <c r="BW79" s="74"/>
      <c r="BX79" s="74"/>
      <c r="BY79" s="74"/>
      <c r="BZ79" s="74"/>
      <c r="CA79" s="74"/>
      <c r="CB79" s="74"/>
      <c r="CC79" s="160">
        <v>446151000124109</v>
      </c>
      <c r="CD79" s="161" t="s">
        <v>355</v>
      </c>
      <c r="CE79" s="161"/>
      <c r="CF79" s="161" t="s">
        <v>289</v>
      </c>
      <c r="CG79" s="161" t="s">
        <v>290</v>
      </c>
      <c r="CH79" s="161"/>
      <c r="CI79" s="74" t="s">
        <v>291</v>
      </c>
      <c r="CJ79" s="74" t="s">
        <v>292</v>
      </c>
      <c r="CK79" s="74" t="s">
        <v>363</v>
      </c>
      <c r="CL79" s="74" t="s">
        <v>344</v>
      </c>
    </row>
    <row r="80" spans="1:90" s="65" customFormat="1" x14ac:dyDescent="0.25">
      <c r="A80" s="72" t="str">
        <f>LOWER(_xlfn.CONCAT(SUBSTITUTE(DHAC_TestPatients_combined!G69,"'",""),"-",DHAC_TestPatients_combined!H69,IF(DHAC_TestPatients_combined!I69&lt;&gt;"","-",""),IF(DHAC_TestPatients_combined!I69&lt;&gt;"",DHAC_TestPatients_combined!I69,"")))</f>
        <v>dietrich-phillipa-grace</v>
      </c>
      <c r="B80" s="72"/>
      <c r="C80" s="74">
        <f>_xlfn.XLOOKUP(DHAC_TestPatients_combined!$U69,CodeMaps!$A$2:$A$7,CodeMaps!$B$2:$B$7,"")</f>
        <v>1</v>
      </c>
      <c r="D80" s="74" t="str">
        <f>_xlfn.XLOOKUP(DHAC_TestPatients_combined!U69,CodeMaps!$A$2:$A$7,CodeMaps!$C$2:$C$7,"")</f>
        <v>Aboriginal but not Torres Strait Islander origin</v>
      </c>
      <c r="E80" s="74"/>
      <c r="F80" s="74"/>
      <c r="G80" s="74"/>
      <c r="H80" s="74"/>
      <c r="I80" s="72" t="str">
        <f>LOWER(DHAC_TestPatients_combined!C69)</f>
        <v>active</v>
      </c>
      <c r="J80" s="72" t="str">
        <f>LOWER(DHAC_TestPatients_combined!D69)</f>
        <v>verified</v>
      </c>
      <c r="K80" s="74"/>
      <c r="L80" s="72" t="str">
        <f>IF(DHAC_TestPatients_combined!B69&lt;&gt;"","NI","")</f>
        <v>NI</v>
      </c>
      <c r="M80" s="74"/>
      <c r="N80" s="74"/>
      <c r="O80" s="72" t="str">
        <f>IF(DHAC_TestPatients_combined!$B69&lt;&gt;"","IHI","")</f>
        <v>IHI</v>
      </c>
      <c r="P80" s="72" t="str">
        <f>IF(DHAC_TestPatients_combined!$B69&lt;&gt;"","http://ns.electronichealth.net.au/id/hi/ihi/1.0","")</f>
        <v>http://ns.electronichealth.net.au/id/hi/ihi/1.0</v>
      </c>
      <c r="Q80" s="72" t="str">
        <f>IF(DHAC_TestPatients_combined!$B69&lt;&gt;"",DHAC_TestPatients_combined!$B69,"")</f>
        <v>8003608666976485</v>
      </c>
      <c r="R80" s="74"/>
      <c r="S80" s="74"/>
      <c r="T80" s="72" t="str">
        <f>IF(DHAC_TestPatients_combined!$E69&lt;&gt;"","MC","")</f>
        <v>MC</v>
      </c>
      <c r="U80" s="74"/>
      <c r="V80" s="74"/>
      <c r="W80" s="72" t="str">
        <f>IF(DHAC_TestPatients_combined!$E69&lt;&gt;"","Medicare Number","")</f>
        <v>Medicare Number</v>
      </c>
      <c r="X80" s="72" t="str">
        <f>IF(DHAC_TestPatients_combined!$E69&lt;&gt;"","http://ns.electronichealth.net.au/id/medicare-number","")</f>
        <v>http://ns.electronichealth.net.au/id/medicare-number</v>
      </c>
      <c r="Y80" s="72" t="str">
        <f>IF(DHAC_TestPatients_combined!$E69&lt;&gt;"",_xlfn.CONCAT(DHAC_TestPatients_combined!$E69,DHAC_TestPatients_combined!$F69),"")</f>
        <v>29545411311</v>
      </c>
      <c r="Z80" s="74"/>
      <c r="AA80" s="72" t="str">
        <f>IF(DHAC_TestPatients_combined!$T69&lt;&gt;"","DVAU","")</f>
        <v/>
      </c>
      <c r="AB80" s="72" t="str">
        <f>IF(DHAC_TestPatients_combined!$T69&lt;&gt;"","http://terminology.hl7.org.au/CodeSystem/v2-0203","")</f>
        <v/>
      </c>
      <c r="AC80" s="72" t="str">
        <f>IF(DHAC_TestPatients_combined!$T69&lt;&gt;"","DVA Number","")</f>
        <v/>
      </c>
      <c r="AD80" s="72" t="str">
        <f>IF(DHAC_TestPatients_combined!$T69&lt;&gt;"","DVA Number","")</f>
        <v/>
      </c>
      <c r="AE80" s="72" t="str">
        <f>IF(DHAC_TestPatients_combined!$T69&lt;&gt;"","http://ns.electronichealth.net.au/id/dva","")</f>
        <v/>
      </c>
      <c r="AF80" s="72" t="str">
        <f>IF(DHAC_TestPatients_combined!$T69&lt;&gt;"",DHAC_TestPatients_combined!$T69,"")</f>
        <v/>
      </c>
      <c r="AG80" s="74"/>
      <c r="AH80" s="74" t="s">
        <v>247</v>
      </c>
      <c r="AI80" s="74"/>
      <c r="AJ80" s="72" t="str">
        <f>DHAC_TestPatients_combined!G69</f>
        <v>DIETRICH</v>
      </c>
      <c r="AK80" s="72" t="str">
        <f>DHAC_TestPatients_combined!H69</f>
        <v>Phillipa</v>
      </c>
      <c r="AL80" s="72" t="str">
        <f>DHAC_TestPatients_combined!I69</f>
        <v>GRACE</v>
      </c>
      <c r="AM80" s="74"/>
      <c r="AN80" s="72" t="str">
        <f>IF(DHAC_TestPatients_combined!$V69&lt;&gt;"","usual","")</f>
        <v/>
      </c>
      <c r="AO80" s="72" t="str">
        <f>IF(DHAC_TestPatients_combined!$V69&lt;&gt;"",DHAC_TestPatients_combined!$V69,"")</f>
        <v/>
      </c>
      <c r="AP80" s="74"/>
      <c r="AQ80" s="74"/>
      <c r="AR80" s="74"/>
      <c r="AS80" s="74"/>
      <c r="AT80" s="72" t="str">
        <f>IF(DHAC_TestPatients_combined!S69&lt;&gt;"", "phone",IF(DHAC_TestPatients_combined!Q69&lt;&gt;"", "phone",""))</f>
        <v>phone</v>
      </c>
      <c r="AU80" s="72" t="str">
        <f>IF(DHAC_TestPatients_combined!S69&lt;&gt;"", "home",IF(DHAC_TestPatients_combined!Q69&lt;&gt;"", "mobile",""))</f>
        <v>home</v>
      </c>
      <c r="AV80" s="74" t="str">
        <f>IF(DHAC_TestPatients_combined!S69&lt;&gt;"",DHAC_TestPatients_combined!S69,TEXT(DHAC_TestPatients_combined!Q69,"0000000000"))</f>
        <v>0270109317</v>
      </c>
      <c r="AW80" s="72" t="str">
        <f>IF(DHAC_TestPatients_combined!S69&lt;&gt;"",IF(DHAC_TestPatients_combined!Q69&lt;&gt;"","phone",""),"")</f>
        <v>phone</v>
      </c>
      <c r="AX80" s="72" t="str">
        <f>IF(DHAC_TestPatients_combined!S69&lt;&gt;"", IF(DHAC_TestPatients_combined!Q69&lt;&gt;"", "mobile",""),"")</f>
        <v>mobile</v>
      </c>
      <c r="AY80" s="72" t="str">
        <f>IF(DHAC_TestPatients_combined!S69&lt;&gt;"",TEXT(DHAC_TestPatients_combined!Q69,"0000000000"),"")</f>
        <v>0433350288</v>
      </c>
      <c r="AZ80" s="72" t="str">
        <f>IF(DHAC_TestPatients_combined!P69&lt;&gt;"", "phone","")</f>
        <v>phone</v>
      </c>
      <c r="BA80" s="72" t="str">
        <f>IF(DHAC_TestPatients_combined!P69&lt;&gt;"", "work","")</f>
        <v>work</v>
      </c>
      <c r="BB80" s="72" t="str">
        <f>DHAC_TestPatients_combined!P69</f>
        <v>0270103810</v>
      </c>
      <c r="BC80" s="72" t="str">
        <f>IF(DHAC_TestPatients_combined!R69&lt;&gt;"", "email","")</f>
        <v>email</v>
      </c>
      <c r="BD80" s="72"/>
      <c r="BE80" s="72" t="str">
        <f>DHAC_TestPatients_combined!R69</f>
        <v>phillipa.dietrich@example.com.au</v>
      </c>
      <c r="BF80" s="72" t="str">
        <f>_xlfn.XLOOKUP(DHAC_TestPatients_combined!$K69,CodeMaps!$A$12:$A$15,CodeMaps!$B$12:$B$15,"")</f>
        <v>female</v>
      </c>
      <c r="BG80" s="73">
        <f>DHAC_TestPatients_combined!J69</f>
        <v>31214</v>
      </c>
      <c r="BH80" s="74"/>
      <c r="BI80" s="74"/>
      <c r="BJ80" s="74"/>
      <c r="BK80" s="74"/>
      <c r="BL80" s="74" t="str">
        <f>DHAC_TestPatients_combined!L69</f>
        <v>77 Yoga Rdge</v>
      </c>
      <c r="BM80" s="74"/>
      <c r="BN80" s="74" t="str">
        <f>DHAC_TestPatients_combined!M69</f>
        <v>Mitchell</v>
      </c>
      <c r="BO80" s="74" t="str">
        <f>DHAC_TestPatients_combined!N69</f>
        <v>ACT</v>
      </c>
      <c r="BP80" s="72" t="str">
        <f>IF(DHAC_TestPatients_combined!O69&lt;&gt;"",TEXT(DHAC_TestPatients_combined!O69,"0000"),"")</f>
        <v>2911</v>
      </c>
      <c r="BQ80" s="74" t="s">
        <v>259</v>
      </c>
      <c r="BR80" s="74"/>
      <c r="BS80" s="74"/>
      <c r="BT80" s="74"/>
      <c r="BU80" s="74"/>
      <c r="BV80" s="74"/>
      <c r="BW80" s="74"/>
      <c r="BX80" s="74"/>
      <c r="BY80" s="74"/>
      <c r="BZ80" s="74"/>
      <c r="CA80" s="74"/>
      <c r="CB80" s="74"/>
      <c r="CC80" s="160"/>
      <c r="CD80" s="161"/>
      <c r="CE80" s="161"/>
      <c r="CF80" s="161"/>
      <c r="CG80" s="161"/>
      <c r="CH80" s="161"/>
      <c r="CI80" s="74"/>
      <c r="CJ80" s="74"/>
      <c r="CK80" s="74"/>
      <c r="CL80" s="74"/>
    </row>
    <row r="81" spans="1:90" s="65" customFormat="1" x14ac:dyDescent="0.25">
      <c r="A81" s="72" t="str">
        <f>LOWER(_xlfn.CONCAT(SUBSTITUTE(DHAC_TestPatients_combined!G70,"'",""),"-",DHAC_TestPatients_combined!H70,IF(DHAC_TestPatients_combined!I70&lt;&gt;"","-",""),IF(DHAC_TestPatients_combined!I70&lt;&gt;"",DHAC_TestPatients_combined!I70,"")))</f>
        <v>dietrich-blake-louis</v>
      </c>
      <c r="B81" s="72"/>
      <c r="C81" s="74">
        <f>_xlfn.XLOOKUP(DHAC_TestPatients_combined!$U70,CodeMaps!$A$2:$A$7,CodeMaps!$B$2:$B$7,"")</f>
        <v>9</v>
      </c>
      <c r="D81" s="74" t="str">
        <f>_xlfn.XLOOKUP(DHAC_TestPatients_combined!U70,CodeMaps!$A$2:$A$7,CodeMaps!$C$2:$C$7,"")</f>
        <v>Not stated/inadequately described</v>
      </c>
      <c r="E81" s="74"/>
      <c r="F81" s="74"/>
      <c r="G81" s="74"/>
      <c r="H81" s="74"/>
      <c r="I81" s="72" t="str">
        <f>LOWER(DHAC_TestPatients_combined!C70)</f>
        <v>active</v>
      </c>
      <c r="J81" s="72" t="str">
        <f>LOWER(DHAC_TestPatients_combined!D70)</f>
        <v>verified</v>
      </c>
      <c r="K81" s="74"/>
      <c r="L81" s="72" t="str">
        <f>IF(DHAC_TestPatients_combined!B70&lt;&gt;"","NI","")</f>
        <v>NI</v>
      </c>
      <c r="M81" s="74"/>
      <c r="N81" s="74"/>
      <c r="O81" s="72" t="str">
        <f>IF(DHAC_TestPatients_combined!$B70&lt;&gt;"","IHI","")</f>
        <v>IHI</v>
      </c>
      <c r="P81" s="72" t="str">
        <f>IF(DHAC_TestPatients_combined!$B70&lt;&gt;"","http://ns.electronichealth.net.au/id/hi/ihi/1.0","")</f>
        <v>http://ns.electronichealth.net.au/id/hi/ihi/1.0</v>
      </c>
      <c r="Q81" s="72" t="str">
        <f>IF(DHAC_TestPatients_combined!$B70&lt;&gt;"",DHAC_TestPatients_combined!$B70,"")</f>
        <v>8003608666976493</v>
      </c>
      <c r="R81" s="74"/>
      <c r="S81" s="74"/>
      <c r="T81" s="72" t="str">
        <f>IF(DHAC_TestPatients_combined!$E70&lt;&gt;"","MC","")</f>
        <v>MC</v>
      </c>
      <c r="U81" s="74"/>
      <c r="V81" s="74"/>
      <c r="W81" s="72" t="str">
        <f>IF(DHAC_TestPatients_combined!$E70&lt;&gt;"","Medicare Number","")</f>
        <v>Medicare Number</v>
      </c>
      <c r="X81" s="72" t="str">
        <f>IF(DHAC_TestPatients_combined!$E70&lt;&gt;"","http://ns.electronichealth.net.au/id/medicare-number","")</f>
        <v>http://ns.electronichealth.net.au/id/medicare-number</v>
      </c>
      <c r="Y81" s="72" t="str">
        <f>IF(DHAC_TestPatients_combined!$E70&lt;&gt;"",_xlfn.CONCAT(DHAC_TestPatients_combined!$E70,DHAC_TestPatients_combined!$F70),"")</f>
        <v>29545411312</v>
      </c>
      <c r="Z81" s="74"/>
      <c r="AA81" s="72" t="str">
        <f>IF(DHAC_TestPatients_combined!$T70&lt;&gt;"","DVAU","")</f>
        <v/>
      </c>
      <c r="AB81" s="72" t="str">
        <f>IF(DHAC_TestPatients_combined!$T70&lt;&gt;"","http://terminology.hl7.org.au/CodeSystem/v2-0203","")</f>
        <v/>
      </c>
      <c r="AC81" s="72" t="str">
        <f>IF(DHAC_TestPatients_combined!$T70&lt;&gt;"","DVA Number","")</f>
        <v/>
      </c>
      <c r="AD81" s="72" t="str">
        <f>IF(DHAC_TestPatients_combined!$T70&lt;&gt;"","DVA Number","")</f>
        <v/>
      </c>
      <c r="AE81" s="72" t="str">
        <f>IF(DHAC_TestPatients_combined!$T70&lt;&gt;"","http://ns.electronichealth.net.au/id/dva","")</f>
        <v/>
      </c>
      <c r="AF81" s="72" t="str">
        <f>IF(DHAC_TestPatients_combined!$T70&lt;&gt;"",DHAC_TestPatients_combined!$T70,"")</f>
        <v/>
      </c>
      <c r="AG81" s="74"/>
      <c r="AH81" s="74" t="s">
        <v>247</v>
      </c>
      <c r="AI81" s="74"/>
      <c r="AJ81" s="72" t="str">
        <f>DHAC_TestPatients_combined!G70</f>
        <v>DIETRICH</v>
      </c>
      <c r="AK81" s="72" t="str">
        <f>DHAC_TestPatients_combined!H70</f>
        <v>Blake</v>
      </c>
      <c r="AL81" s="72" t="str">
        <f>DHAC_TestPatients_combined!I70</f>
        <v>LOUIS</v>
      </c>
      <c r="AM81" s="74"/>
      <c r="AN81" s="72" t="str">
        <f>IF(DHAC_TestPatients_combined!$V70&lt;&gt;"","usual","")</f>
        <v/>
      </c>
      <c r="AO81" s="72" t="str">
        <f>IF(DHAC_TestPatients_combined!$V70&lt;&gt;"",DHAC_TestPatients_combined!$V70,"")</f>
        <v/>
      </c>
      <c r="AP81" s="74"/>
      <c r="AQ81" s="74"/>
      <c r="AR81" s="74"/>
      <c r="AS81" s="74"/>
      <c r="AT81" s="72" t="str">
        <f>IF(DHAC_TestPatients_combined!S70&lt;&gt;"", "phone",IF(DHAC_TestPatients_combined!Q70&lt;&gt;"", "phone",""))</f>
        <v>phone</v>
      </c>
      <c r="AU81" s="72" t="str">
        <f>IF(DHAC_TestPatients_combined!S70&lt;&gt;"", "home",IF(DHAC_TestPatients_combined!Q70&lt;&gt;"", "mobile",""))</f>
        <v>home</v>
      </c>
      <c r="AV81" s="74" t="str">
        <f>IF(DHAC_TestPatients_combined!S70&lt;&gt;"",DHAC_TestPatients_combined!S70,TEXT(DHAC_TestPatients_combined!Q70,"0000000000"))</f>
        <v>0270109186</v>
      </c>
      <c r="AW81" s="72" t="str">
        <f>IF(DHAC_TestPatients_combined!S70&lt;&gt;"",IF(DHAC_TestPatients_combined!Q70&lt;&gt;"","phone",""),"")</f>
        <v>phone</v>
      </c>
      <c r="AX81" s="72" t="str">
        <f>IF(DHAC_TestPatients_combined!S70&lt;&gt;"", IF(DHAC_TestPatients_combined!Q70&lt;&gt;"", "mobile",""),"")</f>
        <v>mobile</v>
      </c>
      <c r="AY81" s="72" t="str">
        <f>IF(DHAC_TestPatients_combined!S70&lt;&gt;"",TEXT(DHAC_TestPatients_combined!Q70,"0000000000"),"")</f>
        <v>0424590797</v>
      </c>
      <c r="AZ81" s="72" t="str">
        <f>IF(DHAC_TestPatients_combined!P70&lt;&gt;"", "phone","")</f>
        <v>phone</v>
      </c>
      <c r="BA81" s="72" t="str">
        <f>IF(DHAC_TestPatients_combined!P70&lt;&gt;"", "work","")</f>
        <v>work</v>
      </c>
      <c r="BB81" s="72" t="str">
        <f>DHAC_TestPatients_combined!P70</f>
        <v>0270103810</v>
      </c>
      <c r="BC81" s="72" t="str">
        <f>IF(DHAC_TestPatients_combined!R70&lt;&gt;"", "email","")</f>
        <v/>
      </c>
      <c r="BD81" s="72"/>
      <c r="BE81" s="72" t="str">
        <f>DHAC_TestPatients_combined!R70</f>
        <v/>
      </c>
      <c r="BF81" s="72" t="str">
        <f>_xlfn.XLOOKUP(DHAC_TestPatients_combined!$K70,CodeMaps!$A$12:$A$15,CodeMaps!$B$12:$B$15,"")</f>
        <v>male</v>
      </c>
      <c r="BG81" s="73">
        <f>DHAC_TestPatients_combined!J70</f>
        <v>42845</v>
      </c>
      <c r="BH81" s="74"/>
      <c r="BI81" s="74"/>
      <c r="BJ81" s="74"/>
      <c r="BK81" s="74"/>
      <c r="BL81" s="74" t="str">
        <f>DHAC_TestPatients_combined!L70</f>
        <v>77 Yoga Rdge</v>
      </c>
      <c r="BM81" s="74"/>
      <c r="BN81" s="74" t="str">
        <f>DHAC_TestPatients_combined!M70</f>
        <v>Mitchell</v>
      </c>
      <c r="BO81" s="74" t="str">
        <f>DHAC_TestPatients_combined!N70</f>
        <v>ACT</v>
      </c>
      <c r="BP81" s="72" t="str">
        <f>IF(DHAC_TestPatients_combined!O70&lt;&gt;"",TEXT(DHAC_TestPatients_combined!O70,"0000"),"")</f>
        <v>2911</v>
      </c>
      <c r="BQ81" s="74" t="s">
        <v>259</v>
      </c>
      <c r="BR81" s="74"/>
      <c r="BS81" s="74"/>
      <c r="BT81" s="74"/>
      <c r="BU81" s="74"/>
      <c r="BV81" s="74"/>
      <c r="BW81" s="74"/>
      <c r="BX81" s="74"/>
      <c r="BY81" s="74"/>
      <c r="BZ81" s="74"/>
      <c r="CA81" s="74"/>
      <c r="CB81" s="74"/>
      <c r="CC81" s="160"/>
      <c r="CD81" s="161"/>
      <c r="CE81" s="161"/>
      <c r="CF81" s="161"/>
      <c r="CG81" s="161"/>
      <c r="CH81" s="161"/>
      <c r="CI81" s="74"/>
      <c r="CJ81" s="74"/>
      <c r="CK81" s="74"/>
      <c r="CL81" s="74"/>
    </row>
    <row r="82" spans="1:90" s="65" customFormat="1" x14ac:dyDescent="0.25">
      <c r="A82" s="72" t="str">
        <f>LOWER(_xlfn.CONCAT(SUBSTITUTE(DHAC_TestPatients_combined!G71,"'",""),"-",DHAC_TestPatients_combined!H71,IF(DHAC_TestPatients_combined!I71&lt;&gt;"","-",""),IF(DHAC_TestPatients_combined!I71&lt;&gt;"",DHAC_TestPatients_combined!I71,"")))</f>
        <v>dietrich-kimbra-althea</v>
      </c>
      <c r="B82" s="72"/>
      <c r="C82" s="74">
        <f>_xlfn.XLOOKUP(DHAC_TestPatients_combined!$U71,CodeMaps!$A$2:$A$7,CodeMaps!$B$2:$B$7,"")</f>
        <v>4</v>
      </c>
      <c r="D82" s="74" t="str">
        <f>_xlfn.XLOOKUP(DHAC_TestPatients_combined!U71,CodeMaps!$A$2:$A$7,CodeMaps!$C$2:$C$7,"")</f>
        <v>Neither Aboriginal nor Torres Strait Islander origin</v>
      </c>
      <c r="E82" s="74"/>
      <c r="F82" s="74"/>
      <c r="G82" s="74"/>
      <c r="H82" s="74"/>
      <c r="I82" s="72" t="str">
        <f>LOWER(DHAC_TestPatients_combined!C71)</f>
        <v>active</v>
      </c>
      <c r="J82" s="72" t="str">
        <f>LOWER(DHAC_TestPatients_combined!D71)</f>
        <v>verified</v>
      </c>
      <c r="K82" s="74"/>
      <c r="L82" s="72" t="str">
        <f>IF(DHAC_TestPatients_combined!B71&lt;&gt;"","NI","")</f>
        <v>NI</v>
      </c>
      <c r="M82" s="74"/>
      <c r="N82" s="74"/>
      <c r="O82" s="72" t="str">
        <f>IF(DHAC_TestPatients_combined!$B71&lt;&gt;"","IHI","")</f>
        <v>IHI</v>
      </c>
      <c r="P82" s="72" t="str">
        <f>IF(DHAC_TestPatients_combined!$B71&lt;&gt;"","http://ns.electronichealth.net.au/id/hi/ihi/1.0","")</f>
        <v>http://ns.electronichealth.net.au/id/hi/ihi/1.0</v>
      </c>
      <c r="Q82" s="72" t="str">
        <f>IF(DHAC_TestPatients_combined!$B71&lt;&gt;"",DHAC_TestPatients_combined!$B71,"")</f>
        <v>8003608500314778</v>
      </c>
      <c r="R82" s="74"/>
      <c r="S82" s="74"/>
      <c r="T82" s="72" t="str">
        <f>IF(DHAC_TestPatients_combined!$E71&lt;&gt;"","MC","")</f>
        <v>MC</v>
      </c>
      <c r="U82" s="74"/>
      <c r="V82" s="74"/>
      <c r="W82" s="72" t="str">
        <f>IF(DHAC_TestPatients_combined!$E71&lt;&gt;"","Medicare Number","")</f>
        <v>Medicare Number</v>
      </c>
      <c r="X82" s="72" t="str">
        <f>IF(DHAC_TestPatients_combined!$E71&lt;&gt;"","http://ns.electronichealth.net.au/id/medicare-number","")</f>
        <v>http://ns.electronichealth.net.au/id/medicare-number</v>
      </c>
      <c r="Y82" s="72" t="str">
        <f>IF(DHAC_TestPatients_combined!$E71&lt;&gt;"",_xlfn.CONCAT(DHAC_TestPatients_combined!$E71,DHAC_TestPatients_combined!$F71),"")</f>
        <v>29545411313</v>
      </c>
      <c r="Z82" s="74"/>
      <c r="AA82" s="72" t="str">
        <f>IF(DHAC_TestPatients_combined!$T71&lt;&gt;"","DVAU","")</f>
        <v/>
      </c>
      <c r="AB82" s="72" t="str">
        <f>IF(DHAC_TestPatients_combined!$T71&lt;&gt;"","http://terminology.hl7.org.au/CodeSystem/v2-0203","")</f>
        <v/>
      </c>
      <c r="AC82" s="72" t="str">
        <f>IF(DHAC_TestPatients_combined!$T71&lt;&gt;"","DVA Number","")</f>
        <v/>
      </c>
      <c r="AD82" s="72" t="str">
        <f>IF(DHAC_TestPatients_combined!$T71&lt;&gt;"","DVA Number","")</f>
        <v/>
      </c>
      <c r="AE82" s="72" t="str">
        <f>IF(DHAC_TestPatients_combined!$T71&lt;&gt;"","http://ns.electronichealth.net.au/id/dva","")</f>
        <v/>
      </c>
      <c r="AF82" s="72" t="str">
        <f>IF(DHAC_TestPatients_combined!$T71&lt;&gt;"",DHAC_TestPatients_combined!$T71,"")</f>
        <v/>
      </c>
      <c r="AG82" s="74"/>
      <c r="AH82" s="74" t="s">
        <v>247</v>
      </c>
      <c r="AI82" s="74"/>
      <c r="AJ82" s="72" t="str">
        <f>DHAC_TestPatients_combined!G71</f>
        <v>DIETRICH</v>
      </c>
      <c r="AK82" s="72" t="str">
        <f>DHAC_TestPatients_combined!H71</f>
        <v>Kimbra</v>
      </c>
      <c r="AL82" s="72" t="str">
        <f>DHAC_TestPatients_combined!I71</f>
        <v>ALTHEA</v>
      </c>
      <c r="AM82" s="74"/>
      <c r="AN82" s="72" t="str">
        <f>IF(DHAC_TestPatients_combined!$V71&lt;&gt;"","usual","")</f>
        <v/>
      </c>
      <c r="AO82" s="72" t="str">
        <f>IF(DHAC_TestPatients_combined!$V71&lt;&gt;"",DHAC_TestPatients_combined!$V71,"")</f>
        <v/>
      </c>
      <c r="AP82" s="74"/>
      <c r="AQ82" s="74"/>
      <c r="AR82" s="74"/>
      <c r="AS82" s="74"/>
      <c r="AT82" s="72" t="str">
        <f>IF(DHAC_TestPatients_combined!S71&lt;&gt;"", "phone",IF(DHAC_TestPatients_combined!Q71&lt;&gt;"", "phone",""))</f>
        <v>phone</v>
      </c>
      <c r="AU82" s="72" t="str">
        <f>IF(DHAC_TestPatients_combined!S71&lt;&gt;"", "home",IF(DHAC_TestPatients_combined!Q71&lt;&gt;"", "mobile",""))</f>
        <v>home</v>
      </c>
      <c r="AV82" s="74" t="str">
        <f>IF(DHAC_TestPatients_combined!S71&lt;&gt;"",DHAC_TestPatients_combined!S71,TEXT(DHAC_TestPatients_combined!Q71,"0000000000"))</f>
        <v>0270101803</v>
      </c>
      <c r="AW82" s="72" t="str">
        <f>IF(DHAC_TestPatients_combined!S71&lt;&gt;"",IF(DHAC_TestPatients_combined!Q71&lt;&gt;"","phone",""),"")</f>
        <v>phone</v>
      </c>
      <c r="AX82" s="72" t="str">
        <f>IF(DHAC_TestPatients_combined!S71&lt;&gt;"", IF(DHAC_TestPatients_combined!Q71&lt;&gt;"", "mobile",""),"")</f>
        <v>mobile</v>
      </c>
      <c r="AY82" s="72" t="str">
        <f>IF(DHAC_TestPatients_combined!S71&lt;&gt;"",TEXT(DHAC_TestPatients_combined!Q71,"0000000000"),"")</f>
        <v>0464077679</v>
      </c>
      <c r="AZ82" s="72" t="str">
        <f>IF(DHAC_TestPatients_combined!P71&lt;&gt;"", "phone","")</f>
        <v>phone</v>
      </c>
      <c r="BA82" s="72" t="str">
        <f>IF(DHAC_TestPatients_combined!P71&lt;&gt;"", "work","")</f>
        <v>work</v>
      </c>
      <c r="BB82" s="72" t="str">
        <f>DHAC_TestPatients_combined!P71</f>
        <v>0270103810</v>
      </c>
      <c r="BC82" s="72" t="str">
        <f>IF(DHAC_TestPatients_combined!R71&lt;&gt;"", "email","")</f>
        <v/>
      </c>
      <c r="BD82" s="72"/>
      <c r="BE82" s="72" t="str">
        <f>DHAC_TestPatients_combined!R71</f>
        <v/>
      </c>
      <c r="BF82" s="72" t="str">
        <f>_xlfn.XLOOKUP(DHAC_TestPatients_combined!$K71,CodeMaps!$A$12:$A$15,CodeMaps!$B$12:$B$15,"")</f>
        <v>female</v>
      </c>
      <c r="BG82" s="73">
        <f>DHAC_TestPatients_combined!J71</f>
        <v>42845</v>
      </c>
      <c r="BH82" s="74"/>
      <c r="BI82" s="74"/>
      <c r="BJ82" s="74"/>
      <c r="BK82" s="74"/>
      <c r="BL82" s="74" t="str">
        <f>DHAC_TestPatients_combined!L71</f>
        <v>77 Yoga Rdge</v>
      </c>
      <c r="BM82" s="74"/>
      <c r="BN82" s="74" t="str">
        <f>DHAC_TestPatients_combined!M71</f>
        <v>Mitchell</v>
      </c>
      <c r="BO82" s="74" t="str">
        <f>DHAC_TestPatients_combined!N71</f>
        <v>ACT</v>
      </c>
      <c r="BP82" s="72" t="str">
        <f>IF(DHAC_TestPatients_combined!O71&lt;&gt;"",TEXT(DHAC_TestPatients_combined!O71,"0000"),"")</f>
        <v>2911</v>
      </c>
      <c r="BQ82" s="74" t="s">
        <v>259</v>
      </c>
      <c r="BR82" s="74"/>
      <c r="BS82" s="74"/>
      <c r="BT82" s="74"/>
      <c r="BU82" s="74"/>
      <c r="BV82" s="74"/>
      <c r="BW82" s="74"/>
      <c r="BX82" s="74"/>
      <c r="BY82" s="74"/>
      <c r="BZ82" s="74"/>
      <c r="CA82" s="74"/>
      <c r="CB82" s="74"/>
      <c r="CC82" s="160"/>
      <c r="CD82" s="161"/>
      <c r="CE82" s="161"/>
      <c r="CF82" s="161"/>
      <c r="CG82" s="161"/>
      <c r="CH82" s="161"/>
      <c r="CI82" s="74"/>
      <c r="CJ82" s="74"/>
      <c r="CK82" s="74"/>
      <c r="CL82" s="74"/>
    </row>
    <row r="83" spans="1:90" s="65" customFormat="1" x14ac:dyDescent="0.25">
      <c r="A83" s="72" t="str">
        <f>LOWER(_xlfn.CONCAT(SUBSTITUTE(DHAC_TestPatients_combined!G72,"'",""),"-",DHAC_TestPatients_combined!H72,IF(DHAC_TestPatients_combined!I72&lt;&gt;"","-",""),IF(DHAC_TestPatients_combined!I72&lt;&gt;"",DHAC_TestPatients_combined!I72,"")))</f>
        <v>dietrich-diedre-alicia</v>
      </c>
      <c r="B83" s="72"/>
      <c r="C83" s="74">
        <f>_xlfn.XLOOKUP(DHAC_TestPatients_combined!$U72,CodeMaps!$A$2:$A$7,CodeMaps!$B$2:$B$7,"")</f>
        <v>9</v>
      </c>
      <c r="D83" s="74" t="str">
        <f>_xlfn.XLOOKUP(DHAC_TestPatients_combined!U72,CodeMaps!$A$2:$A$7,CodeMaps!$C$2:$C$7,"")</f>
        <v>Not stated/inadequately described</v>
      </c>
      <c r="E83" s="74"/>
      <c r="F83" s="74"/>
      <c r="G83" s="74"/>
      <c r="H83" s="74"/>
      <c r="I83" s="72" t="str">
        <f>LOWER(DHAC_TestPatients_combined!C72)</f>
        <v>active</v>
      </c>
      <c r="J83" s="72" t="str">
        <f>LOWER(DHAC_TestPatients_combined!D72)</f>
        <v>verified</v>
      </c>
      <c r="K83" s="74"/>
      <c r="L83" s="72" t="str">
        <f>IF(DHAC_TestPatients_combined!B72&lt;&gt;"","NI","")</f>
        <v>NI</v>
      </c>
      <c r="M83" s="74"/>
      <c r="N83" s="74"/>
      <c r="O83" s="72" t="str">
        <f>IF(DHAC_TestPatients_combined!$B72&lt;&gt;"","IHI","")</f>
        <v>IHI</v>
      </c>
      <c r="P83" s="72" t="str">
        <f>IF(DHAC_TestPatients_combined!$B72&lt;&gt;"","http://ns.electronichealth.net.au/id/hi/ihi/1.0","")</f>
        <v>http://ns.electronichealth.net.au/id/hi/ihi/1.0</v>
      </c>
      <c r="Q83" s="72" t="str">
        <f>IF(DHAC_TestPatients_combined!$B72&lt;&gt;"",DHAC_TestPatients_combined!$B72,"")</f>
        <v>8003608333647295</v>
      </c>
      <c r="R83" s="74"/>
      <c r="S83" s="74"/>
      <c r="T83" s="72" t="str">
        <f>IF(DHAC_TestPatients_combined!$E72&lt;&gt;"","MC","")</f>
        <v>MC</v>
      </c>
      <c r="U83" s="74"/>
      <c r="V83" s="74"/>
      <c r="W83" s="72" t="str">
        <f>IF(DHAC_TestPatients_combined!$E72&lt;&gt;"","Medicare Number","")</f>
        <v>Medicare Number</v>
      </c>
      <c r="X83" s="72" t="str">
        <f>IF(DHAC_TestPatients_combined!$E72&lt;&gt;"","http://ns.electronichealth.net.au/id/medicare-number","")</f>
        <v>http://ns.electronichealth.net.au/id/medicare-number</v>
      </c>
      <c r="Y83" s="72" t="str">
        <f>IF(DHAC_TestPatients_combined!$E72&lt;&gt;"",_xlfn.CONCAT(DHAC_TestPatients_combined!$E72,DHAC_TestPatients_combined!$F72),"")</f>
        <v>29545411314</v>
      </c>
      <c r="Z83" s="74"/>
      <c r="AA83" s="72" t="str">
        <f>IF(DHAC_TestPatients_combined!$T72&lt;&gt;"","DVAU","")</f>
        <v/>
      </c>
      <c r="AB83" s="72" t="str">
        <f>IF(DHAC_TestPatients_combined!$T72&lt;&gt;"","http://terminology.hl7.org.au/CodeSystem/v2-0203","")</f>
        <v/>
      </c>
      <c r="AC83" s="72" t="str">
        <f>IF(DHAC_TestPatients_combined!$T72&lt;&gt;"","DVA Number","")</f>
        <v/>
      </c>
      <c r="AD83" s="72" t="str">
        <f>IF(DHAC_TestPatients_combined!$T72&lt;&gt;"","DVA Number","")</f>
        <v/>
      </c>
      <c r="AE83" s="72" t="str">
        <f>IF(DHAC_TestPatients_combined!$T72&lt;&gt;"","http://ns.electronichealth.net.au/id/dva","")</f>
        <v/>
      </c>
      <c r="AF83" s="72" t="str">
        <f>IF(DHAC_TestPatients_combined!$T72&lt;&gt;"",DHAC_TestPatients_combined!$T72,"")</f>
        <v/>
      </c>
      <c r="AG83" s="74"/>
      <c r="AH83" s="74" t="s">
        <v>247</v>
      </c>
      <c r="AI83" s="74"/>
      <c r="AJ83" s="72" t="str">
        <f>DHAC_TestPatients_combined!G72</f>
        <v>DIETRICH</v>
      </c>
      <c r="AK83" s="72" t="str">
        <f>DHAC_TestPatients_combined!H72</f>
        <v>Diedre</v>
      </c>
      <c r="AL83" s="72" t="str">
        <f>DHAC_TestPatients_combined!I72</f>
        <v>ALICIA</v>
      </c>
      <c r="AM83" s="74"/>
      <c r="AN83" s="72" t="str">
        <f>IF(DHAC_TestPatients_combined!$V72&lt;&gt;"","usual","")</f>
        <v/>
      </c>
      <c r="AO83" s="72" t="str">
        <f>IF(DHAC_TestPatients_combined!$V72&lt;&gt;"",DHAC_TestPatients_combined!$V72,"")</f>
        <v/>
      </c>
      <c r="AP83" s="74"/>
      <c r="AQ83" s="74"/>
      <c r="AR83" s="74"/>
      <c r="AS83" s="74"/>
      <c r="AT83" s="72" t="str">
        <f>IF(DHAC_TestPatients_combined!S72&lt;&gt;"", "phone",IF(DHAC_TestPatients_combined!Q72&lt;&gt;"", "phone",""))</f>
        <v>phone</v>
      </c>
      <c r="AU83" s="72" t="str">
        <f>IF(DHAC_TestPatients_combined!S72&lt;&gt;"", "home",IF(DHAC_TestPatients_combined!Q72&lt;&gt;"", "mobile",""))</f>
        <v>home</v>
      </c>
      <c r="AV83" s="74" t="str">
        <f>IF(DHAC_TestPatients_combined!S72&lt;&gt;"",DHAC_TestPatients_combined!S72,TEXT(DHAC_TestPatients_combined!Q72,"0000000000"))</f>
        <v>0270106293</v>
      </c>
      <c r="AW83" s="72" t="str">
        <f>IF(DHAC_TestPatients_combined!S72&lt;&gt;"",IF(DHAC_TestPatients_combined!Q72&lt;&gt;"","phone",""),"")</f>
        <v>phone</v>
      </c>
      <c r="AX83" s="72" t="str">
        <f>IF(DHAC_TestPatients_combined!S72&lt;&gt;"", IF(DHAC_TestPatients_combined!Q72&lt;&gt;"", "mobile",""),"")</f>
        <v>mobile</v>
      </c>
      <c r="AY83" s="72" t="str">
        <f>IF(DHAC_TestPatients_combined!S72&lt;&gt;"",TEXT(DHAC_TestPatients_combined!Q72,"0000000000"),"")</f>
        <v>0445595670</v>
      </c>
      <c r="AZ83" s="72" t="str">
        <f>IF(DHAC_TestPatients_combined!P72&lt;&gt;"", "phone","")</f>
        <v>phone</v>
      </c>
      <c r="BA83" s="72" t="str">
        <f>IF(DHAC_TestPatients_combined!P72&lt;&gt;"", "work","")</f>
        <v>work</v>
      </c>
      <c r="BB83" s="72" t="str">
        <f>DHAC_TestPatients_combined!P72</f>
        <v>0270103810</v>
      </c>
      <c r="BC83" s="72" t="str">
        <f>IF(DHAC_TestPatients_combined!R72&lt;&gt;"", "email","")</f>
        <v/>
      </c>
      <c r="BD83" s="72"/>
      <c r="BE83" s="72" t="str">
        <f>DHAC_TestPatients_combined!R72</f>
        <v/>
      </c>
      <c r="BF83" s="72" t="str">
        <f>_xlfn.XLOOKUP(DHAC_TestPatients_combined!$K72,CodeMaps!$A$12:$A$15,CodeMaps!$B$12:$B$15,"")</f>
        <v>female</v>
      </c>
      <c r="BG83" s="73">
        <f>DHAC_TestPatients_combined!J72</f>
        <v>42845</v>
      </c>
      <c r="BH83" s="74"/>
      <c r="BI83" s="74"/>
      <c r="BJ83" s="74"/>
      <c r="BK83" s="74"/>
      <c r="BL83" s="74" t="str">
        <f>DHAC_TestPatients_combined!L72</f>
        <v>77 Yoga Rdge</v>
      </c>
      <c r="BM83" s="74"/>
      <c r="BN83" s="74" t="str">
        <f>DHAC_TestPatients_combined!M72</f>
        <v>Mitchell</v>
      </c>
      <c r="BO83" s="74" t="str">
        <f>DHAC_TestPatients_combined!N72</f>
        <v>ACT</v>
      </c>
      <c r="BP83" s="72" t="str">
        <f>IF(DHAC_TestPatients_combined!O72&lt;&gt;"",TEXT(DHAC_TestPatients_combined!O72,"0000"),"")</f>
        <v>2911</v>
      </c>
      <c r="BQ83" s="74" t="s">
        <v>259</v>
      </c>
      <c r="BR83" s="74"/>
      <c r="BS83" s="74"/>
      <c r="BT83" s="74"/>
      <c r="BU83" s="74"/>
      <c r="BV83" s="74"/>
      <c r="BW83" s="74"/>
      <c r="BX83" s="74"/>
      <c r="BY83" s="74"/>
      <c r="BZ83" s="74"/>
      <c r="CA83" s="74"/>
      <c r="CB83" s="74"/>
      <c r="CC83" s="160"/>
      <c r="CD83" s="161"/>
      <c r="CE83" s="161"/>
      <c r="CF83" s="161"/>
      <c r="CG83" s="161"/>
      <c r="CH83" s="161"/>
      <c r="CI83" s="74"/>
      <c r="CJ83" s="74"/>
      <c r="CK83" s="74"/>
      <c r="CL83" s="74"/>
    </row>
  </sheetData>
  <autoFilter ref="A1:CL83"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9062A-162B-46A1-B5C5-02B4A3175F04}">
  <dimension ref="A1:BU18"/>
  <sheetViews>
    <sheetView zoomScaleNormal="100" workbookViewId="0">
      <pane xSplit="1" ySplit="1" topLeftCell="BO2" activePane="bottomRight" state="frozen"/>
      <selection pane="topRight" activeCell="AB142" sqref="AB142"/>
      <selection pane="bottomLeft" activeCell="AB142" sqref="AB142"/>
      <selection pane="bottomRight" activeCell="V1" sqref="V1"/>
    </sheetView>
  </sheetViews>
  <sheetFormatPr defaultColWidth="9.140625" defaultRowHeight="15" x14ac:dyDescent="0.25"/>
  <cols>
    <col min="1" max="1" width="29.28515625" style="1" bestFit="1" customWidth="1"/>
    <col min="2" max="2" width="9.140625" style="1"/>
    <col min="3" max="3" width="12.42578125" style="1" bestFit="1" customWidth="1"/>
    <col min="4" max="4" width="10.42578125" style="1" bestFit="1" customWidth="1"/>
    <col min="5" max="5" width="12.42578125" style="1" bestFit="1" customWidth="1"/>
    <col min="6" max="6" width="12.28515625" style="1" bestFit="1" customWidth="1"/>
    <col min="7" max="7" width="17.28515625" style="1" bestFit="1" customWidth="1"/>
    <col min="8" max="8" width="55.7109375" style="1" bestFit="1" customWidth="1"/>
    <col min="9" max="9" width="22.85546875" style="1" bestFit="1" customWidth="1"/>
    <col min="10" max="10" width="19.7109375" style="1" bestFit="1" customWidth="1"/>
    <col min="11" max="11" width="17" style="1" bestFit="1" customWidth="1"/>
    <col min="12" max="12" width="22.42578125" style="1" bestFit="1" customWidth="1"/>
    <col min="13" max="13" width="22.42578125" style="1" customWidth="1"/>
    <col min="14" max="14" width="22.42578125" style="1" bestFit="1" customWidth="1"/>
    <col min="15" max="15" width="20.140625" style="1" bestFit="1" customWidth="1"/>
    <col min="16" max="16" width="20.140625" style="1" customWidth="1"/>
    <col min="17" max="18" width="27.7109375" style="1" bestFit="1" customWidth="1"/>
    <col min="19" max="19" width="27" style="1" bestFit="1" customWidth="1"/>
    <col min="20" max="21" width="23.140625" style="1" bestFit="1" customWidth="1"/>
    <col min="22" max="22" width="24.28515625" style="1" bestFit="1" customWidth="1"/>
    <col min="23" max="23" width="22.28515625" style="1" bestFit="1" customWidth="1"/>
    <col min="24" max="24" width="24.28515625" style="1" bestFit="1" customWidth="1"/>
    <col min="25" max="27" width="24.28515625" style="1" customWidth="1"/>
    <col min="28" max="30" width="36.7109375" style="1" bestFit="1" customWidth="1"/>
    <col min="31" max="31" width="39.140625" style="1" bestFit="1" customWidth="1"/>
    <col min="32" max="32" width="42.28515625" style="1" bestFit="1" customWidth="1"/>
    <col min="33" max="33" width="47.7109375" style="1" bestFit="1" customWidth="1"/>
    <col min="34" max="34" width="24.28515625" style="1" bestFit="1" customWidth="1"/>
    <col min="35" max="35" width="22.28515625" style="1" bestFit="1" customWidth="1"/>
    <col min="36" max="36" width="24.28515625" style="1" bestFit="1" customWidth="1"/>
    <col min="37" max="37" width="36.7109375" style="1" bestFit="1" customWidth="1"/>
    <col min="38" max="38" width="39.140625" style="1" bestFit="1" customWidth="1"/>
    <col min="39" max="39" width="42.28515625" style="1" bestFit="1" customWidth="1"/>
    <col min="40" max="40" width="44.28515625" style="1" bestFit="1" customWidth="1"/>
    <col min="41" max="41" width="41.42578125" style="1" bestFit="1" customWidth="1"/>
    <col min="42" max="42" width="39.140625" style="1" bestFit="1" customWidth="1"/>
    <col min="43" max="43" width="37.42578125" style="1" bestFit="1" customWidth="1"/>
    <col min="44" max="44" width="47.7109375" style="1" bestFit="1" customWidth="1"/>
    <col min="45" max="46" width="24.42578125" style="1" bestFit="1" customWidth="1"/>
    <col min="47" max="50" width="24.42578125" style="1" customWidth="1"/>
    <col min="51" max="51" width="31.42578125" style="1" bestFit="1" customWidth="1"/>
    <col min="52" max="52" width="29.140625" style="1" bestFit="1" customWidth="1"/>
    <col min="53" max="58" width="29.140625" style="1" customWidth="1"/>
    <col min="59" max="61" width="24.42578125" style="1" customWidth="1"/>
    <col min="62" max="62" width="34.85546875" style="1" customWidth="1"/>
    <col min="63" max="63" width="33.42578125" style="1" customWidth="1"/>
    <col min="64" max="64" width="35.42578125" style="1" bestFit="1" customWidth="1"/>
    <col min="65" max="65" width="24.42578125" style="1" customWidth="1"/>
    <col min="66" max="66" width="23.28515625" style="1" bestFit="1" customWidth="1"/>
    <col min="67" max="67" width="20.85546875" style="1" bestFit="1" customWidth="1"/>
    <col min="68" max="69" width="20.85546875" style="1" customWidth="1"/>
    <col min="70" max="70" width="30.28515625" style="1" bestFit="1" customWidth="1"/>
    <col min="71" max="71" width="31" style="1" customWidth="1"/>
    <col min="72" max="72" width="25.140625" style="1" bestFit="1" customWidth="1"/>
    <col min="73" max="73" width="13.85546875" style="1" customWidth="1"/>
    <col min="74" max="16384" width="9.140625" style="1"/>
  </cols>
  <sheetData>
    <row r="1" spans="1:73" s="3" customFormat="1" x14ac:dyDescent="0.25">
      <c r="A1" s="3" t="s">
        <v>152</v>
      </c>
      <c r="B1" s="3" t="s">
        <v>364</v>
      </c>
      <c r="C1" s="3" t="s">
        <v>365</v>
      </c>
      <c r="D1" s="3" t="s">
        <v>366</v>
      </c>
      <c r="E1" s="3" t="s">
        <v>367</v>
      </c>
      <c r="F1" s="3" t="s">
        <v>368</v>
      </c>
      <c r="G1" s="3" t="s">
        <v>369</v>
      </c>
      <c r="H1" s="3" t="s">
        <v>370</v>
      </c>
      <c r="I1" s="3" t="s">
        <v>371</v>
      </c>
      <c r="J1" s="3" t="s">
        <v>372</v>
      </c>
      <c r="K1" s="3" t="s">
        <v>373</v>
      </c>
      <c r="L1" s="3" t="s">
        <v>374</v>
      </c>
      <c r="M1" s="3" t="s">
        <v>375</v>
      </c>
      <c r="N1" s="3" t="s">
        <v>376</v>
      </c>
      <c r="O1" s="3" t="s">
        <v>377</v>
      </c>
      <c r="P1" s="3" t="s">
        <v>378</v>
      </c>
      <c r="Q1" s="3" t="s">
        <v>379</v>
      </c>
      <c r="R1" s="3" t="s">
        <v>380</v>
      </c>
      <c r="S1" s="3" t="s">
        <v>381</v>
      </c>
      <c r="T1" s="3" t="s">
        <v>382</v>
      </c>
      <c r="U1" s="3" t="s">
        <v>383</v>
      </c>
      <c r="V1" s="3" t="s">
        <v>384</v>
      </c>
      <c r="W1" s="3" t="s">
        <v>385</v>
      </c>
      <c r="X1" s="3" t="s">
        <v>386</v>
      </c>
      <c r="Y1" s="3" t="s">
        <v>387</v>
      </c>
      <c r="Z1" s="3" t="s">
        <v>388</v>
      </c>
      <c r="AA1" s="3" t="s">
        <v>389</v>
      </c>
      <c r="AB1" s="3" t="s">
        <v>390</v>
      </c>
      <c r="AC1" s="3" t="s">
        <v>391</v>
      </c>
      <c r="AD1" s="3" t="s">
        <v>392</v>
      </c>
      <c r="AE1" s="3" t="s">
        <v>393</v>
      </c>
      <c r="AF1" s="3" t="s">
        <v>394</v>
      </c>
      <c r="AG1" s="3" t="s">
        <v>395</v>
      </c>
      <c r="AH1" s="3" t="s">
        <v>396</v>
      </c>
      <c r="AI1" s="3" t="s">
        <v>397</v>
      </c>
      <c r="AJ1" s="3" t="s">
        <v>398</v>
      </c>
      <c r="AK1" s="3" t="s">
        <v>399</v>
      </c>
      <c r="AL1" s="3" t="s">
        <v>400</v>
      </c>
      <c r="AM1" s="3" t="s">
        <v>401</v>
      </c>
      <c r="AN1" s="3" t="s">
        <v>402</v>
      </c>
      <c r="AO1" s="3" t="s">
        <v>403</v>
      </c>
      <c r="AP1" s="3" t="s">
        <v>404</v>
      </c>
      <c r="AQ1" s="3" t="s">
        <v>405</v>
      </c>
      <c r="AR1" s="3" t="s">
        <v>406</v>
      </c>
      <c r="AS1" s="3" t="s">
        <v>407</v>
      </c>
      <c r="AT1" s="3" t="s">
        <v>408</v>
      </c>
      <c r="AU1" s="3" t="s">
        <v>409</v>
      </c>
      <c r="AV1" s="3" t="s">
        <v>410</v>
      </c>
      <c r="AW1" s="3" t="s">
        <v>411</v>
      </c>
      <c r="AX1" s="3" t="s">
        <v>412</v>
      </c>
      <c r="AY1" s="3" t="s">
        <v>413</v>
      </c>
      <c r="AZ1" s="3" t="s">
        <v>414</v>
      </c>
      <c r="BA1" s="3" t="s">
        <v>415</v>
      </c>
      <c r="BB1" s="3" t="s">
        <v>416</v>
      </c>
      <c r="BC1" s="3" t="s">
        <v>417</v>
      </c>
      <c r="BD1" s="3" t="s">
        <v>418</v>
      </c>
      <c r="BE1" s="3" t="s">
        <v>419</v>
      </c>
      <c r="BF1" s="3" t="s">
        <v>420</v>
      </c>
      <c r="BG1" s="3" t="s">
        <v>421</v>
      </c>
      <c r="BH1" s="3" t="s">
        <v>422</v>
      </c>
      <c r="BI1" s="3" t="s">
        <v>423</v>
      </c>
      <c r="BJ1" s="3" t="s">
        <v>424</v>
      </c>
      <c r="BK1" s="3" t="s">
        <v>425</v>
      </c>
      <c r="BL1" s="3" t="s">
        <v>426</v>
      </c>
      <c r="BM1" s="3" t="s">
        <v>427</v>
      </c>
      <c r="BN1" s="3" t="s">
        <v>428</v>
      </c>
      <c r="BO1" s="3" t="s">
        <v>429</v>
      </c>
      <c r="BP1" s="3" t="s">
        <v>430</v>
      </c>
      <c r="BQ1" s="3" t="s">
        <v>431</v>
      </c>
      <c r="BR1" s="3" t="s">
        <v>432</v>
      </c>
      <c r="BS1" s="3" t="s">
        <v>433</v>
      </c>
      <c r="BT1" s="3" t="s">
        <v>434</v>
      </c>
      <c r="BU1" s="3" t="s">
        <v>435</v>
      </c>
    </row>
    <row r="2" spans="1:73" x14ac:dyDescent="0.25">
      <c r="A2" s="1" t="s">
        <v>436</v>
      </c>
      <c r="B2" s="1" t="s">
        <v>437</v>
      </c>
      <c r="C2" t="s">
        <v>438</v>
      </c>
      <c r="D2" s="1" t="s">
        <v>439</v>
      </c>
      <c r="E2" s="1" t="s">
        <v>440</v>
      </c>
      <c r="F2" t="s">
        <v>441</v>
      </c>
      <c r="G2" s="1" t="s">
        <v>442</v>
      </c>
      <c r="H2" s="1" t="s">
        <v>443</v>
      </c>
      <c r="J2" t="s">
        <v>441</v>
      </c>
      <c r="K2" s="1" t="s">
        <v>444</v>
      </c>
      <c r="L2" s="1" t="s">
        <v>445</v>
      </c>
      <c r="N2" s="1" t="s">
        <v>446</v>
      </c>
      <c r="O2" s="1" t="s">
        <v>36</v>
      </c>
      <c r="Q2" s="1" t="s">
        <v>243</v>
      </c>
      <c r="R2" s="1" t="s">
        <v>244</v>
      </c>
      <c r="S2" s="1" t="s">
        <v>245</v>
      </c>
      <c r="T2" t="s">
        <v>246</v>
      </c>
      <c r="U2" s="1" t="s">
        <v>447</v>
      </c>
      <c r="V2" t="s">
        <v>448</v>
      </c>
      <c r="W2" s="1" t="s">
        <v>449</v>
      </c>
      <c r="X2" s="1" t="s">
        <v>450</v>
      </c>
      <c r="AB2" s="1" t="s">
        <v>68</v>
      </c>
      <c r="AC2" s="1" t="s">
        <v>451</v>
      </c>
      <c r="AD2" s="1" t="s">
        <v>452</v>
      </c>
      <c r="AE2" s="1" t="s">
        <v>453</v>
      </c>
      <c r="AF2" s="1" t="s">
        <v>454</v>
      </c>
      <c r="AG2" s="1" t="s">
        <v>455</v>
      </c>
      <c r="AS2" s="1" t="s">
        <v>456</v>
      </c>
      <c r="AT2" s="1" t="s">
        <v>457</v>
      </c>
      <c r="BT2" s="1" t="s">
        <v>455</v>
      </c>
    </row>
    <row r="3" spans="1:73" x14ac:dyDescent="0.25">
      <c r="A3" s="1" t="s">
        <v>458</v>
      </c>
      <c r="B3" s="1" t="s">
        <v>437</v>
      </c>
      <c r="C3" t="s">
        <v>438</v>
      </c>
      <c r="D3" s="1" t="s">
        <v>439</v>
      </c>
      <c r="E3" s="1" t="s">
        <v>440</v>
      </c>
      <c r="F3" t="s">
        <v>441</v>
      </c>
      <c r="G3" s="1" t="s">
        <v>442</v>
      </c>
      <c r="H3" s="1" t="s">
        <v>443</v>
      </c>
      <c r="J3" t="s">
        <v>441</v>
      </c>
      <c r="K3" s="1" t="s">
        <v>444</v>
      </c>
      <c r="L3" s="1" t="s">
        <v>445</v>
      </c>
      <c r="N3" s="1" t="s">
        <v>446</v>
      </c>
      <c r="O3" s="1" t="s">
        <v>12</v>
      </c>
      <c r="V3" t="s">
        <v>448</v>
      </c>
      <c r="W3" s="1" t="s">
        <v>449</v>
      </c>
      <c r="X3" s="1" t="s">
        <v>450</v>
      </c>
      <c r="Y3" s="1" t="s">
        <v>62</v>
      </c>
      <c r="Z3" t="str">
        <f>'IG &gt; DoHAC personas'!$C$29</f>
        <v>generalpractitioner-guthridge-jarred</v>
      </c>
      <c r="AA3"/>
      <c r="AT3" s="1" t="s">
        <v>459</v>
      </c>
      <c r="BN3" s="1" t="s">
        <v>66</v>
      </c>
      <c r="BO3" s="1" t="str">
        <f>'IG &gt; DoHAC personas'!$C$63</f>
        <v>elimbah-medical-centre</v>
      </c>
      <c r="BR3" s="1" t="s">
        <v>65</v>
      </c>
      <c r="BS3" s="1" t="str">
        <f>'IG &gt; DoHAC personas'!$C$47</f>
        <v>elimbah-medical-centre</v>
      </c>
    </row>
    <row r="4" spans="1:73" x14ac:dyDescent="0.25">
      <c r="A4" s="1" t="s">
        <v>460</v>
      </c>
      <c r="B4" s="1" t="s">
        <v>437</v>
      </c>
      <c r="C4" t="s">
        <v>438</v>
      </c>
      <c r="D4" s="1" t="s">
        <v>461</v>
      </c>
      <c r="E4" s="1" t="s">
        <v>462</v>
      </c>
      <c r="F4" t="s">
        <v>441</v>
      </c>
      <c r="G4" s="1" t="s">
        <v>463</v>
      </c>
      <c r="H4" s="1" t="s">
        <v>464</v>
      </c>
      <c r="I4" s="1" t="s">
        <v>464</v>
      </c>
      <c r="J4"/>
      <c r="N4" s="1" t="s">
        <v>446</v>
      </c>
      <c r="O4" s="1" t="s">
        <v>25</v>
      </c>
      <c r="P4" s="1" t="s">
        <v>465</v>
      </c>
      <c r="V4"/>
      <c r="Y4" s="1" t="s">
        <v>62</v>
      </c>
      <c r="Z4" t="s">
        <v>466</v>
      </c>
      <c r="AA4" t="s">
        <v>467</v>
      </c>
      <c r="AS4" s="1" t="s">
        <v>468</v>
      </c>
      <c r="AT4" s="1" t="s">
        <v>469</v>
      </c>
      <c r="AU4" s="5" t="s">
        <v>441</v>
      </c>
      <c r="AV4" s="1" t="s">
        <v>470</v>
      </c>
      <c r="AW4" s="1" t="s">
        <v>471</v>
      </c>
      <c r="AX4" s="1" t="s">
        <v>472</v>
      </c>
      <c r="BA4" s="1" t="s">
        <v>473</v>
      </c>
      <c r="BB4" s="1" t="s">
        <v>474</v>
      </c>
      <c r="BC4" s="1" t="s">
        <v>475</v>
      </c>
      <c r="BD4" s="5" t="s">
        <v>476</v>
      </c>
      <c r="BE4" s="1" t="s">
        <v>477</v>
      </c>
      <c r="BF4" s="1" t="s">
        <v>478</v>
      </c>
      <c r="BN4" s="1" t="s">
        <v>66</v>
      </c>
      <c r="BO4" s="1" t="s">
        <v>479</v>
      </c>
      <c r="BP4" s="1" t="s">
        <v>480</v>
      </c>
      <c r="BQ4" s="1" t="s">
        <v>481</v>
      </c>
      <c r="BR4" s="1" t="s">
        <v>65</v>
      </c>
      <c r="BS4" s="1" t="s">
        <v>479</v>
      </c>
      <c r="BT4" s="1" t="s">
        <v>482</v>
      </c>
    </row>
    <row r="5" spans="1:73" x14ac:dyDescent="0.25">
      <c r="A5" s="1" t="s">
        <v>483</v>
      </c>
      <c r="B5" s="1" t="s">
        <v>437</v>
      </c>
      <c r="C5" t="s">
        <v>438</v>
      </c>
      <c r="D5" s="1" t="s">
        <v>439</v>
      </c>
      <c r="E5" s="1" t="s">
        <v>440</v>
      </c>
      <c r="F5" t="s">
        <v>441</v>
      </c>
      <c r="G5" s="1" t="s">
        <v>484</v>
      </c>
      <c r="H5" s="1" t="s">
        <v>485</v>
      </c>
      <c r="J5" t="s">
        <v>441</v>
      </c>
      <c r="K5" s="1" t="s">
        <v>486</v>
      </c>
      <c r="L5" s="1" t="s">
        <v>487</v>
      </c>
      <c r="N5" s="1" t="s">
        <v>446</v>
      </c>
      <c r="O5" s="1" t="s">
        <v>12</v>
      </c>
      <c r="T5"/>
      <c r="V5" t="s">
        <v>448</v>
      </c>
      <c r="W5" s="1" t="s">
        <v>449</v>
      </c>
      <c r="X5" s="1" t="s">
        <v>450</v>
      </c>
      <c r="Y5" s="1" t="s">
        <v>62</v>
      </c>
      <c r="Z5" t="str">
        <f>'IG &gt; DoHAC personas'!$C$29</f>
        <v>generalpractitioner-guthridge-jarred</v>
      </c>
      <c r="AA5"/>
      <c r="AS5" s="1" t="s">
        <v>488</v>
      </c>
      <c r="AT5" s="1" t="s">
        <v>489</v>
      </c>
      <c r="BR5" s="1" t="s">
        <v>65</v>
      </c>
      <c r="BS5" s="1" t="str">
        <f>'IG &gt; DoHAC personas'!$C$47</f>
        <v>elimbah-medical-centre</v>
      </c>
    </row>
    <row r="6" spans="1:73" x14ac:dyDescent="0.25">
      <c r="A6" s="1" t="s">
        <v>490</v>
      </c>
      <c r="B6" s="1" t="s">
        <v>437</v>
      </c>
      <c r="C6" t="s">
        <v>438</v>
      </c>
      <c r="D6" s="1" t="s">
        <v>439</v>
      </c>
      <c r="E6" s="1" t="s">
        <v>440</v>
      </c>
      <c r="F6" t="s">
        <v>441</v>
      </c>
      <c r="G6" s="1" t="s">
        <v>484</v>
      </c>
      <c r="H6" s="1" t="s">
        <v>485</v>
      </c>
      <c r="J6" t="s">
        <v>441</v>
      </c>
      <c r="K6" s="1" t="s">
        <v>486</v>
      </c>
      <c r="L6" s="1" t="s">
        <v>487</v>
      </c>
      <c r="N6" s="1" t="s">
        <v>446</v>
      </c>
      <c r="O6" s="1" t="s">
        <v>12</v>
      </c>
      <c r="T6"/>
      <c r="V6" t="s">
        <v>448</v>
      </c>
      <c r="W6" s="1" t="s">
        <v>449</v>
      </c>
      <c r="X6" s="1" t="s">
        <v>450</v>
      </c>
      <c r="Y6" s="1" t="s">
        <v>62</v>
      </c>
      <c r="Z6" t="str">
        <f>'IG &gt; DoHAC personas'!$C$29</f>
        <v>generalpractitioner-guthridge-jarred</v>
      </c>
      <c r="AA6"/>
      <c r="AS6" s="1" t="s">
        <v>491</v>
      </c>
      <c r="AT6" s="1" t="s">
        <v>492</v>
      </c>
      <c r="BN6" s="1" t="s">
        <v>66</v>
      </c>
      <c r="BO6" s="1" t="str">
        <f>'IG &gt; DoHAC personas'!$C$63</f>
        <v>elimbah-medical-centre</v>
      </c>
      <c r="BR6" s="1" t="s">
        <v>65</v>
      </c>
      <c r="BS6" s="1" t="str">
        <f>'IG &gt; DoHAC personas'!$C$47</f>
        <v>elimbah-medical-centre</v>
      </c>
    </row>
    <row r="7" spans="1:73" x14ac:dyDescent="0.25">
      <c r="A7" s="1" t="s">
        <v>493</v>
      </c>
      <c r="B7" s="1" t="s">
        <v>437</v>
      </c>
      <c r="C7" t="s">
        <v>438</v>
      </c>
      <c r="D7" s="1" t="s">
        <v>461</v>
      </c>
      <c r="E7" s="1" t="s">
        <v>462</v>
      </c>
      <c r="F7" t="s">
        <v>441</v>
      </c>
      <c r="G7" s="1" t="s">
        <v>494</v>
      </c>
      <c r="H7" s="1" t="s">
        <v>495</v>
      </c>
      <c r="I7" s="1" t="s">
        <v>496</v>
      </c>
      <c r="J7"/>
      <c r="N7" s="1" t="s">
        <v>446</v>
      </c>
      <c r="O7" s="1" t="s">
        <v>36</v>
      </c>
      <c r="AT7" s="1" t="s">
        <v>497</v>
      </c>
      <c r="BN7" s="1" t="s">
        <v>66</v>
      </c>
      <c r="BO7" s="1" t="str">
        <f>'IG &gt; DoHAC personas'!$C$61</f>
        <v>barney-view-private-hospital</v>
      </c>
      <c r="BR7" s="1" t="s">
        <v>65</v>
      </c>
      <c r="BS7" s="1" t="str">
        <f>'IG &gt; DoHAC personas'!$C$50</f>
        <v>barney-view-private-hospital</v>
      </c>
    </row>
    <row r="8" spans="1:73" x14ac:dyDescent="0.25">
      <c r="A8" s="1" t="s">
        <v>498</v>
      </c>
      <c r="B8" s="1" t="s">
        <v>437</v>
      </c>
      <c r="C8" t="s">
        <v>438</v>
      </c>
      <c r="D8" s="1" t="s">
        <v>499</v>
      </c>
      <c r="E8" s="1" t="s">
        <v>500</v>
      </c>
      <c r="N8" s="1" t="s">
        <v>446</v>
      </c>
      <c r="O8" s="1" t="s">
        <v>17</v>
      </c>
      <c r="AS8" s="1" t="s">
        <v>501</v>
      </c>
      <c r="AT8" s="1" t="s">
        <v>502</v>
      </c>
      <c r="BG8" t="s">
        <v>503</v>
      </c>
      <c r="BH8" s="1" t="s">
        <v>504</v>
      </c>
      <c r="BI8" s="1" t="s">
        <v>505</v>
      </c>
      <c r="BJ8"/>
      <c r="BM8" s="1" t="s">
        <v>506</v>
      </c>
      <c r="BN8" s="1" t="s">
        <v>66</v>
      </c>
      <c r="BO8" s="1" t="str">
        <f>'IG &gt; DoHAC personas'!$C$61</f>
        <v>barney-view-private-hospital</v>
      </c>
      <c r="BR8" s="1" t="s">
        <v>65</v>
      </c>
      <c r="BS8" s="1" t="str">
        <f>'IG &gt; DoHAC personas'!$C$50</f>
        <v>barney-view-private-hospital</v>
      </c>
    </row>
    <row r="9" spans="1:73" x14ac:dyDescent="0.25">
      <c r="A9" s="1" t="s">
        <v>500</v>
      </c>
      <c r="B9" s="1" t="s">
        <v>507</v>
      </c>
      <c r="C9" t="s">
        <v>438</v>
      </c>
      <c r="D9" s="1" t="s">
        <v>499</v>
      </c>
      <c r="E9" s="1" t="s">
        <v>500</v>
      </c>
      <c r="N9" s="1" t="s">
        <v>446</v>
      </c>
      <c r="O9" s="1" t="s">
        <v>17</v>
      </c>
      <c r="AS9" s="1" t="s">
        <v>508</v>
      </c>
      <c r="BR9" s="1" t="s">
        <v>65</v>
      </c>
      <c r="BS9" s="1" t="str">
        <f>'IG &gt; DoHAC personas'!$C$50</f>
        <v>barney-view-private-hospital</v>
      </c>
      <c r="BU9" s="1" t="s">
        <v>509</v>
      </c>
    </row>
    <row r="10" spans="1:73" x14ac:dyDescent="0.25">
      <c r="A10" s="1" t="s">
        <v>510</v>
      </c>
      <c r="B10" s="1" t="s">
        <v>437</v>
      </c>
      <c r="C10" t="s">
        <v>438</v>
      </c>
      <c r="D10" s="1" t="s">
        <v>511</v>
      </c>
      <c r="E10" s="1" t="s">
        <v>512</v>
      </c>
      <c r="F10" t="s">
        <v>441</v>
      </c>
      <c r="G10" s="1" t="s">
        <v>513</v>
      </c>
      <c r="H10" s="1" t="s">
        <v>514</v>
      </c>
      <c r="I10" s="1" t="s">
        <v>514</v>
      </c>
      <c r="J10" t="s">
        <v>441</v>
      </c>
      <c r="K10" s="1" t="s">
        <v>515</v>
      </c>
      <c r="L10" s="1" t="s">
        <v>516</v>
      </c>
      <c r="M10" s="1" t="s">
        <v>517</v>
      </c>
      <c r="N10" s="1" t="s">
        <v>446</v>
      </c>
      <c r="O10" s="1" t="s">
        <v>12</v>
      </c>
      <c r="T10"/>
      <c r="V10" t="s">
        <v>448</v>
      </c>
      <c r="W10" s="1" t="s">
        <v>449</v>
      </c>
      <c r="X10" s="1" t="s">
        <v>450</v>
      </c>
      <c r="Y10" s="1" t="s">
        <v>62</v>
      </c>
      <c r="Z10" t="str">
        <f>'IG &gt; DoHAC personas'!$C$37</f>
        <v>retailpharmacist-ford-dean</v>
      </c>
      <c r="AA10"/>
      <c r="AS10" s="1" t="s">
        <v>518</v>
      </c>
      <c r="AT10" s="1" t="s">
        <v>519</v>
      </c>
      <c r="BU10" s="1" t="s">
        <v>520</v>
      </c>
    </row>
    <row r="11" spans="1:73" x14ac:dyDescent="0.25">
      <c r="A11" s="1" t="s">
        <v>521</v>
      </c>
      <c r="B11" s="1" t="s">
        <v>437</v>
      </c>
      <c r="C11" t="s">
        <v>438</v>
      </c>
      <c r="D11" s="1" t="s">
        <v>439</v>
      </c>
      <c r="E11" s="1" t="s">
        <v>440</v>
      </c>
      <c r="F11" t="s">
        <v>441</v>
      </c>
      <c r="G11" s="1" t="s">
        <v>522</v>
      </c>
      <c r="H11" s="1" t="s">
        <v>523</v>
      </c>
      <c r="J11" t="s">
        <v>441</v>
      </c>
      <c r="K11" s="1" t="s">
        <v>444</v>
      </c>
      <c r="L11" s="1" t="s">
        <v>445</v>
      </c>
      <c r="N11" s="1" t="s">
        <v>446</v>
      </c>
      <c r="O11" s="1" t="s">
        <v>25</v>
      </c>
      <c r="V11" t="s">
        <v>448</v>
      </c>
      <c r="W11" s="1" t="s">
        <v>449</v>
      </c>
      <c r="X11" s="1" t="s">
        <v>450</v>
      </c>
      <c r="Y11" s="1" t="s">
        <v>62</v>
      </c>
      <c r="Z11" t="str">
        <f>'IG &gt; DoHAC personas'!$C$29</f>
        <v>generalpractitioner-guthridge-jarred</v>
      </c>
      <c r="AA11"/>
      <c r="AS11" s="1" t="s">
        <v>524</v>
      </c>
      <c r="AT11" s="1" t="s">
        <v>525</v>
      </c>
      <c r="AU11" t="s">
        <v>441</v>
      </c>
      <c r="AV11" s="1" t="s">
        <v>526</v>
      </c>
      <c r="AW11" s="1" t="s">
        <v>527</v>
      </c>
    </row>
    <row r="12" spans="1:73" x14ac:dyDescent="0.25">
      <c r="A12" s="1" t="s">
        <v>528</v>
      </c>
      <c r="B12" s="1" t="s">
        <v>437</v>
      </c>
      <c r="C12" t="s">
        <v>438</v>
      </c>
      <c r="D12" s="1" t="s">
        <v>529</v>
      </c>
      <c r="E12" s="1" t="s">
        <v>530</v>
      </c>
      <c r="F12" t="s">
        <v>441</v>
      </c>
      <c r="G12" s="1" t="s">
        <v>531</v>
      </c>
      <c r="H12" s="1" t="s">
        <v>532</v>
      </c>
      <c r="J12" t="s">
        <v>441</v>
      </c>
      <c r="K12" s="1" t="s">
        <v>444</v>
      </c>
      <c r="L12" s="1" t="s">
        <v>445</v>
      </c>
      <c r="N12" s="1" t="s">
        <v>446</v>
      </c>
      <c r="O12" s="1" t="s">
        <v>12</v>
      </c>
      <c r="V12" t="s">
        <v>448</v>
      </c>
      <c r="W12" s="1" t="s">
        <v>449</v>
      </c>
      <c r="X12" s="1" t="s">
        <v>450</v>
      </c>
      <c r="Y12" s="1" t="s">
        <v>62</v>
      </c>
      <c r="Z12" t="str">
        <f>'IG &gt; DoHAC personas'!$C$29</f>
        <v>generalpractitioner-guthridge-jarred</v>
      </c>
      <c r="AA12"/>
      <c r="AS12" s="1" t="s">
        <v>533</v>
      </c>
      <c r="AT12" s="1" t="s">
        <v>534</v>
      </c>
      <c r="BN12" s="1" t="s">
        <v>66</v>
      </c>
      <c r="BO12" s="1" t="s">
        <v>144</v>
      </c>
      <c r="BR12" s="1" t="s">
        <v>65</v>
      </c>
      <c r="BS12" s="1" t="str">
        <f>'IG &gt; DoHAC personas'!$C$47</f>
        <v>elimbah-medical-centre</v>
      </c>
    </row>
    <row r="13" spans="1:73" x14ac:dyDescent="0.25">
      <c r="A13" s="52" t="s">
        <v>535</v>
      </c>
      <c r="B13" s="1" t="s">
        <v>437</v>
      </c>
      <c r="C13" t="s">
        <v>438</v>
      </c>
      <c r="D13" s="1" t="s">
        <v>461</v>
      </c>
      <c r="E13" s="1" t="s">
        <v>536</v>
      </c>
      <c r="F13" t="s">
        <v>441</v>
      </c>
      <c r="G13" s="1" t="s">
        <v>537</v>
      </c>
      <c r="H13" s="1" t="s">
        <v>538</v>
      </c>
      <c r="J13" t="s">
        <v>441</v>
      </c>
      <c r="K13" s="1" t="s">
        <v>539</v>
      </c>
      <c r="L13" s="1" t="s">
        <v>540</v>
      </c>
      <c r="N13" s="1" t="s">
        <v>446</v>
      </c>
      <c r="O13" s="1" t="s">
        <v>25</v>
      </c>
      <c r="V13" t="s">
        <v>448</v>
      </c>
      <c r="W13" s="1" t="s">
        <v>449</v>
      </c>
      <c r="X13" s="1" t="s">
        <v>450</v>
      </c>
      <c r="Y13" s="1" t="s">
        <v>62</v>
      </c>
      <c r="Z13" t="str">
        <f>'IG &gt; DoHAC personas'!$C$30</f>
        <v>cardiologist-felmingham-emma</v>
      </c>
      <c r="AA13"/>
      <c r="AS13" s="1" t="s">
        <v>541</v>
      </c>
      <c r="AT13" s="1" t="s">
        <v>542</v>
      </c>
      <c r="AY13" s="1" t="s">
        <v>473</v>
      </c>
      <c r="AZ13" s="1" t="s">
        <v>543</v>
      </c>
      <c r="BN13" s="1" t="s">
        <v>66</v>
      </c>
      <c r="BO13" s="1" t="str">
        <f>'IG &gt; DoHAC personas'!$C$61</f>
        <v>barney-view-private-hospital</v>
      </c>
      <c r="BR13" s="1" t="s">
        <v>65</v>
      </c>
      <c r="BS13" s="1" t="str">
        <f>'IG &gt; DoHAC personas'!$C$50</f>
        <v>barney-view-private-hospital</v>
      </c>
    </row>
    <row r="14" spans="1:73" x14ac:dyDescent="0.25">
      <c r="A14" s="52" t="s">
        <v>544</v>
      </c>
      <c r="B14" s="1" t="s">
        <v>437</v>
      </c>
      <c r="C14" t="s">
        <v>438</v>
      </c>
      <c r="D14" s="1" t="s">
        <v>439</v>
      </c>
      <c r="E14" s="1" t="s">
        <v>440</v>
      </c>
      <c r="F14" t="s">
        <v>441</v>
      </c>
      <c r="G14" s="39" t="s">
        <v>545</v>
      </c>
      <c r="H14" s="38" t="s">
        <v>546</v>
      </c>
      <c r="J14" t="s">
        <v>441</v>
      </c>
      <c r="K14" s="1" t="s">
        <v>547</v>
      </c>
      <c r="L14" s="1" t="s">
        <v>548</v>
      </c>
      <c r="N14" s="1" t="s">
        <v>446</v>
      </c>
      <c r="O14" s="1" t="s">
        <v>17</v>
      </c>
      <c r="V14" t="s">
        <v>448</v>
      </c>
      <c r="W14" s="1" t="s">
        <v>449</v>
      </c>
      <c r="X14" s="1" t="s">
        <v>450</v>
      </c>
      <c r="Y14" s="1" t="s">
        <v>62</v>
      </c>
      <c r="Z14" t="str">
        <f>'IG &gt; DoHAC personas'!$C$36</f>
        <v>nursepractitioner-osmond-deadra</v>
      </c>
      <c r="AA14"/>
      <c r="AS14" s="1" t="s">
        <v>549</v>
      </c>
      <c r="AT14" s="1" t="s">
        <v>550</v>
      </c>
      <c r="AY14" s="1" t="s">
        <v>473</v>
      </c>
      <c r="AZ14" s="1" t="s">
        <v>551</v>
      </c>
      <c r="BN14" s="1" t="s">
        <v>66</v>
      </c>
      <c r="BO14" s="1" t="s">
        <v>149</v>
      </c>
      <c r="BR14" s="1" t="s">
        <v>65</v>
      </c>
      <c r="BS14" s="1" t="str">
        <f>'IG &gt; DoHAC personas'!$C$50</f>
        <v>barney-view-private-hospital</v>
      </c>
    </row>
    <row r="15" spans="1:73" x14ac:dyDescent="0.25">
      <c r="A15" s="1" t="s">
        <v>552</v>
      </c>
      <c r="C15" t="s">
        <v>438</v>
      </c>
      <c r="D15" s="1" t="s">
        <v>439</v>
      </c>
      <c r="E15" s="1" t="s">
        <v>440</v>
      </c>
      <c r="F15" t="s">
        <v>441</v>
      </c>
      <c r="G15" s="1" t="s">
        <v>442</v>
      </c>
      <c r="H15" s="1" t="s">
        <v>443</v>
      </c>
      <c r="J15" t="s">
        <v>441</v>
      </c>
      <c r="K15" s="1" t="s">
        <v>444</v>
      </c>
      <c r="L15" s="1" t="s">
        <v>445</v>
      </c>
      <c r="N15" s="1" t="s">
        <v>446</v>
      </c>
      <c r="O15" s="1" t="s">
        <v>12</v>
      </c>
      <c r="V15" t="s">
        <v>448</v>
      </c>
      <c r="W15" s="1" t="s">
        <v>449</v>
      </c>
      <c r="X15" s="1" t="s">
        <v>450</v>
      </c>
      <c r="Y15" s="1" t="s">
        <v>62</v>
      </c>
      <c r="Z15" t="str">
        <f>'IG &gt; DoHAC personas'!$C$29</f>
        <v>generalpractitioner-guthridge-jarred</v>
      </c>
      <c r="AA15"/>
      <c r="AT15" s="1" t="s">
        <v>459</v>
      </c>
      <c r="BN15" s="1" t="s">
        <v>66</v>
      </c>
      <c r="BO15" s="1" t="str">
        <f>'IG &gt; DoHAC personas'!$C$63</f>
        <v>elimbah-medical-centre</v>
      </c>
      <c r="BR15" s="1" t="s">
        <v>65</v>
      </c>
      <c r="BS15" s="1" t="str">
        <f>'IG &gt; DoHAC personas'!$C$47</f>
        <v>elimbah-medical-centre</v>
      </c>
    </row>
    <row r="16" spans="1:73" x14ac:dyDescent="0.25">
      <c r="A16" s="1" t="s">
        <v>553</v>
      </c>
      <c r="B16" s="1" t="s">
        <v>437</v>
      </c>
      <c r="C16"/>
      <c r="F16" t="s">
        <v>441</v>
      </c>
      <c r="G16" s="1" t="s">
        <v>442</v>
      </c>
      <c r="H16" s="1" t="s">
        <v>443</v>
      </c>
      <c r="J16" t="s">
        <v>441</v>
      </c>
      <c r="K16" s="1" t="s">
        <v>444</v>
      </c>
      <c r="L16" s="1" t="s">
        <v>445</v>
      </c>
      <c r="N16" s="1" t="s">
        <v>446</v>
      </c>
      <c r="O16" s="1" t="s">
        <v>12</v>
      </c>
      <c r="V16" t="s">
        <v>448</v>
      </c>
      <c r="W16" s="1" t="s">
        <v>449</v>
      </c>
      <c r="X16" s="1" t="s">
        <v>450</v>
      </c>
      <c r="Y16" s="1" t="s">
        <v>62</v>
      </c>
      <c r="Z16" t="str">
        <f>'IG &gt; DoHAC personas'!$C$29</f>
        <v>generalpractitioner-guthridge-jarred</v>
      </c>
      <c r="AA16"/>
      <c r="AT16" s="1" t="s">
        <v>459</v>
      </c>
      <c r="BN16" s="1" t="s">
        <v>66</v>
      </c>
      <c r="BO16" s="1" t="str">
        <f>'IG &gt; DoHAC personas'!$C$63</f>
        <v>elimbah-medical-centre</v>
      </c>
      <c r="BR16" s="1" t="s">
        <v>65</v>
      </c>
      <c r="BS16" s="1" t="str">
        <f>'IG &gt; DoHAC personas'!$C$47</f>
        <v>elimbah-medical-centre</v>
      </c>
    </row>
    <row r="17" spans="1:71" x14ac:dyDescent="0.25">
      <c r="A17" s="1" t="s">
        <v>554</v>
      </c>
      <c r="B17" s="1" t="s">
        <v>437</v>
      </c>
      <c r="C17" t="s">
        <v>438</v>
      </c>
      <c r="D17" s="1" t="s">
        <v>439</v>
      </c>
      <c r="E17" s="1" t="s">
        <v>440</v>
      </c>
      <c r="F17" t="s">
        <v>441</v>
      </c>
      <c r="G17" s="1" t="s">
        <v>442</v>
      </c>
      <c r="H17" s="1" t="s">
        <v>443</v>
      </c>
      <c r="J17" t="s">
        <v>441</v>
      </c>
      <c r="K17" s="1" t="s">
        <v>444</v>
      </c>
      <c r="L17" s="1" t="s">
        <v>445</v>
      </c>
      <c r="V17" t="s">
        <v>448</v>
      </c>
      <c r="W17" s="1" t="s">
        <v>449</v>
      </c>
      <c r="X17" s="1" t="s">
        <v>450</v>
      </c>
      <c r="Y17" s="1" t="s">
        <v>62</v>
      </c>
      <c r="Z17" t="str">
        <f>'IG &gt; DoHAC personas'!$C$29</f>
        <v>generalpractitioner-guthridge-jarred</v>
      </c>
      <c r="AA17"/>
      <c r="AT17" s="1" t="s">
        <v>459</v>
      </c>
      <c r="BN17" s="1" t="s">
        <v>66</v>
      </c>
      <c r="BO17" s="1" t="str">
        <f>'IG &gt; DoHAC personas'!$C$63</f>
        <v>elimbah-medical-centre</v>
      </c>
      <c r="BR17" s="1" t="s">
        <v>65</v>
      </c>
      <c r="BS17" s="1" t="str">
        <f>'IG &gt; DoHAC personas'!$C$47</f>
        <v>elimbah-medical-centre</v>
      </c>
    </row>
    <row r="18" spans="1:71" x14ac:dyDescent="0.25">
      <c r="A18" s="1" t="s">
        <v>555</v>
      </c>
      <c r="B18" s="1" t="s">
        <v>437</v>
      </c>
      <c r="C18" t="s">
        <v>438</v>
      </c>
      <c r="D18" s="1" t="s">
        <v>439</v>
      </c>
      <c r="E18" s="1" t="s">
        <v>440</v>
      </c>
      <c r="F18" t="s">
        <v>441</v>
      </c>
      <c r="G18" s="1" t="s">
        <v>442</v>
      </c>
      <c r="H18" s="1" t="s">
        <v>443</v>
      </c>
      <c r="I18" s="1" t="s">
        <v>556</v>
      </c>
      <c r="J18" t="s">
        <v>441</v>
      </c>
      <c r="K18" s="1" t="s">
        <v>444</v>
      </c>
      <c r="L18" s="1" t="s">
        <v>445</v>
      </c>
      <c r="N18" s="1" t="s">
        <v>446</v>
      </c>
      <c r="O18" s="1" t="s">
        <v>557</v>
      </c>
      <c r="P18" s="1" t="s">
        <v>558</v>
      </c>
      <c r="V18" t="s">
        <v>448</v>
      </c>
      <c r="W18" s="1" t="s">
        <v>449</v>
      </c>
      <c r="X18" s="1" t="s">
        <v>450</v>
      </c>
      <c r="Y18" s="1" t="s">
        <v>62</v>
      </c>
      <c r="Z18" t="s">
        <v>559</v>
      </c>
      <c r="AS18" s="1" t="s">
        <v>560</v>
      </c>
      <c r="AT18" s="1" t="s">
        <v>561</v>
      </c>
      <c r="AU18" s="5" t="s">
        <v>441</v>
      </c>
      <c r="AV18" s="1" t="s">
        <v>562</v>
      </c>
      <c r="AW18" s="1" t="s">
        <v>563</v>
      </c>
      <c r="BN18" s="1" t="s">
        <v>66</v>
      </c>
      <c r="BO18" t="s">
        <v>564</v>
      </c>
      <c r="BR18" s="1" t="s">
        <v>65</v>
      </c>
      <c r="BS18" s="1" t="s">
        <v>565</v>
      </c>
    </row>
  </sheetData>
  <phoneticPr fontId="19" type="noConversion"/>
  <hyperlinks>
    <hyperlink ref="AU4" r:id="rId1" xr:uid="{8B0526B3-4914-446B-8C82-0C2FBBD8F7F0}"/>
    <hyperlink ref="BD4" r:id="rId2" xr:uid="{DEAB89F3-AB26-489C-A1E1-81BEDC3CD904}"/>
    <hyperlink ref="AU18" r:id="rId3" xr:uid="{6BFF8AD4-B62B-4827-AE4D-8EAA0BF3688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B750-0E74-4369-AB29-580CDBB5A898}">
  <dimension ref="A1:BD18"/>
  <sheetViews>
    <sheetView workbookViewId="0">
      <pane xSplit="1" ySplit="1" topLeftCell="C14" activePane="bottomRight" state="frozen"/>
      <selection pane="topRight" activeCell="B1" sqref="B1"/>
      <selection pane="bottomLeft" activeCell="A2" sqref="A2"/>
      <selection pane="bottomRight" activeCell="C14" sqref="C14:BS1048576"/>
    </sheetView>
  </sheetViews>
  <sheetFormatPr defaultColWidth="8.85546875" defaultRowHeight="15" x14ac:dyDescent="0.25"/>
  <cols>
    <col min="1" max="1" width="30.85546875" style="1" bestFit="1" customWidth="1"/>
    <col min="2" max="2" width="20.28515625" style="1" customWidth="1"/>
    <col min="3" max="3" width="18.140625" bestFit="1" customWidth="1"/>
    <col min="4" max="8" width="18.140625" customWidth="1"/>
    <col min="9" max="9" width="16.7109375" customWidth="1"/>
    <col min="10" max="10" width="19.42578125" bestFit="1" customWidth="1"/>
    <col min="11" max="11" width="19.140625" bestFit="1" customWidth="1"/>
    <col min="12" max="12" width="19.140625" customWidth="1"/>
    <col min="13" max="13" width="17" bestFit="1" customWidth="1"/>
    <col min="14" max="14" width="15" bestFit="1" customWidth="1"/>
    <col min="15" max="15" width="17" bestFit="1" customWidth="1"/>
    <col min="16" max="18" width="17" customWidth="1"/>
    <col min="19" max="19" width="22" bestFit="1" customWidth="1"/>
    <col min="20" max="20" width="18.7109375" bestFit="1" customWidth="1"/>
    <col min="21" max="21" width="38.42578125" customWidth="1"/>
    <col min="22" max="22" width="20.7109375" bestFit="1" customWidth="1"/>
    <col min="23" max="23" width="18.7109375" bestFit="1" customWidth="1"/>
    <col min="24" max="24" width="20.7109375" bestFit="1" customWidth="1"/>
    <col min="25" max="25" width="20.7109375" customWidth="1"/>
    <col min="26" max="26" width="16.42578125" customWidth="1"/>
    <col min="27" max="27" width="14.28515625" bestFit="1" customWidth="1"/>
    <col min="28" max="28" width="22.42578125" bestFit="1" customWidth="1"/>
    <col min="29" max="29" width="22.42578125" hidden="1" customWidth="1"/>
    <col min="30" max="30" width="20.140625" bestFit="1" customWidth="1"/>
    <col min="31" max="31" width="20.140625" customWidth="1"/>
    <col min="32" max="32" width="14.7109375" hidden="1" customWidth="1"/>
    <col min="33" max="33" width="14.7109375" customWidth="1"/>
    <col min="34" max="34" width="14.7109375" bestFit="1" customWidth="1"/>
    <col min="35" max="38" width="14.7109375" customWidth="1"/>
    <col min="39" max="39" width="19.42578125" bestFit="1" customWidth="1"/>
    <col min="40" max="40" width="14.7109375" customWidth="1"/>
    <col min="41" max="41" width="23.7109375" bestFit="1" customWidth="1"/>
    <col min="42" max="42" width="21.42578125" bestFit="1" customWidth="1"/>
    <col min="43" max="43" width="23.28515625" bestFit="1" customWidth="1"/>
    <col min="44" max="44" width="20.85546875" bestFit="1" customWidth="1"/>
    <col min="45" max="45" width="30" hidden="1" customWidth="1"/>
    <col min="46" max="46" width="27.42578125" bestFit="1" customWidth="1"/>
    <col min="47" max="49" width="27.42578125" customWidth="1"/>
    <col min="50" max="50" width="27.42578125" bestFit="1" customWidth="1"/>
    <col min="51" max="51" width="32" bestFit="1" customWidth="1"/>
    <col min="52" max="52" width="26.42578125" bestFit="1" customWidth="1"/>
    <col min="53" max="53" width="29.7109375" bestFit="1" customWidth="1"/>
    <col min="54" max="54" width="26.42578125" bestFit="1" customWidth="1"/>
    <col min="55" max="55" width="24" bestFit="1" customWidth="1"/>
    <col min="56" max="56" width="45.7109375" customWidth="1"/>
  </cols>
  <sheetData>
    <row r="1" spans="1:56" s="4" customFormat="1" x14ac:dyDescent="0.25">
      <c r="A1" s="3" t="s">
        <v>152</v>
      </c>
      <c r="B1" s="3" t="s">
        <v>566</v>
      </c>
      <c r="C1" s="7" t="s">
        <v>567</v>
      </c>
      <c r="D1" s="3" t="s">
        <v>568</v>
      </c>
      <c r="E1" s="3" t="s">
        <v>569</v>
      </c>
      <c r="F1" s="3" t="s">
        <v>570</v>
      </c>
      <c r="G1" s="7" t="s">
        <v>571</v>
      </c>
      <c r="H1" s="3" t="s">
        <v>572</v>
      </c>
      <c r="I1" s="7" t="s">
        <v>573</v>
      </c>
      <c r="J1" s="7" t="s">
        <v>574</v>
      </c>
      <c r="K1" s="3" t="s">
        <v>575</v>
      </c>
      <c r="L1" s="3" t="s">
        <v>576</v>
      </c>
      <c r="M1" s="3" t="s">
        <v>577</v>
      </c>
      <c r="N1" s="3" t="s">
        <v>578</v>
      </c>
      <c r="O1" s="3" t="s">
        <v>579</v>
      </c>
      <c r="P1" s="7" t="s">
        <v>580</v>
      </c>
      <c r="Q1" s="7" t="s">
        <v>581</v>
      </c>
      <c r="R1" s="3" t="s">
        <v>582</v>
      </c>
      <c r="S1" s="7" t="s">
        <v>583</v>
      </c>
      <c r="T1" s="7" t="s">
        <v>584</v>
      </c>
      <c r="U1" s="3" t="s">
        <v>585</v>
      </c>
      <c r="V1" s="3" t="s">
        <v>586</v>
      </c>
      <c r="W1" s="3" t="s">
        <v>587</v>
      </c>
      <c r="X1" s="3" t="s">
        <v>588</v>
      </c>
      <c r="Y1" s="3" t="s">
        <v>589</v>
      </c>
      <c r="Z1" s="7" t="s">
        <v>590</v>
      </c>
      <c r="AA1" s="7" t="s">
        <v>591</v>
      </c>
      <c r="AB1" s="3" t="s">
        <v>592</v>
      </c>
      <c r="AC1" s="4" t="s">
        <v>376</v>
      </c>
      <c r="AD1" s="7" t="s">
        <v>377</v>
      </c>
      <c r="AE1" s="3" t="s">
        <v>378</v>
      </c>
      <c r="AF1" s="4" t="s">
        <v>593</v>
      </c>
      <c r="AG1" s="7" t="s">
        <v>594</v>
      </c>
      <c r="AH1" s="9" t="s">
        <v>595</v>
      </c>
      <c r="AI1" s="9" t="s">
        <v>596</v>
      </c>
      <c r="AJ1" s="9" t="s">
        <v>597</v>
      </c>
      <c r="AK1" s="9" t="s">
        <v>598</v>
      </c>
      <c r="AL1" s="9" t="s">
        <v>599</v>
      </c>
      <c r="AM1" s="10" t="s">
        <v>600</v>
      </c>
      <c r="AN1" s="3" t="s">
        <v>601</v>
      </c>
      <c r="AO1" s="7" t="s">
        <v>602</v>
      </c>
      <c r="AP1" s="7" t="s">
        <v>603</v>
      </c>
      <c r="AQ1" s="7" t="s">
        <v>604</v>
      </c>
      <c r="AR1" s="7" t="s">
        <v>605</v>
      </c>
      <c r="AS1" s="3" t="s">
        <v>606</v>
      </c>
      <c r="AT1" s="3" t="s">
        <v>607</v>
      </c>
      <c r="AU1" s="3" t="s">
        <v>608</v>
      </c>
      <c r="AV1" s="3" t="s">
        <v>609</v>
      </c>
      <c r="AW1" s="3" t="s">
        <v>610</v>
      </c>
      <c r="AX1" s="4" t="s">
        <v>611</v>
      </c>
      <c r="AY1" s="4" t="s">
        <v>612</v>
      </c>
      <c r="AZ1" s="4" t="s">
        <v>613</v>
      </c>
      <c r="BA1" s="4" t="s">
        <v>614</v>
      </c>
      <c r="BB1" s="4" t="s">
        <v>615</v>
      </c>
      <c r="BC1" s="4" t="s">
        <v>616</v>
      </c>
      <c r="BD1" s="12" t="s">
        <v>617</v>
      </c>
    </row>
    <row r="2" spans="1:56" x14ac:dyDescent="0.25">
      <c r="A2" s="1" t="s">
        <v>618</v>
      </c>
      <c r="B2" s="5" t="s">
        <v>619</v>
      </c>
      <c r="C2" s="7" t="s">
        <v>620</v>
      </c>
      <c r="D2" s="1" t="s">
        <v>621</v>
      </c>
      <c r="E2" s="1"/>
      <c r="F2" s="1"/>
      <c r="G2" s="7"/>
      <c r="H2" s="1"/>
      <c r="I2" s="7" t="s">
        <v>622</v>
      </c>
      <c r="J2" s="7" t="s">
        <v>623</v>
      </c>
      <c r="K2" s="1"/>
      <c r="L2" s="1"/>
      <c r="M2" s="1"/>
      <c r="N2" s="1"/>
      <c r="O2" s="1"/>
      <c r="P2" s="7"/>
      <c r="Q2" s="7"/>
      <c r="R2" s="1"/>
      <c r="S2" s="7" t="s">
        <v>441</v>
      </c>
      <c r="T2" s="7">
        <v>54329005</v>
      </c>
      <c r="U2" s="1" t="s">
        <v>624</v>
      </c>
      <c r="V2" s="5" t="s">
        <v>625</v>
      </c>
      <c r="W2" s="1" t="s">
        <v>626</v>
      </c>
      <c r="X2" s="1" t="s">
        <v>627</v>
      </c>
      <c r="Y2" s="1"/>
      <c r="Z2" s="7"/>
      <c r="AA2" s="7"/>
      <c r="AB2" s="1"/>
      <c r="AC2" t="s">
        <v>446</v>
      </c>
      <c r="AD2" s="7" t="s">
        <v>25</v>
      </c>
      <c r="AE2" s="1"/>
      <c r="AG2" s="7"/>
      <c r="AH2" s="9">
        <v>2014</v>
      </c>
      <c r="AI2" s="9"/>
      <c r="AJ2" s="9"/>
      <c r="AK2" s="9"/>
      <c r="AL2" s="9"/>
      <c r="AM2" s="10"/>
      <c r="AN2" s="1"/>
      <c r="AO2" s="7"/>
      <c r="AP2" s="7"/>
      <c r="AQ2" s="7" t="s">
        <v>38</v>
      </c>
      <c r="AR2" s="32" t="str">
        <f>'IG &gt; DoHAC personas'!$C$12</f>
        <v>guthridge-jarred</v>
      </c>
      <c r="AV2" s="1"/>
      <c r="BD2" s="12"/>
    </row>
    <row r="3" spans="1:56" x14ac:dyDescent="0.25">
      <c r="A3" s="1" t="s">
        <v>628</v>
      </c>
      <c r="B3" s="5" t="s">
        <v>619</v>
      </c>
      <c r="C3" s="7" t="s">
        <v>620</v>
      </c>
      <c r="D3" s="1" t="s">
        <v>621</v>
      </c>
      <c r="E3" s="1"/>
      <c r="F3" s="1" t="s">
        <v>629</v>
      </c>
      <c r="G3" s="7" t="s">
        <v>630</v>
      </c>
      <c r="H3" s="1" t="s">
        <v>631</v>
      </c>
      <c r="I3" s="7" t="s">
        <v>622</v>
      </c>
      <c r="J3" s="7" t="s">
        <v>632</v>
      </c>
      <c r="K3" s="1"/>
      <c r="L3" s="1"/>
      <c r="M3" s="1"/>
      <c r="N3" s="1"/>
      <c r="O3" s="1"/>
      <c r="P3" s="7"/>
      <c r="Q3" s="7"/>
      <c r="R3" s="1"/>
      <c r="S3" s="7" t="s">
        <v>441</v>
      </c>
      <c r="T3" s="7" t="s">
        <v>633</v>
      </c>
      <c r="U3" s="1" t="s">
        <v>634</v>
      </c>
      <c r="V3" s="1"/>
      <c r="W3" s="1"/>
      <c r="X3" s="1"/>
      <c r="Y3" s="1"/>
      <c r="Z3" s="7"/>
      <c r="AA3" s="7"/>
      <c r="AB3" s="1"/>
      <c r="AC3" t="s">
        <v>446</v>
      </c>
      <c r="AD3" s="7" t="s">
        <v>25</v>
      </c>
      <c r="AE3" s="1"/>
      <c r="AG3" s="7"/>
      <c r="AH3" s="9" t="s">
        <v>635</v>
      </c>
      <c r="AI3" s="9"/>
      <c r="AJ3" s="9"/>
      <c r="AK3" s="9"/>
      <c r="AL3" s="9"/>
      <c r="AM3" s="10"/>
      <c r="AN3" s="1"/>
      <c r="AO3" s="7"/>
      <c r="AP3" s="7"/>
      <c r="AQ3" s="7"/>
      <c r="AR3" s="117"/>
      <c r="AV3" s="1"/>
      <c r="BD3" s="12"/>
    </row>
    <row r="4" spans="1:56" x14ac:dyDescent="0.25">
      <c r="A4" s="1" t="s">
        <v>636</v>
      </c>
      <c r="B4" s="5" t="s">
        <v>619</v>
      </c>
      <c r="C4" s="7" t="s">
        <v>620</v>
      </c>
      <c r="D4" s="1"/>
      <c r="E4" s="1"/>
      <c r="F4" s="1" t="s">
        <v>629</v>
      </c>
      <c r="G4" s="7" t="s">
        <v>630</v>
      </c>
      <c r="H4" s="1"/>
      <c r="I4" s="7" t="s">
        <v>622</v>
      </c>
      <c r="J4" s="7" t="s">
        <v>632</v>
      </c>
      <c r="K4" s="1" t="s">
        <v>637</v>
      </c>
      <c r="L4" s="1"/>
      <c r="M4" s="1"/>
      <c r="N4" s="1"/>
      <c r="O4" s="1"/>
      <c r="P4" s="7"/>
      <c r="Q4" s="7"/>
      <c r="R4" s="1"/>
      <c r="S4" s="7" t="s">
        <v>441</v>
      </c>
      <c r="T4" s="7" t="s">
        <v>638</v>
      </c>
      <c r="U4" s="1" t="s">
        <v>639</v>
      </c>
      <c r="V4" s="1"/>
      <c r="W4" s="1"/>
      <c r="X4" s="1"/>
      <c r="Y4" s="1"/>
      <c r="Z4" s="7"/>
      <c r="AA4" s="7"/>
      <c r="AB4" s="1"/>
      <c r="AC4" t="s">
        <v>446</v>
      </c>
      <c r="AD4" s="7" t="s">
        <v>12</v>
      </c>
      <c r="AE4" s="1" t="s">
        <v>640</v>
      </c>
      <c r="AF4" t="s">
        <v>641</v>
      </c>
      <c r="AG4" s="7" t="s">
        <v>458</v>
      </c>
      <c r="AH4" s="9"/>
      <c r="AI4" s="9"/>
      <c r="AJ4" s="9"/>
      <c r="AK4" s="9"/>
      <c r="AL4" s="9"/>
      <c r="AM4" s="10"/>
      <c r="AN4" s="1"/>
      <c r="AO4" s="7"/>
      <c r="AP4" s="7"/>
      <c r="AQ4" s="7"/>
      <c r="AR4" s="7"/>
      <c r="AV4" s="1"/>
      <c r="BD4" s="12"/>
    </row>
    <row r="5" spans="1:56" x14ac:dyDescent="0.25">
      <c r="A5" s="1" t="s">
        <v>551</v>
      </c>
      <c r="B5" s="5" t="s">
        <v>619</v>
      </c>
      <c r="C5" s="7" t="s">
        <v>620</v>
      </c>
      <c r="D5" s="1" t="s">
        <v>621</v>
      </c>
      <c r="E5" s="1" t="s">
        <v>621</v>
      </c>
      <c r="F5" s="1" t="s">
        <v>629</v>
      </c>
      <c r="G5" s="7" t="s">
        <v>630</v>
      </c>
      <c r="H5" s="1"/>
      <c r="I5" s="7" t="s">
        <v>622</v>
      </c>
      <c r="J5" s="7" t="s">
        <v>623</v>
      </c>
      <c r="K5" s="1" t="s">
        <v>642</v>
      </c>
      <c r="L5" s="1" t="s">
        <v>643</v>
      </c>
      <c r="M5" s="1"/>
      <c r="N5" s="1"/>
      <c r="O5" s="1"/>
      <c r="P5" s="7" t="s">
        <v>441</v>
      </c>
      <c r="Q5" s="7" t="s">
        <v>644</v>
      </c>
      <c r="R5" s="1" t="s">
        <v>645</v>
      </c>
      <c r="S5" s="7" t="s">
        <v>441</v>
      </c>
      <c r="T5" s="7" t="s">
        <v>646</v>
      </c>
      <c r="U5" s="1" t="s">
        <v>647</v>
      </c>
      <c r="V5" s="1"/>
      <c r="W5" s="1"/>
      <c r="X5" s="1"/>
      <c r="Y5" s="1"/>
      <c r="Z5" s="7"/>
      <c r="AA5" s="7"/>
      <c r="AB5" s="1"/>
      <c r="AC5" t="s">
        <v>446</v>
      </c>
      <c r="AD5" s="7" t="s">
        <v>17</v>
      </c>
      <c r="AE5" s="1"/>
      <c r="AG5" s="7"/>
      <c r="AH5" s="9"/>
      <c r="AI5" s="9" t="s">
        <v>648</v>
      </c>
      <c r="AJ5" s="9" t="s">
        <v>649</v>
      </c>
      <c r="AK5" s="9" t="s">
        <v>650</v>
      </c>
      <c r="AL5" s="9" t="s">
        <v>651</v>
      </c>
      <c r="AM5" s="10"/>
      <c r="AN5" s="1" t="s">
        <v>652</v>
      </c>
      <c r="AO5" s="7"/>
      <c r="AP5" s="7"/>
      <c r="AQ5" s="7"/>
      <c r="AR5" s="7"/>
      <c r="AS5" t="s">
        <v>653</v>
      </c>
      <c r="AV5" s="1"/>
      <c r="BD5" s="12"/>
    </row>
    <row r="6" spans="1:56" x14ac:dyDescent="0.25">
      <c r="A6" s="1" t="s">
        <v>654</v>
      </c>
      <c r="B6" s="5" t="s">
        <v>619</v>
      </c>
      <c r="C6" s="7" t="s">
        <v>620</v>
      </c>
      <c r="D6" s="1"/>
      <c r="E6" s="1"/>
      <c r="F6" s="1"/>
      <c r="G6" s="7"/>
      <c r="H6" s="1"/>
      <c r="I6" s="7" t="s">
        <v>622</v>
      </c>
      <c r="J6" s="7" t="s">
        <v>632</v>
      </c>
      <c r="K6" s="1" t="s">
        <v>637</v>
      </c>
      <c r="L6" s="1"/>
      <c r="M6" s="1"/>
      <c r="N6" s="1"/>
      <c r="O6" s="1"/>
      <c r="P6" s="7"/>
      <c r="Q6" s="7"/>
      <c r="R6" s="1"/>
      <c r="S6" s="7" t="s">
        <v>441</v>
      </c>
      <c r="T6" s="7" t="s">
        <v>655</v>
      </c>
      <c r="U6" s="1" t="s">
        <v>656</v>
      </c>
      <c r="V6" s="1"/>
      <c r="W6" s="1"/>
      <c r="X6" s="1"/>
      <c r="Y6" s="1"/>
      <c r="Z6" s="7"/>
      <c r="AA6" s="7"/>
      <c r="AB6" s="1"/>
      <c r="AC6" t="s">
        <v>446</v>
      </c>
      <c r="AD6" s="7" t="s">
        <v>33</v>
      </c>
      <c r="AE6" s="1"/>
      <c r="AG6" s="7"/>
      <c r="AH6" s="9"/>
      <c r="AI6" s="9"/>
      <c r="AJ6" s="9"/>
      <c r="AK6" s="9"/>
      <c r="AL6" s="9"/>
      <c r="AM6" s="10"/>
      <c r="AN6" s="1" t="s">
        <v>270</v>
      </c>
      <c r="AO6" s="7"/>
      <c r="AP6" s="7"/>
      <c r="AQ6" s="7"/>
      <c r="AR6" s="7"/>
      <c r="AV6" s="1"/>
      <c r="BD6" s="12"/>
    </row>
    <row r="7" spans="1:56" x14ac:dyDescent="0.25">
      <c r="A7" s="1" t="s">
        <v>657</v>
      </c>
      <c r="B7" s="5" t="s">
        <v>619</v>
      </c>
      <c r="C7" s="7" t="s">
        <v>620</v>
      </c>
      <c r="D7" s="1"/>
      <c r="E7" s="1"/>
      <c r="F7" s="1"/>
      <c r="G7" s="7"/>
      <c r="H7" s="1"/>
      <c r="I7" s="7" t="s">
        <v>622</v>
      </c>
      <c r="J7" s="7" t="s">
        <v>632</v>
      </c>
      <c r="K7" s="1" t="s">
        <v>637</v>
      </c>
      <c r="L7" s="1"/>
      <c r="M7" s="1"/>
      <c r="N7" s="1"/>
      <c r="O7" s="1"/>
      <c r="P7" s="7"/>
      <c r="Q7" s="7"/>
      <c r="R7" s="1"/>
      <c r="S7" s="7" t="s">
        <v>441</v>
      </c>
      <c r="T7" s="7" t="s">
        <v>658</v>
      </c>
      <c r="U7" s="1" t="s">
        <v>659</v>
      </c>
      <c r="V7" s="1"/>
      <c r="W7" s="1"/>
      <c r="X7" s="1"/>
      <c r="Y7" s="1"/>
      <c r="Z7" s="7"/>
      <c r="AA7" s="7"/>
      <c r="AB7" s="1"/>
      <c r="AC7" t="s">
        <v>446</v>
      </c>
      <c r="AD7" s="7" t="s">
        <v>33</v>
      </c>
      <c r="AE7" s="1"/>
      <c r="AG7" s="7"/>
      <c r="AH7" s="9"/>
      <c r="AI7" s="9"/>
      <c r="AJ7" s="9"/>
      <c r="AK7" s="9"/>
      <c r="AL7" s="9"/>
      <c r="AM7" s="10"/>
      <c r="AN7" s="1" t="s">
        <v>270</v>
      </c>
      <c r="AO7" s="7"/>
      <c r="AP7" s="7"/>
      <c r="AQ7" s="7"/>
      <c r="AR7" s="7"/>
      <c r="AV7" s="1"/>
      <c r="BD7" s="12"/>
    </row>
    <row r="8" spans="1:56" x14ac:dyDescent="0.25">
      <c r="A8" s="1" t="s">
        <v>543</v>
      </c>
      <c r="B8" s="5" t="s">
        <v>619</v>
      </c>
      <c r="C8" s="7" t="s">
        <v>620</v>
      </c>
      <c r="D8" s="1" t="s">
        <v>621</v>
      </c>
      <c r="E8" s="1"/>
      <c r="F8" s="5" t="s">
        <v>629</v>
      </c>
      <c r="G8" s="7" t="s">
        <v>630</v>
      </c>
      <c r="H8" s="1" t="s">
        <v>631</v>
      </c>
      <c r="I8" s="7" t="s">
        <v>441</v>
      </c>
      <c r="J8" s="7" t="s">
        <v>660</v>
      </c>
      <c r="K8" s="1" t="s">
        <v>643</v>
      </c>
      <c r="L8" s="1"/>
      <c r="M8" s="1"/>
      <c r="N8" s="1"/>
      <c r="O8" s="1"/>
      <c r="P8" s="7"/>
      <c r="Q8" s="7"/>
      <c r="R8" s="1"/>
      <c r="S8" s="7" t="s">
        <v>441</v>
      </c>
      <c r="T8" s="7" t="s">
        <v>661</v>
      </c>
      <c r="U8" s="1" t="s">
        <v>662</v>
      </c>
      <c r="V8" s="1"/>
      <c r="W8" s="1"/>
      <c r="X8" s="1"/>
      <c r="Y8" s="1"/>
      <c r="Z8" s="7"/>
      <c r="AA8" s="7"/>
      <c r="AB8" s="1"/>
      <c r="AC8" t="s">
        <v>446</v>
      </c>
      <c r="AD8" s="7" t="s">
        <v>25</v>
      </c>
      <c r="AE8" s="1"/>
      <c r="AG8" s="7"/>
      <c r="AH8" s="9" t="s">
        <v>663</v>
      </c>
      <c r="AI8" s="9"/>
      <c r="AJ8" s="9"/>
      <c r="AK8" s="9"/>
      <c r="AL8" s="9"/>
      <c r="AM8" s="10"/>
      <c r="AN8" s="1" t="s">
        <v>664</v>
      </c>
      <c r="AO8" s="7" t="s">
        <v>38</v>
      </c>
      <c r="AP8" s="32" t="str">
        <f>'IG &gt; DoHAC personas'!$C$12</f>
        <v>guthridge-jarred</v>
      </c>
      <c r="AQ8" s="7" t="s">
        <v>38</v>
      </c>
      <c r="AR8" s="32" t="str">
        <f>'IG &gt; DoHAC personas'!$C$12</f>
        <v>guthridge-jarred</v>
      </c>
      <c r="AV8" s="1"/>
      <c r="BD8" s="12"/>
    </row>
    <row r="9" spans="1:56" x14ac:dyDescent="0.25">
      <c r="A9" s="1" t="s">
        <v>665</v>
      </c>
      <c r="B9" s="5" t="s">
        <v>619</v>
      </c>
      <c r="C9" s="7" t="s">
        <v>666</v>
      </c>
      <c r="D9" s="1" t="s">
        <v>667</v>
      </c>
      <c r="E9" s="1"/>
      <c r="F9" s="1" t="s">
        <v>629</v>
      </c>
      <c r="G9" s="7" t="s">
        <v>630</v>
      </c>
      <c r="H9" s="1" t="s">
        <v>631</v>
      </c>
      <c r="I9" s="7" t="s">
        <v>441</v>
      </c>
      <c r="J9" s="7" t="s">
        <v>660</v>
      </c>
      <c r="K9" s="1" t="s">
        <v>643</v>
      </c>
      <c r="L9" s="1"/>
      <c r="M9" s="1"/>
      <c r="N9" s="1"/>
      <c r="O9" s="1"/>
      <c r="P9" s="7" t="s">
        <v>441</v>
      </c>
      <c r="Q9" s="7" t="s">
        <v>668</v>
      </c>
      <c r="R9" s="13" t="s">
        <v>669</v>
      </c>
      <c r="S9" s="7" t="s">
        <v>441</v>
      </c>
      <c r="T9" s="7" t="s">
        <v>670</v>
      </c>
      <c r="U9" s="1" t="s">
        <v>671</v>
      </c>
      <c r="V9" s="1"/>
      <c r="W9" s="1"/>
      <c r="X9" s="1"/>
      <c r="Y9" s="1"/>
      <c r="Z9" s="7"/>
      <c r="AA9" s="7"/>
      <c r="AB9" s="1"/>
      <c r="AC9" t="s">
        <v>446</v>
      </c>
      <c r="AD9" s="7" t="s">
        <v>25</v>
      </c>
      <c r="AE9" s="1"/>
      <c r="AG9" s="7"/>
      <c r="AH9" s="9" t="s">
        <v>672</v>
      </c>
      <c r="AI9" s="9"/>
      <c r="AJ9" s="9"/>
      <c r="AK9" s="9"/>
      <c r="AL9" s="9"/>
      <c r="AM9" s="10" t="s">
        <v>673</v>
      </c>
      <c r="AN9" s="1" t="s">
        <v>664</v>
      </c>
      <c r="AO9" s="7" t="s">
        <v>62</v>
      </c>
      <c r="AP9" s="32" t="str">
        <f>'IG &gt; DoHAC personas'!$C$38</f>
        <v>registerednurses-sinclair-forrest</v>
      </c>
      <c r="AQ9" s="7" t="s">
        <v>62</v>
      </c>
      <c r="AR9" s="32" t="str">
        <f>'IG &gt; DoHAC personas'!$C$38</f>
        <v>registerednurses-sinclair-forrest</v>
      </c>
      <c r="AV9" s="6"/>
      <c r="AW9" s="11"/>
      <c r="BD9" s="12"/>
    </row>
    <row r="10" spans="1:56" x14ac:dyDescent="0.25">
      <c r="A10" s="1" t="s">
        <v>674</v>
      </c>
      <c r="B10" s="5" t="s">
        <v>619</v>
      </c>
      <c r="C10" s="7" t="s">
        <v>620</v>
      </c>
      <c r="D10" s="1"/>
      <c r="E10" s="1"/>
      <c r="F10" s="1" t="s">
        <v>629</v>
      </c>
      <c r="G10" s="7" t="s">
        <v>630</v>
      </c>
      <c r="H10" s="1"/>
      <c r="I10" s="7" t="s">
        <v>622</v>
      </c>
      <c r="J10" s="7" t="s">
        <v>632</v>
      </c>
      <c r="K10" s="1" t="s">
        <v>637</v>
      </c>
      <c r="L10" s="1"/>
      <c r="M10" s="1"/>
      <c r="N10" s="1"/>
      <c r="O10" s="1"/>
      <c r="P10" s="7"/>
      <c r="Q10" s="7"/>
      <c r="R10" s="1"/>
      <c r="S10" s="7" t="s">
        <v>441</v>
      </c>
      <c r="T10" s="7" t="s">
        <v>675</v>
      </c>
      <c r="U10" s="1" t="s">
        <v>676</v>
      </c>
      <c r="V10" s="1"/>
      <c r="W10" s="1"/>
      <c r="X10" s="1"/>
      <c r="Y10" s="1" t="s">
        <v>676</v>
      </c>
      <c r="Z10" s="7"/>
      <c r="AA10" s="7"/>
      <c r="AB10" s="1"/>
      <c r="AC10" t="s">
        <v>446</v>
      </c>
      <c r="AD10" s="7" t="s">
        <v>33</v>
      </c>
      <c r="AE10" s="1"/>
      <c r="AG10" s="7"/>
      <c r="AH10" s="9" t="s">
        <v>677</v>
      </c>
      <c r="AI10" s="9"/>
      <c r="AJ10" s="9"/>
      <c r="AK10" s="9"/>
      <c r="AL10" s="9"/>
      <c r="AM10" s="10"/>
      <c r="AN10" s="1" t="s">
        <v>677</v>
      </c>
      <c r="AO10" s="7"/>
      <c r="AP10" s="7"/>
      <c r="AQ10" s="7"/>
      <c r="AR10" s="7"/>
      <c r="AV10" s="1"/>
      <c r="BD10" s="12"/>
    </row>
    <row r="11" spans="1:56" x14ac:dyDescent="0.25">
      <c r="A11" s="1" t="s">
        <v>474</v>
      </c>
      <c r="B11" s="5" t="s">
        <v>619</v>
      </c>
      <c r="C11" s="7" t="s">
        <v>620</v>
      </c>
      <c r="D11" s="1" t="s">
        <v>621</v>
      </c>
      <c r="E11" s="1"/>
      <c r="F11" s="1" t="s">
        <v>629</v>
      </c>
      <c r="G11" s="7" t="s">
        <v>630</v>
      </c>
      <c r="H11" s="1" t="s">
        <v>631</v>
      </c>
      <c r="I11" s="7" t="s">
        <v>622</v>
      </c>
      <c r="J11" s="7" t="s">
        <v>623</v>
      </c>
      <c r="K11" s="1" t="s">
        <v>642</v>
      </c>
      <c r="L11" s="1"/>
      <c r="M11" s="1"/>
      <c r="N11" s="1"/>
      <c r="O11" s="1"/>
      <c r="P11" s="7"/>
      <c r="Q11" s="7"/>
      <c r="R11" s="1"/>
      <c r="S11" s="7"/>
      <c r="T11" s="7"/>
      <c r="U11" s="1"/>
      <c r="V11" s="1"/>
      <c r="W11" s="1"/>
      <c r="X11" s="1"/>
      <c r="Y11" s="1" t="s">
        <v>678</v>
      </c>
      <c r="Z11" s="8"/>
      <c r="AA11" s="7"/>
      <c r="AB11" s="1"/>
      <c r="AC11" t="s">
        <v>446</v>
      </c>
      <c r="AD11" s="7" t="s">
        <v>25</v>
      </c>
      <c r="AE11" s="1"/>
      <c r="AG11" s="7"/>
      <c r="AH11" s="9"/>
      <c r="AI11" s="9"/>
      <c r="AJ11" s="9"/>
      <c r="AK11" s="9"/>
      <c r="AL11" s="9"/>
      <c r="AM11" s="10"/>
      <c r="AN11" s="1" t="s">
        <v>679</v>
      </c>
      <c r="AO11" s="7" t="s">
        <v>62</v>
      </c>
      <c r="AP11" s="32" t="str">
        <f>'IG &gt; DoHAC personas'!$C$29</f>
        <v>generalpractitioner-guthridge-jarred</v>
      </c>
      <c r="AQ11" s="7" t="s">
        <v>62</v>
      </c>
      <c r="AR11" s="32" t="str">
        <f>'IG &gt; DoHAC personas'!$C$29</f>
        <v>generalpractitioner-guthridge-jarred</v>
      </c>
      <c r="AV11" s="1"/>
      <c r="BD11" s="12"/>
    </row>
    <row r="12" spans="1:56" x14ac:dyDescent="0.25">
      <c r="A12" s="1" t="s">
        <v>521</v>
      </c>
      <c r="B12" s="5" t="s">
        <v>619</v>
      </c>
      <c r="C12" s="7" t="s">
        <v>620</v>
      </c>
      <c r="D12" s="1" t="s">
        <v>621</v>
      </c>
      <c r="E12" s="1"/>
      <c r="F12" s="1" t="s">
        <v>629</v>
      </c>
      <c r="G12" s="7" t="s">
        <v>630</v>
      </c>
      <c r="H12" s="1" t="s">
        <v>631</v>
      </c>
      <c r="I12" s="7" t="s">
        <v>622</v>
      </c>
      <c r="J12" s="7" t="s">
        <v>632</v>
      </c>
      <c r="K12" s="1" t="s">
        <v>637</v>
      </c>
      <c r="L12" s="1"/>
      <c r="M12" s="1"/>
      <c r="N12" s="1"/>
      <c r="O12" s="1"/>
      <c r="P12" s="7"/>
      <c r="Q12" s="7"/>
      <c r="R12" s="1"/>
      <c r="S12" s="7" t="s">
        <v>441</v>
      </c>
      <c r="T12" s="7" t="s">
        <v>526</v>
      </c>
      <c r="U12" s="1" t="s">
        <v>527</v>
      </c>
      <c r="V12" s="1"/>
      <c r="W12" s="1"/>
      <c r="X12" s="1"/>
      <c r="Y12" s="1"/>
      <c r="Z12" s="7" t="s">
        <v>441</v>
      </c>
      <c r="AA12" s="7" t="s">
        <v>680</v>
      </c>
      <c r="AB12" s="1" t="s">
        <v>681</v>
      </c>
      <c r="AC12" t="s">
        <v>446</v>
      </c>
      <c r="AD12" s="7" t="s">
        <v>25</v>
      </c>
      <c r="AE12" s="1"/>
      <c r="AF12" t="s">
        <v>641</v>
      </c>
      <c r="AG12" s="7" t="s">
        <v>521</v>
      </c>
      <c r="AH12" s="9" t="s">
        <v>682</v>
      </c>
      <c r="AI12" s="9"/>
      <c r="AJ12" s="9"/>
      <c r="AK12" s="9"/>
      <c r="AL12" s="9"/>
      <c r="AM12" s="10"/>
      <c r="AN12" s="1"/>
      <c r="AO12" s="7" t="s">
        <v>62</v>
      </c>
      <c r="AP12" s="32" t="str">
        <f>'IG &gt; DoHAC personas'!$C$29</f>
        <v>generalpractitioner-guthridge-jarred</v>
      </c>
      <c r="AQ12" s="7"/>
      <c r="AR12" s="7"/>
      <c r="AV12" s="1"/>
      <c r="BD12" s="12" t="s">
        <v>683</v>
      </c>
    </row>
    <row r="13" spans="1:56" x14ac:dyDescent="0.25">
      <c r="A13" s="1" t="s">
        <v>684</v>
      </c>
      <c r="B13" s="5" t="s">
        <v>619</v>
      </c>
      <c r="C13" s="7" t="s">
        <v>620</v>
      </c>
      <c r="D13" s="1" t="s">
        <v>621</v>
      </c>
      <c r="E13" s="1"/>
      <c r="F13" s="1" t="s">
        <v>629</v>
      </c>
      <c r="G13" s="7" t="s">
        <v>630</v>
      </c>
      <c r="H13" s="1" t="s">
        <v>631</v>
      </c>
      <c r="I13" s="7" t="s">
        <v>622</v>
      </c>
      <c r="J13" s="7" t="s">
        <v>623</v>
      </c>
      <c r="K13" s="1" t="s">
        <v>642</v>
      </c>
      <c r="L13" s="1"/>
      <c r="M13" s="1"/>
      <c r="N13" s="1"/>
      <c r="O13" s="1"/>
      <c r="P13" s="7"/>
      <c r="Q13" s="7"/>
      <c r="R13" s="1"/>
      <c r="S13" s="7" t="s">
        <v>441</v>
      </c>
      <c r="T13" s="7" t="s">
        <v>685</v>
      </c>
      <c r="U13" s="1" t="s">
        <v>686</v>
      </c>
      <c r="V13" s="1"/>
      <c r="W13" s="1"/>
      <c r="X13" s="1"/>
      <c r="Y13" s="1"/>
      <c r="Z13" s="7"/>
      <c r="AA13" s="7"/>
      <c r="AB13" s="1"/>
      <c r="AC13" t="s">
        <v>446</v>
      </c>
      <c r="AD13" s="7" t="s">
        <v>36</v>
      </c>
      <c r="AE13" s="1"/>
      <c r="AG13" s="7"/>
      <c r="AH13" s="9" t="s">
        <v>687</v>
      </c>
      <c r="AI13" s="9"/>
      <c r="AJ13" s="9"/>
      <c r="AK13" s="9"/>
      <c r="AL13" s="9"/>
      <c r="AM13" s="10"/>
      <c r="AN13" s="1"/>
      <c r="AO13" s="7" t="s">
        <v>62</v>
      </c>
      <c r="AP13" s="32" t="str">
        <f>'IG &gt; DoHAC personas'!$C$29</f>
        <v>generalpractitioner-guthridge-jarred</v>
      </c>
      <c r="AQ13" s="7" t="s">
        <v>62</v>
      </c>
      <c r="AR13" s="32" t="str">
        <f>'IG &gt; DoHAC personas'!$C$29</f>
        <v>generalpractitioner-guthridge-jarred</v>
      </c>
      <c r="AV13" s="1"/>
      <c r="BD13" s="12"/>
    </row>
    <row r="14" spans="1:56" x14ac:dyDescent="0.25">
      <c r="A14" s="1" t="s">
        <v>688</v>
      </c>
      <c r="B14" s="5" t="s">
        <v>619</v>
      </c>
      <c r="C14" t="s">
        <v>620</v>
      </c>
      <c r="D14" t="s">
        <v>621</v>
      </c>
      <c r="I14" t="s">
        <v>622</v>
      </c>
      <c r="J14" t="s">
        <v>632</v>
      </c>
      <c r="K14" t="s">
        <v>637</v>
      </c>
      <c r="P14" t="s">
        <v>441</v>
      </c>
      <c r="Q14" t="s">
        <v>644</v>
      </c>
      <c r="R14" t="s">
        <v>645</v>
      </c>
      <c r="S14" t="s">
        <v>441</v>
      </c>
      <c r="T14" t="s">
        <v>689</v>
      </c>
      <c r="U14" t="s">
        <v>690</v>
      </c>
      <c r="Z14" t="s">
        <v>441</v>
      </c>
      <c r="AA14" t="s">
        <v>691</v>
      </c>
      <c r="AB14" t="s">
        <v>692</v>
      </c>
      <c r="AC14" t="s">
        <v>446</v>
      </c>
      <c r="AD14" t="s">
        <v>21</v>
      </c>
      <c r="AH14" t="s">
        <v>693</v>
      </c>
      <c r="AN14" t="s">
        <v>694</v>
      </c>
      <c r="AO14" t="s">
        <v>62</v>
      </c>
      <c r="AP14" t="str">
        <f>'IG &gt; DoHAC personas'!$C$29</f>
        <v>generalpractitioner-guthridge-jarred</v>
      </c>
      <c r="AQ14" t="s">
        <v>62</v>
      </c>
      <c r="AR14" t="str">
        <f>'IG &gt; DoHAC personas'!$C$29</f>
        <v>generalpractitioner-guthridge-jarred</v>
      </c>
      <c r="BD14" t="s">
        <v>695</v>
      </c>
    </row>
    <row r="15" spans="1:56" x14ac:dyDescent="0.25">
      <c r="A15" s="1" t="s">
        <v>696</v>
      </c>
      <c r="B15" s="5" t="s">
        <v>619</v>
      </c>
      <c r="C15" t="s">
        <v>620</v>
      </c>
      <c r="F15" t="s">
        <v>629</v>
      </c>
      <c r="G15" t="s">
        <v>630</v>
      </c>
      <c r="I15" t="s">
        <v>622</v>
      </c>
      <c r="J15" t="s">
        <v>632</v>
      </c>
      <c r="K15" t="s">
        <v>637</v>
      </c>
      <c r="S15" t="s">
        <v>441</v>
      </c>
      <c r="T15" t="s">
        <v>697</v>
      </c>
      <c r="U15" t="s">
        <v>698</v>
      </c>
      <c r="AC15" t="s">
        <v>446</v>
      </c>
      <c r="AD15" t="s">
        <v>12</v>
      </c>
      <c r="AE15" t="s">
        <v>640</v>
      </c>
      <c r="AF15" t="s">
        <v>641</v>
      </c>
      <c r="AG15" t="s">
        <v>458</v>
      </c>
    </row>
    <row r="16" spans="1:56" x14ac:dyDescent="0.25">
      <c r="A16" s="1" t="s">
        <v>699</v>
      </c>
      <c r="B16" s="5" t="s">
        <v>619</v>
      </c>
      <c r="C16" t="s">
        <v>620</v>
      </c>
      <c r="D16" t="s">
        <v>621</v>
      </c>
      <c r="F16" t="s">
        <v>629</v>
      </c>
      <c r="G16" t="s">
        <v>630</v>
      </c>
      <c r="H16" t="s">
        <v>631</v>
      </c>
      <c r="S16" t="s">
        <v>441</v>
      </c>
      <c r="T16" t="s">
        <v>526</v>
      </c>
      <c r="U16" t="s">
        <v>527</v>
      </c>
      <c r="Z16" t="s">
        <v>441</v>
      </c>
      <c r="AA16" t="s">
        <v>680</v>
      </c>
      <c r="AB16" t="s">
        <v>681</v>
      </c>
      <c r="AC16" t="s">
        <v>446</v>
      </c>
      <c r="AD16" t="s">
        <v>25</v>
      </c>
      <c r="AF16" t="s">
        <v>641</v>
      </c>
      <c r="AG16" t="s">
        <v>521</v>
      </c>
      <c r="AH16" t="s">
        <v>682</v>
      </c>
      <c r="AO16" t="s">
        <v>62</v>
      </c>
      <c r="AP16" t="str">
        <f>'IG &gt; DoHAC personas'!$C$29</f>
        <v>generalpractitioner-guthridge-jarred</v>
      </c>
      <c r="BD16" t="s">
        <v>683</v>
      </c>
    </row>
    <row r="17" spans="1:56" x14ac:dyDescent="0.25">
      <c r="A17" s="1" t="s">
        <v>700</v>
      </c>
      <c r="B17" s="5" t="s">
        <v>619</v>
      </c>
      <c r="C17" t="s">
        <v>620</v>
      </c>
      <c r="D17" t="s">
        <v>621</v>
      </c>
      <c r="F17" t="s">
        <v>629</v>
      </c>
      <c r="G17" t="s">
        <v>630</v>
      </c>
      <c r="H17" t="s">
        <v>631</v>
      </c>
      <c r="I17" t="s">
        <v>622</v>
      </c>
      <c r="J17" t="s">
        <v>632</v>
      </c>
      <c r="K17" t="s">
        <v>637</v>
      </c>
      <c r="Z17" t="s">
        <v>441</v>
      </c>
      <c r="AA17" t="s">
        <v>680</v>
      </c>
      <c r="AB17" t="s">
        <v>681</v>
      </c>
      <c r="AC17" t="s">
        <v>446</v>
      </c>
      <c r="AD17" t="s">
        <v>25</v>
      </c>
      <c r="AF17" t="s">
        <v>641</v>
      </c>
      <c r="AG17" t="s">
        <v>521</v>
      </c>
      <c r="AH17" t="s">
        <v>682</v>
      </c>
      <c r="AO17" t="s">
        <v>62</v>
      </c>
      <c r="AP17" t="str">
        <f>'IG &gt; DoHAC personas'!$C$29</f>
        <v>generalpractitioner-guthridge-jarred</v>
      </c>
      <c r="BD17" t="s">
        <v>683</v>
      </c>
    </row>
    <row r="18" spans="1:56" x14ac:dyDescent="0.25">
      <c r="A18" s="1" t="s">
        <v>701</v>
      </c>
      <c r="B18" s="5" t="s">
        <v>619</v>
      </c>
      <c r="C18" t="s">
        <v>620</v>
      </c>
      <c r="D18" t="s">
        <v>621</v>
      </c>
      <c r="F18" t="s">
        <v>629</v>
      </c>
      <c r="G18" t="s">
        <v>630</v>
      </c>
      <c r="H18" t="s">
        <v>631</v>
      </c>
      <c r="I18" t="s">
        <v>622</v>
      </c>
      <c r="J18" t="s">
        <v>632</v>
      </c>
      <c r="K18" t="s">
        <v>637</v>
      </c>
      <c r="S18" t="s">
        <v>441</v>
      </c>
      <c r="T18" t="s">
        <v>526</v>
      </c>
      <c r="U18" t="s">
        <v>527</v>
      </c>
      <c r="Z18" t="s">
        <v>441</v>
      </c>
      <c r="AA18" t="s">
        <v>680</v>
      </c>
      <c r="AB18" t="s">
        <v>681</v>
      </c>
      <c r="AC18" t="s">
        <v>446</v>
      </c>
      <c r="AF18" t="s">
        <v>641</v>
      </c>
      <c r="AG18" t="s">
        <v>521</v>
      </c>
      <c r="AH18" t="s">
        <v>682</v>
      </c>
      <c r="AO18" t="s">
        <v>62</v>
      </c>
      <c r="AP18" t="str">
        <f>'IG &gt; DoHAC personas'!$C$29</f>
        <v>generalpractitioner-guthridge-jarred</v>
      </c>
      <c r="BD18" t="s">
        <v>683</v>
      </c>
    </row>
  </sheetData>
  <hyperlinks>
    <hyperlink ref="B2" r:id="rId1" xr:uid="{48FA1169-D2A1-42B2-9105-ACC213D7D9D6}"/>
    <hyperlink ref="S2" r:id="rId2" xr:uid="{25B331FD-06D3-45CA-A5A1-BBF9DE350F60}"/>
    <hyperlink ref="V2" r:id="rId3" xr:uid="{E210F7B4-4431-4B88-AD26-8617B51F8BF7}"/>
    <hyperlink ref="B3" r:id="rId4" xr:uid="{376D4A2A-2938-412F-ADC2-969CF5075C34}"/>
    <hyperlink ref="S3" r:id="rId5" xr:uid="{1B6E8AEC-C2F1-4F4E-9A06-9EC28E08C829}"/>
    <hyperlink ref="B4" r:id="rId6" xr:uid="{3C9E0E05-9E41-4FEE-91AE-8FF6FE721C71}"/>
    <hyperlink ref="S4" r:id="rId7" xr:uid="{E27BFC28-D0B4-4180-9174-91F7BDE16C10}"/>
    <hyperlink ref="B5" r:id="rId8" xr:uid="{FA7D14C8-B13C-4523-B92F-5084B9B7B948}"/>
    <hyperlink ref="S5" r:id="rId9" xr:uid="{4368E03F-EBB5-4F02-9B2C-9FD874020AAA}"/>
    <hyperlink ref="AK5" r:id="rId10" xr:uid="{5E1A7DFF-BECF-409A-9907-E5CA01B48126}"/>
    <hyperlink ref="B6" r:id="rId11" xr:uid="{8B212E5A-365F-45B0-B989-E6A02DF40F91}"/>
    <hyperlink ref="S6" r:id="rId12" xr:uid="{5A7BCA24-F70F-4DDE-AC49-FB857033E7A7}"/>
    <hyperlink ref="B7" r:id="rId13" xr:uid="{9FB6C3E4-CBF0-475B-A795-C12EAD228270}"/>
    <hyperlink ref="S7" r:id="rId14" xr:uid="{37615C7C-E57F-4CA0-85CC-B5E51AE6FAEB}"/>
    <hyperlink ref="B8" r:id="rId15" xr:uid="{78016D46-D71B-4651-B8A4-8096714CC77D}"/>
    <hyperlink ref="S8" r:id="rId16" xr:uid="{1F2C12E6-91BE-42BF-9A6B-F3294E689EAB}"/>
    <hyperlink ref="B9" r:id="rId17" xr:uid="{882ADA7D-00C6-4BC4-BD8B-4C49E30D66E3}"/>
    <hyperlink ref="S9" r:id="rId18" xr:uid="{2F737576-09F1-428D-8119-5CD696332FDF}"/>
    <hyperlink ref="B10" r:id="rId19" xr:uid="{49E55BDE-17D7-4224-9534-514F54AC25DE}"/>
    <hyperlink ref="S10" r:id="rId20" xr:uid="{2333BABA-F0B2-48ED-A836-F2048D5FE54C}"/>
    <hyperlink ref="B11" r:id="rId21" xr:uid="{8221A0A4-0165-49C7-968F-4E965A84C2C9}"/>
    <hyperlink ref="B12" r:id="rId22" xr:uid="{B01C2733-FE31-4AD9-BF35-57BFD581E43C}"/>
    <hyperlink ref="S12" r:id="rId23" xr:uid="{CC7AB44D-3946-4C45-8AA9-8E97ADFAF769}"/>
    <hyperlink ref="Z12" r:id="rId24" xr:uid="{9B042CDB-4F03-46EB-B416-AB82D871CF1C}"/>
    <hyperlink ref="B13" r:id="rId25" xr:uid="{70342D4D-91D6-4FCD-8EFA-F79B7C3793EC}"/>
    <hyperlink ref="S13" r:id="rId26" xr:uid="{7C4E2BE4-CBC4-4D0C-A77F-2A3C29EADAC8}"/>
    <hyperlink ref="B14" r:id="rId27" xr:uid="{A517A386-157F-461D-B433-18152E7F8FBD}"/>
    <hyperlink ref="S14" r:id="rId28" xr:uid="{B0B78B73-3941-4042-ADF2-A9C6712AF6A0}"/>
    <hyperlink ref="Z14" r:id="rId29" xr:uid="{E4278289-8F1B-4DAD-A06D-78A0AD28CD9F}"/>
    <hyperlink ref="B15" r:id="rId30" xr:uid="{7DA4DF5C-47C9-4937-9C7E-0F03891B9965}"/>
    <hyperlink ref="S15" r:id="rId31" xr:uid="{DE69A928-2133-4EFD-B84B-8B6418ACF8C5}"/>
    <hyperlink ref="F8" r:id="rId32" xr:uid="{73D2DA48-B6F8-440D-8319-9C1A3CBDCC6B}"/>
    <hyperlink ref="B16" r:id="rId33" xr:uid="{5D24569B-1FD2-42F0-996E-31479045F36D}"/>
    <hyperlink ref="S16" r:id="rId34" xr:uid="{DAD29CA1-4C19-48CD-871F-62EABC415BEB}"/>
    <hyperlink ref="Z16" r:id="rId35" xr:uid="{28C9FD97-8DD5-4E55-9B59-3B96558958D4}"/>
    <hyperlink ref="B17" r:id="rId36" xr:uid="{CF39ADA6-568A-4F07-ACCB-6DAC0EAE502C}"/>
    <hyperlink ref="Z17" r:id="rId37" xr:uid="{6CAD38D2-F6F0-4B34-9258-EF1D7DFD9509}"/>
    <hyperlink ref="B18" r:id="rId38" xr:uid="{1CFB1CAE-2878-4AA8-9D0B-69920EB4AA3B}"/>
    <hyperlink ref="S18" r:id="rId39" xr:uid="{1B266388-01FC-4152-A8AC-86BDD78EDFDF}"/>
    <hyperlink ref="Z18" r:id="rId40" xr:uid="{5F61FD1C-AD25-415C-A5F0-DF18E14795C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F698-D725-4384-9441-17E07B678BC3}">
  <dimension ref="A1:BJ26"/>
  <sheetViews>
    <sheetView workbookViewId="0">
      <pane xSplit="1" ySplit="1" topLeftCell="BE20" activePane="bottomRight" state="frozen"/>
      <selection pane="topRight" activeCell="B1" sqref="B1"/>
      <selection pane="bottomLeft" activeCell="A2" sqref="A2"/>
      <selection pane="bottomRight" activeCell="AA43" sqref="AA43"/>
    </sheetView>
  </sheetViews>
  <sheetFormatPr defaultColWidth="8.85546875" defaultRowHeight="15" x14ac:dyDescent="0.25"/>
  <cols>
    <col min="1" max="1" width="22.42578125" style="1" bestFit="1" customWidth="1"/>
    <col min="2" max="2" width="22.85546875" style="1" customWidth="1"/>
    <col min="3" max="3" width="18.140625" style="1" bestFit="1" customWidth="1"/>
    <col min="4" max="4" width="20.140625" style="1" bestFit="1" customWidth="1"/>
    <col min="5" max="5" width="20.140625" style="1" customWidth="1"/>
    <col min="6" max="6" width="20.7109375" style="1" customWidth="1"/>
    <col min="7" max="7" width="22.28515625" style="1" bestFit="1" customWidth="1"/>
    <col min="8" max="8" width="24.28515625" style="1" bestFit="1" customWidth="1"/>
    <col min="9" max="9" width="21.42578125" style="1" bestFit="1" customWidth="1"/>
    <col min="10" max="10" width="9.140625" style="1"/>
    <col min="11" max="11" width="12.42578125" style="1" bestFit="1" customWidth="1"/>
    <col min="12" max="12" width="12.42578125" style="1" customWidth="1"/>
    <col min="13" max="13" width="22" style="1" bestFit="1" customWidth="1"/>
    <col min="14" max="14" width="18.7109375" style="1" bestFit="1" customWidth="1"/>
    <col min="15" max="15" width="20.42578125" style="1" bestFit="1" customWidth="1"/>
    <col min="16" max="18" width="20.42578125" style="1" customWidth="1"/>
    <col min="19" max="19" width="30" style="1" bestFit="1" customWidth="1"/>
    <col min="20" max="20" width="22.42578125" style="1" bestFit="1" customWidth="1"/>
    <col min="21" max="21" width="20.140625" style="1" bestFit="1" customWidth="1"/>
    <col min="22" max="27" width="20.140625" style="1" customWidth="1"/>
    <col min="28" max="28" width="14.7109375" style="1" bestFit="1" customWidth="1"/>
    <col min="29" max="32" width="14.7109375" style="1" customWidth="1"/>
    <col min="33" max="33" width="13.28515625" style="1" bestFit="1" customWidth="1"/>
    <col min="34" max="34" width="23.7109375" style="1" bestFit="1" customWidth="1"/>
    <col min="35" max="35" width="21.42578125" style="1" bestFit="1" customWidth="1"/>
    <col min="36" max="36" width="23.7109375" style="1" customWidth="1"/>
    <col min="37" max="37" width="31" style="1" bestFit="1" customWidth="1"/>
    <col min="38" max="38" width="28.140625" style="1" bestFit="1" customWidth="1"/>
    <col min="39" max="40" width="23.7109375" style="1" customWidth="1"/>
    <col min="41" max="41" width="23.28515625" style="1" bestFit="1" customWidth="1"/>
    <col min="42" max="42" width="20.85546875" style="1" bestFit="1" customWidth="1"/>
    <col min="43" max="47" width="20.85546875" style="1" customWidth="1"/>
    <col min="48" max="48" width="26" bestFit="1" customWidth="1"/>
    <col min="49" max="49" width="23.85546875" bestFit="1" customWidth="1"/>
    <col min="50" max="50" width="26" bestFit="1" customWidth="1"/>
    <col min="52" max="52" width="29.7109375" bestFit="1" customWidth="1"/>
    <col min="53" max="53" width="27.42578125" style="1" bestFit="1" customWidth="1"/>
    <col min="54" max="54" width="29.7109375" style="1" bestFit="1" customWidth="1"/>
    <col min="55" max="55" width="26.85546875" style="1" bestFit="1" customWidth="1"/>
    <col min="56" max="56" width="30.7109375" bestFit="1" customWidth="1"/>
    <col min="57" max="57" width="28.42578125" bestFit="1" customWidth="1"/>
    <col min="58" max="59" width="30.7109375" bestFit="1" customWidth="1"/>
    <col min="60" max="60" width="28.42578125" bestFit="1" customWidth="1"/>
    <col min="61" max="61" width="30.7109375" bestFit="1" customWidth="1"/>
    <col min="62" max="62" width="14.85546875" bestFit="1" customWidth="1"/>
  </cols>
  <sheetData>
    <row r="1" spans="1:62" s="4" customFormat="1" x14ac:dyDescent="0.25">
      <c r="A1" s="3" t="s">
        <v>152</v>
      </c>
      <c r="B1" s="3" t="s">
        <v>566</v>
      </c>
      <c r="C1" s="3" t="s">
        <v>567</v>
      </c>
      <c r="D1" s="3" t="s">
        <v>568</v>
      </c>
      <c r="E1" s="3" t="s">
        <v>569</v>
      </c>
      <c r="F1" s="3" t="s">
        <v>570</v>
      </c>
      <c r="G1" s="3" t="s">
        <v>571</v>
      </c>
      <c r="H1" s="3" t="s">
        <v>572</v>
      </c>
      <c r="I1" s="3" t="s">
        <v>702</v>
      </c>
      <c r="J1" s="3" t="s">
        <v>703</v>
      </c>
      <c r="K1" s="3" t="s">
        <v>704</v>
      </c>
      <c r="L1" s="3" t="s">
        <v>705</v>
      </c>
      <c r="M1" s="3" t="s">
        <v>583</v>
      </c>
      <c r="N1" s="3" t="s">
        <v>584</v>
      </c>
      <c r="O1" s="3" t="s">
        <v>585</v>
      </c>
      <c r="P1" s="3" t="s">
        <v>586</v>
      </c>
      <c r="Q1" s="3" t="s">
        <v>587</v>
      </c>
      <c r="R1" s="3" t="s">
        <v>588</v>
      </c>
      <c r="S1" s="3" t="s">
        <v>589</v>
      </c>
      <c r="T1" s="3" t="s">
        <v>706</v>
      </c>
      <c r="U1" s="3" t="s">
        <v>707</v>
      </c>
      <c r="V1" s="3" t="s">
        <v>708</v>
      </c>
      <c r="W1" s="3" t="s">
        <v>709</v>
      </c>
      <c r="X1" s="3" t="s">
        <v>710</v>
      </c>
      <c r="Y1" s="3" t="s">
        <v>711</v>
      </c>
      <c r="Z1" s="3" t="s">
        <v>712</v>
      </c>
      <c r="AA1" s="3" t="s">
        <v>713</v>
      </c>
      <c r="AB1" s="3" t="s">
        <v>595</v>
      </c>
      <c r="AC1" s="3" t="s">
        <v>596</v>
      </c>
      <c r="AD1" s="3" t="s">
        <v>597</v>
      </c>
      <c r="AE1" s="3" t="s">
        <v>598</v>
      </c>
      <c r="AF1" s="3" t="s">
        <v>599</v>
      </c>
      <c r="AG1" s="3" t="s">
        <v>601</v>
      </c>
      <c r="AH1" s="3" t="s">
        <v>602</v>
      </c>
      <c r="AI1" s="3" t="s">
        <v>603</v>
      </c>
      <c r="AJ1" s="3" t="s">
        <v>714</v>
      </c>
      <c r="AK1" s="3" t="s">
        <v>715</v>
      </c>
      <c r="AL1" s="3" t="s">
        <v>716</v>
      </c>
      <c r="AM1" s="3" t="s">
        <v>717</v>
      </c>
      <c r="AN1" s="3" t="s">
        <v>718</v>
      </c>
      <c r="AO1" s="3" t="s">
        <v>604</v>
      </c>
      <c r="AP1" s="3" t="s">
        <v>605</v>
      </c>
      <c r="AQ1" s="3" t="s">
        <v>719</v>
      </c>
      <c r="AR1" s="3" t="s">
        <v>719</v>
      </c>
      <c r="AS1" s="3" t="s">
        <v>719</v>
      </c>
      <c r="AT1" s="3" t="s">
        <v>720</v>
      </c>
      <c r="AU1" s="3" t="s">
        <v>721</v>
      </c>
      <c r="AV1" s="3" t="s">
        <v>722</v>
      </c>
      <c r="AW1" s="3" t="s">
        <v>723</v>
      </c>
      <c r="AX1" s="3" t="s">
        <v>724</v>
      </c>
      <c r="AY1" s="3" t="s">
        <v>725</v>
      </c>
      <c r="AZ1" s="3" t="s">
        <v>726</v>
      </c>
      <c r="BA1" s="3" t="s">
        <v>727</v>
      </c>
      <c r="BB1" s="3" t="s">
        <v>728</v>
      </c>
      <c r="BC1" s="3" t="s">
        <v>729</v>
      </c>
      <c r="BD1" s="3" t="s">
        <v>730</v>
      </c>
      <c r="BE1" s="3" t="s">
        <v>731</v>
      </c>
      <c r="BF1" s="3" t="s">
        <v>732</v>
      </c>
      <c r="BG1" s="3" t="s">
        <v>733</v>
      </c>
      <c r="BH1" s="3" t="s">
        <v>734</v>
      </c>
      <c r="BI1" s="3" t="s">
        <v>735</v>
      </c>
      <c r="BJ1" s="3" t="s">
        <v>736</v>
      </c>
    </row>
    <row r="2" spans="1:62" x14ac:dyDescent="0.25">
      <c r="A2" s="1" t="s">
        <v>737</v>
      </c>
      <c r="B2" s="1" t="s">
        <v>738</v>
      </c>
      <c r="C2" s="1" t="s">
        <v>620</v>
      </c>
      <c r="D2" s="1" t="s">
        <v>621</v>
      </c>
      <c r="F2" s="1" t="s">
        <v>739</v>
      </c>
      <c r="G2" s="1" t="s">
        <v>740</v>
      </c>
      <c r="H2" s="1" t="s">
        <v>741</v>
      </c>
      <c r="K2" s="1" t="s">
        <v>742</v>
      </c>
      <c r="M2" s="1" t="s">
        <v>441</v>
      </c>
      <c r="N2" s="1">
        <v>33008008</v>
      </c>
      <c r="O2" s="1" t="s">
        <v>743</v>
      </c>
      <c r="T2" s="1" t="s">
        <v>446</v>
      </c>
      <c r="U2" s="1" t="s">
        <v>36</v>
      </c>
      <c r="AG2" s="1" t="s">
        <v>744</v>
      </c>
      <c r="AO2" s="1" t="s">
        <v>62</v>
      </c>
      <c r="AP2" t="str">
        <f>'IG &gt; DoHAC personas'!$C$29</f>
        <v>generalpractitioner-guthridge-jarred</v>
      </c>
      <c r="BJ2" t="s">
        <v>745</v>
      </c>
    </row>
    <row r="3" spans="1:62" x14ac:dyDescent="0.25">
      <c r="A3" s="1" t="s">
        <v>746</v>
      </c>
      <c r="B3" s="1" t="s">
        <v>738</v>
      </c>
      <c r="C3" s="1" t="s">
        <v>620</v>
      </c>
      <c r="D3" s="1" t="s">
        <v>621</v>
      </c>
      <c r="E3" s="1" t="s">
        <v>621</v>
      </c>
      <c r="F3" s="1" t="s">
        <v>739</v>
      </c>
      <c r="G3" s="1" t="s">
        <v>630</v>
      </c>
      <c r="H3" s="1" t="s">
        <v>631</v>
      </c>
      <c r="I3" s="1" t="s">
        <v>631</v>
      </c>
      <c r="J3" s="1" t="s">
        <v>747</v>
      </c>
      <c r="K3" s="1" t="s">
        <v>748</v>
      </c>
      <c r="M3" s="1" t="s">
        <v>441</v>
      </c>
      <c r="N3" s="1">
        <v>102263004</v>
      </c>
      <c r="O3" s="1" t="s">
        <v>749</v>
      </c>
      <c r="S3" s="1" t="s">
        <v>750</v>
      </c>
      <c r="T3" s="1" t="s">
        <v>446</v>
      </c>
      <c r="U3" s="1" t="s">
        <v>17</v>
      </c>
      <c r="AB3" s="1" t="s">
        <v>751</v>
      </c>
      <c r="AG3" s="1" t="s">
        <v>752</v>
      </c>
      <c r="AH3" s="1" t="s">
        <v>62</v>
      </c>
      <c r="AI3" t="str">
        <f>'IG &gt; DoHAC personas'!$C$29</f>
        <v>generalpractitioner-guthridge-jarred</v>
      </c>
      <c r="AO3" s="1" t="s">
        <v>62</v>
      </c>
      <c r="AP3" t="str">
        <f>'IG &gt; DoHAC personas'!$C$29</f>
        <v>generalpractitioner-guthridge-jarred</v>
      </c>
      <c r="AV3" s="1" t="s">
        <v>441</v>
      </c>
      <c r="AW3" s="1">
        <v>102263004</v>
      </c>
      <c r="AX3" s="1" t="s">
        <v>749</v>
      </c>
      <c r="AY3" s="1" t="s">
        <v>750</v>
      </c>
      <c r="AZ3" s="1" t="s">
        <v>441</v>
      </c>
      <c r="BA3" s="1">
        <v>16932000</v>
      </c>
      <c r="BB3" s="1" t="s">
        <v>753</v>
      </c>
      <c r="BC3" s="1" t="s">
        <v>753</v>
      </c>
      <c r="BJ3" t="s">
        <v>745</v>
      </c>
    </row>
    <row r="4" spans="1:62" x14ac:dyDescent="0.25">
      <c r="A4" s="1" t="s">
        <v>754</v>
      </c>
      <c r="B4" s="1" t="s">
        <v>738</v>
      </c>
      <c r="C4" s="1" t="s">
        <v>620</v>
      </c>
      <c r="D4" s="1" t="s">
        <v>621</v>
      </c>
      <c r="F4" s="1" t="s">
        <v>739</v>
      </c>
      <c r="G4" s="1" t="s">
        <v>630</v>
      </c>
      <c r="H4" s="1" t="s">
        <v>631</v>
      </c>
      <c r="J4" s="1" t="s">
        <v>755</v>
      </c>
      <c r="K4" s="1" t="s">
        <v>748</v>
      </c>
      <c r="M4" s="1" t="s">
        <v>441</v>
      </c>
      <c r="N4" s="1" t="s">
        <v>756</v>
      </c>
      <c r="O4" s="1" t="s">
        <v>757</v>
      </c>
      <c r="T4" s="1" t="s">
        <v>446</v>
      </c>
      <c r="U4" s="1" t="s">
        <v>36</v>
      </c>
      <c r="AC4">
        <v>1</v>
      </c>
      <c r="AD4" s="1" t="s">
        <v>758</v>
      </c>
      <c r="AE4" s="5" t="s">
        <v>650</v>
      </c>
      <c r="AF4" s="1" t="s">
        <v>651</v>
      </c>
      <c r="AG4" s="1" t="s">
        <v>759</v>
      </c>
      <c r="AH4" s="1" t="s">
        <v>62</v>
      </c>
      <c r="AI4" t="str">
        <f>'IG &gt; DoHAC personas'!$C$29</f>
        <v>generalpractitioner-guthridge-jarred</v>
      </c>
      <c r="AM4" s="5"/>
      <c r="AO4" s="1" t="s">
        <v>62</v>
      </c>
      <c r="AP4" t="str">
        <f>'IG &gt; DoHAC personas'!$C$29</f>
        <v>generalpractitioner-guthridge-jarred</v>
      </c>
      <c r="AT4" s="5"/>
      <c r="AV4" s="1" t="s">
        <v>441</v>
      </c>
      <c r="AW4" s="1">
        <v>47703008</v>
      </c>
      <c r="AX4" t="s">
        <v>760</v>
      </c>
      <c r="AZ4" s="1" t="s">
        <v>441</v>
      </c>
      <c r="BA4" s="1" t="s">
        <v>761</v>
      </c>
      <c r="BB4" s="1" t="s">
        <v>762</v>
      </c>
      <c r="BD4" s="1" t="s">
        <v>441</v>
      </c>
      <c r="BE4" s="1" t="s">
        <v>763</v>
      </c>
      <c r="BF4" s="1" t="s">
        <v>764</v>
      </c>
      <c r="BG4" s="1" t="s">
        <v>441</v>
      </c>
      <c r="BH4" s="1" t="s">
        <v>765</v>
      </c>
      <c r="BI4" s="1" t="s">
        <v>766</v>
      </c>
      <c r="BJ4" t="s">
        <v>745</v>
      </c>
    </row>
    <row r="5" spans="1:62" x14ac:dyDescent="0.25">
      <c r="A5" s="1" t="s">
        <v>767</v>
      </c>
      <c r="B5" s="1" t="s">
        <v>738</v>
      </c>
      <c r="C5" s="1" t="s">
        <v>620</v>
      </c>
      <c r="D5" s="1" t="s">
        <v>621</v>
      </c>
      <c r="F5" s="1" t="s">
        <v>739</v>
      </c>
      <c r="G5" s="1" t="s">
        <v>740</v>
      </c>
      <c r="H5" s="1" t="s">
        <v>741</v>
      </c>
      <c r="M5" s="1" t="s">
        <v>441</v>
      </c>
      <c r="N5" s="1" t="s">
        <v>768</v>
      </c>
      <c r="O5" s="1" t="s">
        <v>769</v>
      </c>
      <c r="T5" s="1" t="s">
        <v>446</v>
      </c>
      <c r="U5" s="1" t="s">
        <v>33</v>
      </c>
      <c r="AG5" s="1" t="s">
        <v>759</v>
      </c>
      <c r="AH5" s="1" t="s">
        <v>62</v>
      </c>
      <c r="AI5" t="str">
        <f>'IG &gt; DoHAC personas'!$C$29</f>
        <v>generalpractitioner-guthridge-jarred</v>
      </c>
      <c r="AM5" s="5"/>
      <c r="AO5" s="1" t="s">
        <v>62</v>
      </c>
      <c r="AP5" t="str">
        <f>'IG &gt; DoHAC personas'!$C$29</f>
        <v>generalpractitioner-guthridge-jarred</v>
      </c>
      <c r="AT5" s="5"/>
    </row>
    <row r="6" spans="1:62" x14ac:dyDescent="0.25">
      <c r="A6" s="1" t="s">
        <v>770</v>
      </c>
      <c r="B6" s="1" t="s">
        <v>738</v>
      </c>
      <c r="C6" s="1" t="s">
        <v>620</v>
      </c>
      <c r="D6" s="1" t="s">
        <v>621</v>
      </c>
      <c r="M6" s="1" t="s">
        <v>441</v>
      </c>
      <c r="N6" s="1" t="s">
        <v>771</v>
      </c>
      <c r="O6" s="1" t="s">
        <v>772</v>
      </c>
      <c r="P6" s="5"/>
      <c r="T6" s="1" t="s">
        <v>446</v>
      </c>
      <c r="U6" s="1" t="s">
        <v>25</v>
      </c>
      <c r="Y6" s="5"/>
      <c r="AI6"/>
      <c r="AM6" s="5"/>
      <c r="AT6" s="5"/>
    </row>
    <row r="7" spans="1:62" x14ac:dyDescent="0.25">
      <c r="A7" s="1" t="s">
        <v>773</v>
      </c>
      <c r="B7" s="1" t="s">
        <v>738</v>
      </c>
      <c r="C7" s="1" t="s">
        <v>620</v>
      </c>
      <c r="D7" s="1" t="s">
        <v>621</v>
      </c>
      <c r="L7" s="1" t="s">
        <v>774</v>
      </c>
      <c r="M7" s="1" t="s">
        <v>441</v>
      </c>
      <c r="N7" s="1" t="s">
        <v>775</v>
      </c>
      <c r="O7" s="1" t="s">
        <v>776</v>
      </c>
      <c r="T7" s="1" t="s">
        <v>446</v>
      </c>
      <c r="U7" s="1" t="s">
        <v>17</v>
      </c>
      <c r="AG7" s="1" t="s">
        <v>777</v>
      </c>
      <c r="AI7"/>
      <c r="AV7" s="1"/>
      <c r="AW7" s="1"/>
      <c r="AX7" s="1"/>
      <c r="AZ7" s="1" t="s">
        <v>441</v>
      </c>
      <c r="BA7" s="1" t="s">
        <v>778</v>
      </c>
      <c r="BB7" s="1" t="s">
        <v>779</v>
      </c>
    </row>
    <row r="8" spans="1:62" x14ac:dyDescent="0.25">
      <c r="A8" s="1" t="s">
        <v>780</v>
      </c>
      <c r="B8" s="1" t="s">
        <v>738</v>
      </c>
      <c r="C8" s="1" t="s">
        <v>620</v>
      </c>
      <c r="D8" s="1" t="s">
        <v>621</v>
      </c>
      <c r="F8" s="1" t="s">
        <v>739</v>
      </c>
      <c r="G8" s="1" t="s">
        <v>740</v>
      </c>
      <c r="H8" s="1" t="s">
        <v>741</v>
      </c>
      <c r="K8" s="1" t="s">
        <v>742</v>
      </c>
      <c r="M8" s="1" t="s">
        <v>441</v>
      </c>
      <c r="N8" s="1" t="s">
        <v>781</v>
      </c>
      <c r="O8" s="1" t="s">
        <v>782</v>
      </c>
      <c r="T8" s="1" t="s">
        <v>446</v>
      </c>
      <c r="U8" s="1" t="s">
        <v>17</v>
      </c>
      <c r="AG8" s="1" t="s">
        <v>783</v>
      </c>
      <c r="AO8" s="1" t="s">
        <v>62</v>
      </c>
      <c r="AP8" t="str">
        <f>'IG &gt; DoHAC personas'!$C$29</f>
        <v>generalpractitioner-guthridge-jarred</v>
      </c>
      <c r="AV8" s="1" t="s">
        <v>441</v>
      </c>
      <c r="AW8" s="1" t="s">
        <v>781</v>
      </c>
      <c r="AX8" s="1" t="s">
        <v>782</v>
      </c>
      <c r="AZ8" s="1" t="s">
        <v>441</v>
      </c>
      <c r="BA8" s="1" t="s">
        <v>778</v>
      </c>
      <c r="BB8" s="1" t="s">
        <v>779</v>
      </c>
      <c r="BD8" s="1" t="s">
        <v>441</v>
      </c>
      <c r="BE8" s="1" t="s">
        <v>784</v>
      </c>
      <c r="BF8" s="1" t="s">
        <v>785</v>
      </c>
      <c r="BG8" s="1" t="s">
        <v>441</v>
      </c>
      <c r="BH8" s="1" t="s">
        <v>786</v>
      </c>
      <c r="BI8" s="1" t="s">
        <v>787</v>
      </c>
      <c r="BJ8" s="1" t="s">
        <v>745</v>
      </c>
    </row>
    <row r="9" spans="1:62" x14ac:dyDescent="0.25">
      <c r="A9" s="1" t="s">
        <v>788</v>
      </c>
      <c r="B9" s="1" t="s">
        <v>738</v>
      </c>
      <c r="C9" s="1" t="s">
        <v>620</v>
      </c>
      <c r="D9" s="1" t="s">
        <v>621</v>
      </c>
      <c r="E9" s="1" t="s">
        <v>621</v>
      </c>
      <c r="F9" s="1" t="s">
        <v>739</v>
      </c>
      <c r="G9" s="1" t="s">
        <v>630</v>
      </c>
      <c r="H9" s="1" t="s">
        <v>631</v>
      </c>
      <c r="I9" s="1" t="s">
        <v>631</v>
      </c>
      <c r="J9" s="1" t="s">
        <v>747</v>
      </c>
      <c r="K9" s="1" t="s">
        <v>748</v>
      </c>
      <c r="T9" s="1" t="s">
        <v>446</v>
      </c>
      <c r="U9" s="1" t="s">
        <v>17</v>
      </c>
      <c r="AB9" s="1" t="s">
        <v>751</v>
      </c>
      <c r="AG9" s="1" t="s">
        <v>752</v>
      </c>
      <c r="AH9" s="1" t="s">
        <v>62</v>
      </c>
      <c r="AI9" t="str">
        <f>'IG &gt; DoHAC personas'!$C$29</f>
        <v>generalpractitioner-guthridge-jarred</v>
      </c>
      <c r="AO9" s="1" t="s">
        <v>62</v>
      </c>
      <c r="AP9" t="str">
        <f>'IG &gt; DoHAC personas'!$C$29</f>
        <v>generalpractitioner-guthridge-jarred</v>
      </c>
      <c r="AV9" s="1" t="s">
        <v>441</v>
      </c>
      <c r="AW9" s="1">
        <v>102263004</v>
      </c>
      <c r="AX9" s="1" t="s">
        <v>749</v>
      </c>
      <c r="AY9" s="1" t="s">
        <v>750</v>
      </c>
      <c r="AZ9" s="1" t="s">
        <v>441</v>
      </c>
      <c r="BA9" s="1">
        <v>16932000</v>
      </c>
      <c r="BB9" s="1" t="s">
        <v>753</v>
      </c>
      <c r="BC9" s="1" t="s">
        <v>753</v>
      </c>
      <c r="BJ9" t="s">
        <v>745</v>
      </c>
    </row>
    <row r="10" spans="1:62" x14ac:dyDescent="0.25">
      <c r="A10" s="1" t="s">
        <v>789</v>
      </c>
      <c r="B10" s="1" t="s">
        <v>738</v>
      </c>
      <c r="C10" s="1" t="s">
        <v>620</v>
      </c>
      <c r="D10" s="1" t="s">
        <v>621</v>
      </c>
      <c r="E10" s="1" t="s">
        <v>621</v>
      </c>
      <c r="F10" s="1" t="s">
        <v>739</v>
      </c>
      <c r="G10" s="1" t="s">
        <v>630</v>
      </c>
      <c r="H10" s="1" t="s">
        <v>631</v>
      </c>
      <c r="I10" s="1" t="s">
        <v>631</v>
      </c>
      <c r="J10" s="1" t="s">
        <v>747</v>
      </c>
      <c r="K10" s="1" t="s">
        <v>748</v>
      </c>
      <c r="M10" s="1" t="s">
        <v>441</v>
      </c>
      <c r="N10" s="1">
        <v>102263004</v>
      </c>
      <c r="O10" s="1" t="s">
        <v>749</v>
      </c>
      <c r="S10" s="1" t="s">
        <v>750</v>
      </c>
      <c r="AB10" s="1" t="s">
        <v>751</v>
      </c>
      <c r="AG10" s="1" t="s">
        <v>752</v>
      </c>
      <c r="AH10" s="1" t="s">
        <v>62</v>
      </c>
      <c r="AI10" t="str">
        <f>'IG &gt; DoHAC personas'!$C$29</f>
        <v>generalpractitioner-guthridge-jarred</v>
      </c>
      <c r="AO10" s="1" t="s">
        <v>62</v>
      </c>
      <c r="AP10" t="str">
        <f>'IG &gt; DoHAC personas'!$C$29</f>
        <v>generalpractitioner-guthridge-jarred</v>
      </c>
      <c r="AV10" s="1" t="s">
        <v>441</v>
      </c>
      <c r="AW10" s="1">
        <v>102263004</v>
      </c>
      <c r="AX10" s="1" t="s">
        <v>749</v>
      </c>
      <c r="AY10" s="1" t="s">
        <v>750</v>
      </c>
      <c r="AZ10" s="1" t="s">
        <v>441</v>
      </c>
      <c r="BA10" s="1">
        <v>16932000</v>
      </c>
      <c r="BB10" s="1" t="s">
        <v>753</v>
      </c>
      <c r="BC10" s="1" t="s">
        <v>753</v>
      </c>
      <c r="BJ10" t="s">
        <v>745</v>
      </c>
    </row>
    <row r="11" spans="1:62" x14ac:dyDescent="0.25">
      <c r="A11" s="1" t="s">
        <v>790</v>
      </c>
      <c r="B11" s="1" t="s">
        <v>738</v>
      </c>
      <c r="C11" s="1" t="s">
        <v>620</v>
      </c>
      <c r="D11" s="1" t="s">
        <v>621</v>
      </c>
      <c r="E11" s="1" t="s">
        <v>621</v>
      </c>
      <c r="J11" s="1" t="s">
        <v>747</v>
      </c>
      <c r="K11" s="1" t="s">
        <v>748</v>
      </c>
      <c r="M11" s="1" t="s">
        <v>441</v>
      </c>
      <c r="N11" s="1">
        <v>102263004</v>
      </c>
      <c r="O11" s="1" t="s">
        <v>749</v>
      </c>
      <c r="S11" s="1" t="s">
        <v>750</v>
      </c>
      <c r="T11" s="1" t="s">
        <v>446</v>
      </c>
      <c r="U11" s="1" t="s">
        <v>17</v>
      </c>
      <c r="AB11" s="1" t="s">
        <v>751</v>
      </c>
      <c r="AG11" s="1" t="s">
        <v>752</v>
      </c>
      <c r="AH11" s="1" t="s">
        <v>62</v>
      </c>
      <c r="AI11" t="str">
        <f>'IG &gt; DoHAC personas'!$C$29</f>
        <v>generalpractitioner-guthridge-jarred</v>
      </c>
      <c r="AO11" s="1" t="s">
        <v>62</v>
      </c>
      <c r="AP11" t="str">
        <f>'IG &gt; DoHAC personas'!$C$29</f>
        <v>generalpractitioner-guthridge-jarred</v>
      </c>
      <c r="AV11" s="1" t="s">
        <v>441</v>
      </c>
      <c r="AW11" s="1">
        <v>102263004</v>
      </c>
      <c r="AX11" s="1" t="s">
        <v>749</v>
      </c>
      <c r="AY11" s="1" t="s">
        <v>750</v>
      </c>
      <c r="AZ11" s="1" t="s">
        <v>441</v>
      </c>
      <c r="BA11" s="1">
        <v>16932000</v>
      </c>
      <c r="BB11" s="1" t="s">
        <v>753</v>
      </c>
      <c r="BC11" s="1" t="s">
        <v>753</v>
      </c>
      <c r="BJ11" t="s">
        <v>745</v>
      </c>
    </row>
    <row r="12" spans="1:62" x14ac:dyDescent="0.25">
      <c r="A12" s="1" t="s">
        <v>791</v>
      </c>
      <c r="F12" s="1" t="s">
        <v>739</v>
      </c>
      <c r="G12" s="1" t="s">
        <v>792</v>
      </c>
      <c r="J12" s="1" t="s">
        <v>747</v>
      </c>
      <c r="K12" s="1" t="s">
        <v>748</v>
      </c>
      <c r="M12" s="1" t="s">
        <v>441</v>
      </c>
      <c r="N12" s="1">
        <v>102263004</v>
      </c>
      <c r="O12" s="1" t="s">
        <v>749</v>
      </c>
      <c r="S12" s="1" t="s">
        <v>750</v>
      </c>
      <c r="T12" s="1" t="s">
        <v>446</v>
      </c>
      <c r="U12" s="1" t="s">
        <v>17</v>
      </c>
      <c r="AB12" s="1" t="s">
        <v>751</v>
      </c>
      <c r="AG12" s="1" t="s">
        <v>752</v>
      </c>
      <c r="AH12" s="1" t="s">
        <v>62</v>
      </c>
      <c r="AI12" t="str">
        <f>'IG &gt; DoHAC personas'!$C$29</f>
        <v>generalpractitioner-guthridge-jarred</v>
      </c>
      <c r="AO12" s="1" t="s">
        <v>62</v>
      </c>
      <c r="AP12" t="str">
        <f>'IG &gt; DoHAC personas'!$C$29</f>
        <v>generalpractitioner-guthridge-jarred</v>
      </c>
      <c r="AV12" s="1" t="s">
        <v>441</v>
      </c>
      <c r="AW12" s="1">
        <v>102263004</v>
      </c>
      <c r="AX12" s="1" t="s">
        <v>749</v>
      </c>
      <c r="AY12" s="1" t="s">
        <v>750</v>
      </c>
      <c r="AZ12" s="1" t="s">
        <v>441</v>
      </c>
      <c r="BA12" s="1">
        <v>16932000</v>
      </c>
      <c r="BB12" s="1" t="s">
        <v>753</v>
      </c>
      <c r="BC12" s="1" t="s">
        <v>753</v>
      </c>
      <c r="BJ12" t="s">
        <v>745</v>
      </c>
    </row>
    <row r="13" spans="1:62" x14ac:dyDescent="0.25">
      <c r="A13" s="1" t="s">
        <v>793</v>
      </c>
      <c r="B13" s="1" t="s">
        <v>738</v>
      </c>
      <c r="C13" s="1" t="s">
        <v>620</v>
      </c>
      <c r="E13" s="1" t="s">
        <v>621</v>
      </c>
      <c r="M13" s="1" t="s">
        <v>441</v>
      </c>
      <c r="N13" s="1" t="s">
        <v>794</v>
      </c>
      <c r="S13" s="1" t="s">
        <v>795</v>
      </c>
      <c r="T13" s="1" t="s">
        <v>446</v>
      </c>
      <c r="U13" s="1" t="s">
        <v>36</v>
      </c>
      <c r="AB13" s="1" t="s">
        <v>796</v>
      </c>
      <c r="AG13" s="1" t="s">
        <v>797</v>
      </c>
      <c r="AH13" s="1" t="s">
        <v>446</v>
      </c>
      <c r="AI13" t="s">
        <v>36</v>
      </c>
      <c r="AO13" s="1" t="s">
        <v>446</v>
      </c>
      <c r="AP13" t="s">
        <v>36</v>
      </c>
      <c r="AV13" s="1" t="s">
        <v>441</v>
      </c>
      <c r="AW13" s="1">
        <v>89811004</v>
      </c>
      <c r="AX13" s="1"/>
      <c r="AY13" s="1" t="s">
        <v>798</v>
      </c>
      <c r="AZ13" s="1" t="s">
        <v>441</v>
      </c>
      <c r="BA13" s="1" t="s">
        <v>799</v>
      </c>
      <c r="BC13" s="1" t="s">
        <v>800</v>
      </c>
      <c r="BJ13" t="s">
        <v>801</v>
      </c>
    </row>
    <row r="14" spans="1:62" x14ac:dyDescent="0.25">
      <c r="A14" s="1" t="s">
        <v>802</v>
      </c>
      <c r="B14" s="1" t="s">
        <v>738</v>
      </c>
      <c r="C14" s="1" t="s">
        <v>620</v>
      </c>
      <c r="E14" s="1" t="s">
        <v>621</v>
      </c>
      <c r="M14" s="1" t="s">
        <v>441</v>
      </c>
      <c r="N14" s="1">
        <v>373568007</v>
      </c>
      <c r="S14" s="1" t="s">
        <v>803</v>
      </c>
      <c r="T14" s="1" t="s">
        <v>446</v>
      </c>
      <c r="U14" s="1" t="s">
        <v>36</v>
      </c>
      <c r="AB14" s="1" t="s">
        <v>804</v>
      </c>
      <c r="AG14" s="1" t="s">
        <v>797</v>
      </c>
      <c r="AH14" s="1" t="s">
        <v>446</v>
      </c>
      <c r="AI14" s="1" t="s">
        <v>36</v>
      </c>
      <c r="AO14" s="1" t="s">
        <v>446</v>
      </c>
      <c r="AP14" s="1" t="s">
        <v>36</v>
      </c>
      <c r="AV14" s="1" t="s">
        <v>441</v>
      </c>
      <c r="AW14" s="1">
        <v>373568007</v>
      </c>
      <c r="AY14" s="1" t="s">
        <v>803</v>
      </c>
      <c r="AZ14" s="1" t="s">
        <v>441</v>
      </c>
      <c r="BA14" s="1" t="s">
        <v>778</v>
      </c>
      <c r="BC14" s="1" t="s">
        <v>779</v>
      </c>
      <c r="BJ14" t="s">
        <v>801</v>
      </c>
    </row>
    <row r="15" spans="1:62" x14ac:dyDescent="0.25">
      <c r="A15" s="1" t="s">
        <v>805</v>
      </c>
      <c r="B15" s="1" t="s">
        <v>738</v>
      </c>
      <c r="C15" s="1" t="s">
        <v>620</v>
      </c>
      <c r="E15" s="1" t="s">
        <v>621</v>
      </c>
      <c r="F15" s="1" t="s">
        <v>739</v>
      </c>
      <c r="G15" s="1" t="s">
        <v>740</v>
      </c>
      <c r="I15" s="1" t="s">
        <v>741</v>
      </c>
      <c r="K15" s="1" t="s">
        <v>806</v>
      </c>
      <c r="L15" s="1" t="s">
        <v>774</v>
      </c>
      <c r="M15" s="1" t="s">
        <v>441</v>
      </c>
      <c r="N15" s="1" t="s">
        <v>775</v>
      </c>
      <c r="S15" s="1" t="s">
        <v>776</v>
      </c>
      <c r="T15" s="1" t="s">
        <v>446</v>
      </c>
      <c r="U15" s="1" t="s">
        <v>21</v>
      </c>
      <c r="AC15" s="1" t="s">
        <v>807</v>
      </c>
      <c r="AD15" s="1" t="s">
        <v>758</v>
      </c>
      <c r="AE15" s="1" t="s">
        <v>650</v>
      </c>
      <c r="AF15" s="1" t="s">
        <v>651</v>
      </c>
      <c r="AV15" s="1" t="s">
        <v>441</v>
      </c>
      <c r="AW15" s="1" t="s">
        <v>775</v>
      </c>
      <c r="AY15" s="1" t="s">
        <v>776</v>
      </c>
      <c r="AZ15" s="1" t="s">
        <v>441</v>
      </c>
      <c r="BA15" s="1" t="s">
        <v>808</v>
      </c>
      <c r="BC15" s="1" t="s">
        <v>809</v>
      </c>
      <c r="BJ15" t="s">
        <v>801</v>
      </c>
    </row>
    <row r="16" spans="1:62" x14ac:dyDescent="0.25">
      <c r="A16" s="1" t="s">
        <v>810</v>
      </c>
      <c r="B16" s="1" t="s">
        <v>738</v>
      </c>
      <c r="C16" s="1" t="s">
        <v>620</v>
      </c>
      <c r="F16" s="1" t="s">
        <v>739</v>
      </c>
      <c r="G16" s="1" t="s">
        <v>740</v>
      </c>
      <c r="M16" s="1" t="s">
        <v>441</v>
      </c>
      <c r="N16" s="1" t="s">
        <v>771</v>
      </c>
      <c r="O16" s="1" t="s">
        <v>772</v>
      </c>
      <c r="T16" s="1" t="s">
        <v>446</v>
      </c>
      <c r="U16" s="1" t="s">
        <v>33</v>
      </c>
      <c r="AG16" s="1" t="s">
        <v>811</v>
      </c>
      <c r="AH16" s="1" t="s">
        <v>446</v>
      </c>
      <c r="AI16" s="1" t="s">
        <v>36</v>
      </c>
      <c r="AM16" s="5"/>
      <c r="AO16" s="1" t="s">
        <v>446</v>
      </c>
      <c r="AP16" s="1" t="s">
        <v>36</v>
      </c>
      <c r="AT16" s="5"/>
    </row>
    <row r="17" spans="1:62" x14ac:dyDescent="0.25">
      <c r="A17" s="1" t="s">
        <v>812</v>
      </c>
      <c r="B17" s="5" t="s">
        <v>738</v>
      </c>
      <c r="C17" s="1" t="s">
        <v>813</v>
      </c>
      <c r="E17" s="1" t="s">
        <v>814</v>
      </c>
      <c r="K17" s="1" t="s">
        <v>742</v>
      </c>
      <c r="L17" s="1" t="s">
        <v>815</v>
      </c>
      <c r="M17" s="1" t="s">
        <v>441</v>
      </c>
      <c r="N17" s="1" t="s">
        <v>816</v>
      </c>
      <c r="S17" s="1" t="s">
        <v>817</v>
      </c>
      <c r="T17" s="1" t="s">
        <v>446</v>
      </c>
      <c r="U17" s="1" t="s">
        <v>12</v>
      </c>
      <c r="AB17" s="1" t="s">
        <v>818</v>
      </c>
      <c r="AH17" s="1" t="s">
        <v>62</v>
      </c>
      <c r="AI17" s="1" t="s">
        <v>819</v>
      </c>
      <c r="AO17" s="1" t="s">
        <v>446</v>
      </c>
      <c r="AP17" s="1" t="s">
        <v>12</v>
      </c>
    </row>
    <row r="18" spans="1:62" x14ac:dyDescent="0.25">
      <c r="A18" s="1" t="s">
        <v>820</v>
      </c>
      <c r="B18" s="1" t="s">
        <v>738</v>
      </c>
      <c r="C18" s="1" t="s">
        <v>813</v>
      </c>
      <c r="E18" s="1" t="s">
        <v>814</v>
      </c>
      <c r="K18" s="1" t="s">
        <v>742</v>
      </c>
      <c r="L18" s="1" t="s">
        <v>815</v>
      </c>
      <c r="M18" s="1" t="s">
        <v>441</v>
      </c>
      <c r="N18" s="1" t="s">
        <v>821</v>
      </c>
      <c r="S18" s="1" t="s">
        <v>822</v>
      </c>
      <c r="T18" s="1" t="s">
        <v>446</v>
      </c>
      <c r="U18" s="1" t="s">
        <v>12</v>
      </c>
      <c r="AB18" s="1" t="s">
        <v>818</v>
      </c>
      <c r="AH18" s="1" t="s">
        <v>62</v>
      </c>
      <c r="AI18" s="1" t="s">
        <v>819</v>
      </c>
      <c r="AO18" s="1" t="s">
        <v>446</v>
      </c>
      <c r="AP18" s="1" t="s">
        <v>12</v>
      </c>
    </row>
    <row r="19" spans="1:62" x14ac:dyDescent="0.25">
      <c r="A19" s="1" t="s">
        <v>823</v>
      </c>
      <c r="B19" s="1" t="s">
        <v>738</v>
      </c>
      <c r="C19" s="1" t="s">
        <v>813</v>
      </c>
      <c r="E19" s="1" t="s">
        <v>814</v>
      </c>
      <c r="K19" s="1" t="s">
        <v>742</v>
      </c>
      <c r="L19" s="1" t="s">
        <v>815</v>
      </c>
      <c r="M19" s="1" t="s">
        <v>441</v>
      </c>
      <c r="N19" s="1" t="s">
        <v>824</v>
      </c>
      <c r="S19" s="1" t="s">
        <v>825</v>
      </c>
      <c r="T19" s="1" t="s">
        <v>446</v>
      </c>
      <c r="U19" s="1" t="s">
        <v>12</v>
      </c>
      <c r="AB19" s="1" t="s">
        <v>818</v>
      </c>
      <c r="AH19" s="1" t="s">
        <v>62</v>
      </c>
      <c r="AI19" s="1" t="s">
        <v>819</v>
      </c>
      <c r="AO19" s="1" t="s">
        <v>446</v>
      </c>
      <c r="AP19" s="1" t="s">
        <v>12</v>
      </c>
    </row>
    <row r="20" spans="1:62" x14ac:dyDescent="0.25">
      <c r="A20" s="1" t="s">
        <v>826</v>
      </c>
      <c r="B20" s="1" t="s">
        <v>738</v>
      </c>
      <c r="C20" s="1" t="s">
        <v>620</v>
      </c>
      <c r="E20" s="1" t="s">
        <v>621</v>
      </c>
      <c r="F20" s="1" t="s">
        <v>739</v>
      </c>
      <c r="G20" s="1" t="s">
        <v>630</v>
      </c>
      <c r="I20" s="1" t="s">
        <v>631</v>
      </c>
      <c r="J20" s="1" t="s">
        <v>747</v>
      </c>
      <c r="K20" s="1" t="s">
        <v>748</v>
      </c>
      <c r="L20" s="1" t="s">
        <v>774</v>
      </c>
      <c r="M20" s="1" t="s">
        <v>441</v>
      </c>
      <c r="N20" s="1" t="s">
        <v>827</v>
      </c>
      <c r="S20" s="1" t="s">
        <v>828</v>
      </c>
      <c r="T20" s="1" t="s">
        <v>446</v>
      </c>
      <c r="U20" s="1" t="s">
        <v>12</v>
      </c>
      <c r="AB20" s="1" t="s">
        <v>829</v>
      </c>
      <c r="AG20" s="1" t="s">
        <v>830</v>
      </c>
      <c r="AH20" s="1" t="s">
        <v>62</v>
      </c>
      <c r="AI20" s="1" t="s">
        <v>819</v>
      </c>
      <c r="AO20" s="1" t="s">
        <v>62</v>
      </c>
      <c r="AP20" s="1" t="s">
        <v>819</v>
      </c>
      <c r="AV20" s="1" t="s">
        <v>441</v>
      </c>
      <c r="AW20" s="1" t="s">
        <v>831</v>
      </c>
      <c r="AY20" t="s">
        <v>832</v>
      </c>
      <c r="AZ20" s="1" t="s">
        <v>441</v>
      </c>
      <c r="BA20" s="1" t="s">
        <v>833</v>
      </c>
      <c r="BC20" s="1" t="s">
        <v>834</v>
      </c>
      <c r="BJ20" t="s">
        <v>835</v>
      </c>
    </row>
    <row r="21" spans="1:62" x14ac:dyDescent="0.25">
      <c r="A21" s="1" t="s">
        <v>836</v>
      </c>
      <c r="B21" s="1" t="s">
        <v>738</v>
      </c>
      <c r="C21" s="1" t="s">
        <v>813</v>
      </c>
      <c r="E21" s="1" t="s">
        <v>814</v>
      </c>
      <c r="K21" s="1" t="s">
        <v>837</v>
      </c>
      <c r="L21" s="1" t="s">
        <v>815</v>
      </c>
      <c r="M21" s="1" t="s">
        <v>441</v>
      </c>
      <c r="N21" s="1" t="s">
        <v>838</v>
      </c>
      <c r="S21" s="1" t="s">
        <v>839</v>
      </c>
      <c r="T21" s="1" t="s">
        <v>446</v>
      </c>
      <c r="U21" s="1" t="s">
        <v>12</v>
      </c>
      <c r="AB21" s="1" t="s">
        <v>840</v>
      </c>
      <c r="AG21" s="1" t="s">
        <v>840</v>
      </c>
      <c r="AH21" s="1" t="s">
        <v>62</v>
      </c>
      <c r="AI21" s="1" t="s">
        <v>819</v>
      </c>
      <c r="AO21" s="1" t="s">
        <v>62</v>
      </c>
      <c r="AP21" s="1" t="s">
        <v>819</v>
      </c>
      <c r="AV21" s="1" t="s">
        <v>441</v>
      </c>
      <c r="AW21" s="1" t="s">
        <v>838</v>
      </c>
      <c r="AY21" s="1" t="s">
        <v>841</v>
      </c>
      <c r="AZ21" s="1" t="s">
        <v>441</v>
      </c>
      <c r="BA21" s="1" t="s">
        <v>842</v>
      </c>
      <c r="BC21" s="1" t="s">
        <v>843</v>
      </c>
      <c r="BJ21" t="s">
        <v>801</v>
      </c>
    </row>
    <row r="22" spans="1:62" x14ac:dyDescent="0.25">
      <c r="A22" s="1" t="s">
        <v>844</v>
      </c>
      <c r="B22" s="1" t="s">
        <v>738</v>
      </c>
      <c r="C22" s="1" t="s">
        <v>620</v>
      </c>
      <c r="E22" s="1" t="s">
        <v>621</v>
      </c>
      <c r="K22" s="1" t="s">
        <v>742</v>
      </c>
      <c r="M22" s="1" t="s">
        <v>441</v>
      </c>
      <c r="N22" s="1" t="s">
        <v>845</v>
      </c>
      <c r="S22" s="1" t="s">
        <v>846</v>
      </c>
      <c r="T22" s="1" t="s">
        <v>446</v>
      </c>
      <c r="U22" s="1" t="s">
        <v>17</v>
      </c>
      <c r="AB22" s="1" t="s">
        <v>847</v>
      </c>
      <c r="AG22" s="1" t="s">
        <v>848</v>
      </c>
      <c r="AH22" s="1" t="s">
        <v>62</v>
      </c>
      <c r="AI22" t="str">
        <f>'[1]IG &gt; DoHAC personas'!$C$29</f>
        <v>generalpractitioner-guthridge-jarred</v>
      </c>
      <c r="AO22" s="1" t="s">
        <v>446</v>
      </c>
      <c r="AP22" s="1" t="s">
        <v>17</v>
      </c>
      <c r="AV22" s="1" t="s">
        <v>441</v>
      </c>
      <c r="AW22" s="1" t="s">
        <v>845</v>
      </c>
      <c r="AY22" t="s">
        <v>846</v>
      </c>
      <c r="AZ22" s="1" t="s">
        <v>441</v>
      </c>
      <c r="BA22" s="1" t="s">
        <v>786</v>
      </c>
      <c r="BC22" s="1" t="s">
        <v>787</v>
      </c>
    </row>
    <row r="23" spans="1:62" x14ac:dyDescent="0.25">
      <c r="A23" s="1" t="s">
        <v>849</v>
      </c>
      <c r="B23" s="1" t="s">
        <v>738</v>
      </c>
      <c r="C23" s="1" t="s">
        <v>620</v>
      </c>
      <c r="E23" s="1" t="s">
        <v>621</v>
      </c>
      <c r="F23" s="1" t="s">
        <v>739</v>
      </c>
      <c r="G23" s="1" t="s">
        <v>740</v>
      </c>
      <c r="I23" s="1" t="s">
        <v>741</v>
      </c>
      <c r="K23" s="1" t="s">
        <v>806</v>
      </c>
      <c r="M23" s="1" t="s">
        <v>441</v>
      </c>
      <c r="N23" s="1" t="s">
        <v>768</v>
      </c>
      <c r="S23" s="1" t="s">
        <v>769</v>
      </c>
      <c r="T23" s="1" t="s">
        <v>446</v>
      </c>
      <c r="U23" s="1" t="s">
        <v>12</v>
      </c>
      <c r="AG23" s="1" t="s">
        <v>850</v>
      </c>
      <c r="AH23" s="1" t="s">
        <v>62</v>
      </c>
      <c r="AI23" s="1" t="s">
        <v>819</v>
      </c>
      <c r="AM23" s="5"/>
      <c r="AO23" s="1" t="s">
        <v>62</v>
      </c>
      <c r="AP23" s="1" t="s">
        <v>819</v>
      </c>
      <c r="AT23" s="5"/>
    </row>
    <row r="24" spans="1:62" x14ac:dyDescent="0.25">
      <c r="A24" s="1" t="s">
        <v>851</v>
      </c>
      <c r="B24" s="1" t="s">
        <v>738</v>
      </c>
      <c r="C24" s="1" t="s">
        <v>620</v>
      </c>
      <c r="E24" s="1" t="s">
        <v>621</v>
      </c>
      <c r="F24" s="1" t="s">
        <v>739</v>
      </c>
      <c r="G24" s="1" t="s">
        <v>630</v>
      </c>
      <c r="I24" s="1" t="s">
        <v>631</v>
      </c>
      <c r="K24" s="1" t="s">
        <v>806</v>
      </c>
      <c r="L24" s="1" t="s">
        <v>852</v>
      </c>
      <c r="M24" s="1" t="s">
        <v>441</v>
      </c>
      <c r="N24" s="1" t="s">
        <v>853</v>
      </c>
      <c r="S24" s="1" t="s">
        <v>854</v>
      </c>
      <c r="T24" s="1" t="s">
        <v>446</v>
      </c>
      <c r="U24" s="1" t="s">
        <v>31</v>
      </c>
      <c r="AG24" s="1" t="s">
        <v>855</v>
      </c>
      <c r="AH24" s="1" t="s">
        <v>62</v>
      </c>
      <c r="AI24" s="1" t="s">
        <v>856</v>
      </c>
      <c r="AO24" s="1" t="s">
        <v>62</v>
      </c>
      <c r="AP24" s="1" t="s">
        <v>856</v>
      </c>
    </row>
    <row r="25" spans="1:62" x14ac:dyDescent="0.25">
      <c r="A25" s="1" t="s">
        <v>857</v>
      </c>
      <c r="B25" s="1" t="s">
        <v>738</v>
      </c>
      <c r="C25" s="1" t="s">
        <v>620</v>
      </c>
      <c r="E25" s="1" t="s">
        <v>621</v>
      </c>
      <c r="F25" s="1" t="s">
        <v>739</v>
      </c>
      <c r="G25" s="1" t="s">
        <v>858</v>
      </c>
      <c r="I25" s="1" t="s">
        <v>859</v>
      </c>
      <c r="K25" s="1" t="s">
        <v>806</v>
      </c>
      <c r="M25" s="1" t="s">
        <v>441</v>
      </c>
      <c r="N25" s="1" t="s">
        <v>860</v>
      </c>
      <c r="S25" s="1" t="s">
        <v>861</v>
      </c>
      <c r="T25" s="1" t="s">
        <v>446</v>
      </c>
      <c r="U25" s="1" t="s">
        <v>31</v>
      </c>
      <c r="AG25" s="1" t="s">
        <v>855</v>
      </c>
      <c r="AH25" s="1" t="s">
        <v>62</v>
      </c>
      <c r="AI25" s="1" t="s">
        <v>856</v>
      </c>
      <c r="AO25" s="1" t="s">
        <v>62</v>
      </c>
      <c r="AP25" s="1" t="s">
        <v>856</v>
      </c>
    </row>
    <row r="26" spans="1:62" x14ac:dyDescent="0.25">
      <c r="A26" s="1" t="s">
        <v>862</v>
      </c>
      <c r="B26" s="5" t="s">
        <v>738</v>
      </c>
      <c r="C26" s="1" t="s">
        <v>620</v>
      </c>
      <c r="E26" s="1" t="s">
        <v>621</v>
      </c>
      <c r="F26" s="1" t="s">
        <v>739</v>
      </c>
      <c r="G26" s="1" t="s">
        <v>630</v>
      </c>
      <c r="I26" s="1" t="s">
        <v>631</v>
      </c>
      <c r="K26" s="1" t="s">
        <v>748</v>
      </c>
      <c r="M26" s="1" t="s">
        <v>441</v>
      </c>
      <c r="N26" s="1" t="s">
        <v>863</v>
      </c>
      <c r="S26" s="1" t="s">
        <v>864</v>
      </c>
      <c r="T26" s="1" t="s">
        <v>446</v>
      </c>
      <c r="U26" s="1" t="s">
        <v>31</v>
      </c>
      <c r="AG26" s="1" t="s">
        <v>855</v>
      </c>
      <c r="AH26" s="1" t="s">
        <v>62</v>
      </c>
      <c r="AI26" s="1" t="s">
        <v>856</v>
      </c>
      <c r="AO26" s="1" t="s">
        <v>62</v>
      </c>
      <c r="AP26" s="1" t="s">
        <v>856</v>
      </c>
    </row>
  </sheetData>
  <phoneticPr fontId="19" type="noConversion"/>
  <hyperlinks>
    <hyperlink ref="B2" r:id="rId1" xr:uid="{4206FA33-4289-413A-B65E-1E5F3FB73276}"/>
    <hyperlink ref="B3" r:id="rId2" xr:uid="{3122F94F-817F-4F9D-9CB0-1B357C12953D}"/>
    <hyperlink ref="B4" r:id="rId3" xr:uid="{E04AE0AD-485D-4793-BD26-6486B63B120D}"/>
    <hyperlink ref="AE4" r:id="rId4" xr:uid="{9D01FD55-DE16-43AB-B3C3-9F4AA5558A92}"/>
    <hyperlink ref="B5" r:id="rId5" xr:uid="{171FFE54-CDA0-4E67-B94F-8CC5D049E8C9}"/>
    <hyperlink ref="B6" r:id="rId6" xr:uid="{83F9CBF6-2EE0-4B49-9C05-49DDCCDC7D79}"/>
    <hyperlink ref="B7" r:id="rId7" xr:uid="{A481CD2B-9A54-4E63-993C-BCFF0ED50626}"/>
    <hyperlink ref="B8" r:id="rId8" xr:uid="{567CEEB9-4E02-4BEF-A9C2-C5F615F36844}"/>
    <hyperlink ref="B9" r:id="rId9" xr:uid="{B804AD19-ED65-4EF8-80C1-AA5A12707B46}"/>
    <hyperlink ref="B10" r:id="rId10" xr:uid="{AE1490D8-EE19-49E2-BC75-978CCF9097F6}"/>
    <hyperlink ref="B11" r:id="rId11" xr:uid="{2DD34F0B-3848-4FA1-A382-078DC1D061B0}"/>
    <hyperlink ref="B13" r:id="rId12" xr:uid="{8904A81A-349B-4BCD-A53D-88944D04C5D7}"/>
    <hyperlink ref="B14" r:id="rId13" xr:uid="{279D4910-D7A9-4CBC-99A8-CD4121A84C87}"/>
    <hyperlink ref="B15" r:id="rId14" xr:uid="{B567F6CC-E11C-4FD8-B3CD-906CA0240036}"/>
    <hyperlink ref="B16" r:id="rId15" xr:uid="{5C2465F8-36AE-4421-9325-CA0A08A05E9C}"/>
    <hyperlink ref="B17" r:id="rId16" xr:uid="{139EC3A9-E9A3-42D6-84F5-6334BC6653B9}"/>
    <hyperlink ref="B18" r:id="rId17" xr:uid="{6F7750CB-F14F-4E19-AC70-95B492E8E594}"/>
    <hyperlink ref="B19" r:id="rId18" xr:uid="{17B54487-5773-4A5C-B7E4-5B4342BFF472}"/>
    <hyperlink ref="B20" r:id="rId19" xr:uid="{43273A61-A041-4E81-9C3D-421C3FA72420}"/>
    <hyperlink ref="B21" r:id="rId20" xr:uid="{F46F4700-8306-443A-8985-6858F288D0E1}"/>
    <hyperlink ref="B22" r:id="rId21" xr:uid="{F05A900D-EC71-414F-A5DB-8D486863B914}"/>
    <hyperlink ref="B23" r:id="rId22" xr:uid="{9AA5C2E7-4EBE-424E-9550-BB4AF32FE405}"/>
    <hyperlink ref="B24" r:id="rId23" xr:uid="{F22F86E6-9E98-431A-8BE9-035F74D1D545}"/>
    <hyperlink ref="B25" r:id="rId24" xr:uid="{1A3337E0-5FD7-4315-9CC4-8990815D0335}"/>
    <hyperlink ref="B26" r:id="rId25" xr:uid="{5C660073-A202-409D-B0B0-C142DDBFDD9D}"/>
  </hyperlinks>
  <pageMargins left="0.7" right="0.7" top="0.75" bottom="0.75" header="0.3" footer="0.3"/>
  <ignoredErrors>
    <ignoredError sqref="N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3E99-1187-42C1-B81A-78CD02EDD9E1}">
  <dimension ref="A1:BI10"/>
  <sheetViews>
    <sheetView workbookViewId="0">
      <pane xSplit="1" ySplit="1" topLeftCell="X2" activePane="bottomRight" state="frozen"/>
      <selection pane="topRight" activeCell="B1" sqref="B1"/>
      <selection pane="bottomLeft" activeCell="A2" sqref="A2"/>
      <selection pane="bottomRight" activeCell="D40" sqref="D40"/>
    </sheetView>
  </sheetViews>
  <sheetFormatPr defaultColWidth="8.85546875" defaultRowHeight="15" x14ac:dyDescent="0.25"/>
  <cols>
    <col min="1" max="1" width="19.140625" style="1" bestFit="1" customWidth="1"/>
    <col min="2" max="2" width="20.140625" bestFit="1" customWidth="1"/>
    <col min="3" max="3" width="16.85546875" bestFit="1" customWidth="1"/>
    <col min="4" max="4" width="45.140625" bestFit="1" customWidth="1"/>
    <col min="5" max="5" width="10.42578125" bestFit="1" customWidth="1"/>
    <col min="6" max="6" width="22" bestFit="1" customWidth="1"/>
    <col min="7" max="7" width="18.28515625" bestFit="1" customWidth="1"/>
    <col min="8" max="8" width="20.28515625" bestFit="1" customWidth="1"/>
    <col min="9" max="9" width="27.85546875" customWidth="1"/>
    <col min="10" max="10" width="25.85546875" bestFit="1" customWidth="1"/>
    <col min="11" max="12" width="27.85546875" bestFit="1" customWidth="1"/>
    <col min="13" max="13" width="25.85546875" bestFit="1" customWidth="1"/>
    <col min="14" max="14" width="27.85546875" bestFit="1" customWidth="1"/>
    <col min="15" max="15" width="16.85546875" bestFit="1" customWidth="1"/>
    <col min="16" max="16" width="22.42578125" hidden="1" customWidth="1"/>
    <col min="17" max="17" width="20.140625" bestFit="1" customWidth="1"/>
    <col min="18" max="18" width="20.140625" customWidth="1"/>
    <col min="19" max="19" width="45.140625" bestFit="1" customWidth="1"/>
    <col min="20" max="20" width="27.7109375" bestFit="1" customWidth="1"/>
    <col min="21" max="21" width="34.28515625" bestFit="1" customWidth="1"/>
    <col min="22" max="22" width="27" bestFit="1" customWidth="1"/>
    <col min="23" max="23" width="24.42578125" customWidth="1"/>
    <col min="24" max="24" width="23.140625" bestFit="1" customWidth="1"/>
    <col min="25" max="25" width="23.140625" hidden="1" customWidth="1"/>
    <col min="26" max="26" width="23.140625" customWidth="1"/>
    <col min="27" max="27" width="19.42578125" bestFit="1" customWidth="1"/>
    <col min="28" max="28" width="19.42578125" customWidth="1"/>
    <col min="29" max="29" width="14" bestFit="1" customWidth="1"/>
    <col min="30" max="30" width="23.28515625" hidden="1" customWidth="1"/>
    <col min="31" max="31" width="24.28515625" bestFit="1" customWidth="1"/>
    <col min="32" max="41" width="24.28515625" customWidth="1"/>
    <col min="42" max="42" width="26.28515625" customWidth="1"/>
    <col min="43" max="46" width="24.28515625" customWidth="1"/>
    <col min="47" max="47" width="31" bestFit="1" customWidth="1"/>
    <col min="48" max="48" width="28.42578125" bestFit="1" customWidth="1"/>
    <col min="49" max="49" width="38.28515625" bestFit="1" customWidth="1"/>
    <col min="50" max="50" width="36.140625" bestFit="1" customWidth="1"/>
    <col min="51" max="51" width="38.28515625" bestFit="1" customWidth="1"/>
    <col min="52" max="52" width="35.42578125" bestFit="1" customWidth="1"/>
    <col min="53" max="53" width="33" bestFit="1" customWidth="1"/>
    <col min="54" max="54" width="31.42578125" bestFit="1" customWidth="1"/>
    <col min="55" max="55" width="31.42578125" customWidth="1"/>
    <col min="56" max="56" width="38.85546875" bestFit="1" customWidth="1"/>
    <col min="57" max="57" width="36.7109375" bestFit="1" customWidth="1"/>
    <col min="58" max="58" width="38.85546875" bestFit="1" customWidth="1"/>
    <col min="59" max="59" width="34" bestFit="1" customWidth="1"/>
    <col min="60" max="60" width="38.42578125" bestFit="1" customWidth="1"/>
    <col min="61" max="61" width="9.140625"/>
  </cols>
  <sheetData>
    <row r="1" spans="1:61" s="4" customFormat="1" x14ac:dyDescent="0.25">
      <c r="A1" s="3" t="s">
        <v>152</v>
      </c>
      <c r="B1" s="7" t="s">
        <v>865</v>
      </c>
      <c r="C1" s="7" t="s">
        <v>167</v>
      </c>
      <c r="D1" s="7" t="s">
        <v>168</v>
      </c>
      <c r="E1" s="7" t="s">
        <v>364</v>
      </c>
      <c r="F1" s="7" t="s">
        <v>866</v>
      </c>
      <c r="G1" s="7" t="s">
        <v>867</v>
      </c>
      <c r="H1" s="3" t="s">
        <v>868</v>
      </c>
      <c r="I1" s="7" t="s">
        <v>869</v>
      </c>
      <c r="J1" s="7" t="s">
        <v>870</v>
      </c>
      <c r="K1" s="3" t="s">
        <v>871</v>
      </c>
      <c r="L1" s="7" t="s">
        <v>872</v>
      </c>
      <c r="M1" s="7" t="s">
        <v>873</v>
      </c>
      <c r="N1" s="3" t="s">
        <v>874</v>
      </c>
      <c r="O1" s="3" t="s">
        <v>875</v>
      </c>
      <c r="P1" s="3" t="s">
        <v>706</v>
      </c>
      <c r="Q1" s="7" t="s">
        <v>707</v>
      </c>
      <c r="R1" s="3" t="s">
        <v>876</v>
      </c>
      <c r="S1" s="3" t="s">
        <v>877</v>
      </c>
      <c r="T1" s="3" t="s">
        <v>878</v>
      </c>
      <c r="U1" s="3" t="s">
        <v>709</v>
      </c>
      <c r="V1" s="3" t="s">
        <v>710</v>
      </c>
      <c r="W1" s="3" t="s">
        <v>711</v>
      </c>
      <c r="X1" s="3" t="s">
        <v>712</v>
      </c>
      <c r="Y1" s="3" t="s">
        <v>593</v>
      </c>
      <c r="Z1" s="7" t="s">
        <v>594</v>
      </c>
      <c r="AA1" s="9" t="s">
        <v>879</v>
      </c>
      <c r="AB1" s="3" t="s">
        <v>880</v>
      </c>
      <c r="AC1" s="3" t="s">
        <v>881</v>
      </c>
      <c r="AD1" s="3" t="s">
        <v>428</v>
      </c>
      <c r="AE1" s="3" t="s">
        <v>429</v>
      </c>
      <c r="AF1" s="3" t="s">
        <v>882</v>
      </c>
      <c r="AG1" s="3" t="s">
        <v>883</v>
      </c>
      <c r="AH1" s="3" t="s">
        <v>884</v>
      </c>
      <c r="AI1" s="3" t="s">
        <v>885</v>
      </c>
      <c r="AJ1" s="3" t="s">
        <v>886</v>
      </c>
      <c r="AK1" s="3" t="s">
        <v>887</v>
      </c>
      <c r="AL1" s="3" t="s">
        <v>888</v>
      </c>
      <c r="AM1" s="3" t="s">
        <v>889</v>
      </c>
      <c r="AN1" s="3" t="s">
        <v>890</v>
      </c>
      <c r="AO1" s="3" t="s">
        <v>891</v>
      </c>
      <c r="AP1" s="7" t="s">
        <v>892</v>
      </c>
      <c r="AQ1" s="7" t="s">
        <v>893</v>
      </c>
      <c r="AR1" s="3" t="s">
        <v>894</v>
      </c>
      <c r="AS1" s="3" t="s">
        <v>895</v>
      </c>
      <c r="AT1" s="3"/>
      <c r="AU1" s="7" t="s">
        <v>896</v>
      </c>
      <c r="AV1" s="7" t="s">
        <v>897</v>
      </c>
      <c r="AW1" s="3" t="s">
        <v>898</v>
      </c>
      <c r="AX1" s="3" t="s">
        <v>899</v>
      </c>
      <c r="AY1" s="3" t="s">
        <v>900</v>
      </c>
      <c r="AZ1" s="3" t="s">
        <v>901</v>
      </c>
      <c r="BA1" s="3" t="s">
        <v>902</v>
      </c>
      <c r="BB1" s="3" t="s">
        <v>903</v>
      </c>
      <c r="BC1" s="7" t="s">
        <v>904</v>
      </c>
      <c r="BD1" s="7" t="s">
        <v>905</v>
      </c>
      <c r="BE1" s="7" t="s">
        <v>906</v>
      </c>
      <c r="BF1" s="3" t="s">
        <v>907</v>
      </c>
      <c r="BG1" s="3" t="s">
        <v>908</v>
      </c>
      <c r="BH1" s="9" t="s">
        <v>909</v>
      </c>
      <c r="BI1" s="7" t="s">
        <v>617</v>
      </c>
    </row>
    <row r="2" spans="1:61" x14ac:dyDescent="0.25">
      <c r="A2" s="1" t="s">
        <v>910</v>
      </c>
      <c r="B2" t="s">
        <v>911</v>
      </c>
      <c r="C2" t="s">
        <v>912</v>
      </c>
      <c r="D2" t="s">
        <v>913</v>
      </c>
      <c r="E2" t="s">
        <v>481</v>
      </c>
      <c r="I2" t="s">
        <v>914</v>
      </c>
      <c r="J2" t="s">
        <v>915</v>
      </c>
      <c r="O2" t="s">
        <v>916</v>
      </c>
      <c r="P2" t="s">
        <v>446</v>
      </c>
      <c r="Q2" t="s">
        <v>12</v>
      </c>
      <c r="AA2" t="s">
        <v>917</v>
      </c>
      <c r="AC2" t="s">
        <v>320</v>
      </c>
      <c r="AE2" t="s">
        <v>133</v>
      </c>
      <c r="AR2" t="s">
        <v>918</v>
      </c>
      <c r="AS2" t="s">
        <v>918</v>
      </c>
      <c r="AU2" t="s">
        <v>38</v>
      </c>
      <c r="AV2" t="str">
        <f>'IG &gt; DoHAC personas'!$C$19</f>
        <v>ford-dean</v>
      </c>
      <c r="BG2" t="s">
        <v>919</v>
      </c>
      <c r="BH2" t="s">
        <v>920</v>
      </c>
    </row>
    <row r="3" spans="1:61" x14ac:dyDescent="0.25">
      <c r="A3" s="1" t="s">
        <v>921</v>
      </c>
      <c r="C3" t="s">
        <v>912</v>
      </c>
      <c r="D3" t="s">
        <v>913</v>
      </c>
      <c r="E3" t="s">
        <v>481</v>
      </c>
      <c r="I3" t="s">
        <v>914</v>
      </c>
      <c r="J3" t="s">
        <v>915</v>
      </c>
      <c r="O3" t="s">
        <v>916</v>
      </c>
      <c r="P3" t="s">
        <v>446</v>
      </c>
      <c r="Q3" t="s">
        <v>12</v>
      </c>
      <c r="AA3" t="s">
        <v>922</v>
      </c>
      <c r="AC3" t="s">
        <v>320</v>
      </c>
      <c r="BG3" t="s">
        <v>919</v>
      </c>
      <c r="BH3" t="s">
        <v>923</v>
      </c>
    </row>
    <row r="4" spans="1:61" x14ac:dyDescent="0.25">
      <c r="A4" s="1" t="s">
        <v>924</v>
      </c>
      <c r="E4" t="s">
        <v>481</v>
      </c>
      <c r="I4" t="s">
        <v>914</v>
      </c>
      <c r="J4" t="s">
        <v>915</v>
      </c>
      <c r="L4" t="s">
        <v>441</v>
      </c>
      <c r="M4" t="s">
        <v>925</v>
      </c>
      <c r="N4" t="s">
        <v>926</v>
      </c>
      <c r="O4" t="s">
        <v>916</v>
      </c>
      <c r="P4" t="s">
        <v>446</v>
      </c>
      <c r="Q4" t="s">
        <v>12</v>
      </c>
      <c r="Y4" t="s">
        <v>641</v>
      </c>
      <c r="Z4" t="s">
        <v>483</v>
      </c>
      <c r="AA4" t="s">
        <v>917</v>
      </c>
      <c r="AC4" t="s">
        <v>320</v>
      </c>
      <c r="AD4" t="s">
        <v>66</v>
      </c>
      <c r="AE4" t="str">
        <f>'IG &gt; DoHAC personas'!$C$63</f>
        <v>elimbah-medical-centre</v>
      </c>
      <c r="AF4" t="s">
        <v>927</v>
      </c>
      <c r="AG4" t="s">
        <v>928</v>
      </c>
      <c r="AH4" t="s">
        <v>441</v>
      </c>
      <c r="AI4" t="s">
        <v>929</v>
      </c>
      <c r="AJ4" t="s">
        <v>930</v>
      </c>
      <c r="AK4" t="s">
        <v>931</v>
      </c>
      <c r="AP4" t="s">
        <v>932</v>
      </c>
      <c r="AQ4" t="s">
        <v>933</v>
      </c>
      <c r="AR4" t="s">
        <v>918</v>
      </c>
      <c r="AS4" t="s">
        <v>918</v>
      </c>
      <c r="AU4" t="s">
        <v>62</v>
      </c>
      <c r="AV4" t="str">
        <f>'IG &gt; DoHAC personas'!$C$29</f>
        <v>generalpractitioner-guthridge-jarred</v>
      </c>
      <c r="BC4" t="s">
        <v>934</v>
      </c>
      <c r="BD4" t="s">
        <v>441</v>
      </c>
      <c r="BE4" t="s">
        <v>935</v>
      </c>
      <c r="BF4" t="s">
        <v>919</v>
      </c>
      <c r="BG4" t="s">
        <v>919</v>
      </c>
      <c r="BH4" t="s">
        <v>920</v>
      </c>
    </row>
    <row r="5" spans="1:61" x14ac:dyDescent="0.25">
      <c r="A5" s="1" t="s">
        <v>936</v>
      </c>
      <c r="B5" t="s">
        <v>937</v>
      </c>
      <c r="E5" t="s">
        <v>481</v>
      </c>
      <c r="I5" t="s">
        <v>914</v>
      </c>
      <c r="J5" t="s">
        <v>915</v>
      </c>
      <c r="L5" t="s">
        <v>441</v>
      </c>
      <c r="M5" t="s">
        <v>925</v>
      </c>
      <c r="N5" t="s">
        <v>926</v>
      </c>
      <c r="O5" t="s">
        <v>916</v>
      </c>
      <c r="P5" t="s">
        <v>446</v>
      </c>
      <c r="Q5" t="s">
        <v>12</v>
      </c>
      <c r="Y5" t="s">
        <v>641</v>
      </c>
      <c r="Z5" t="s">
        <v>490</v>
      </c>
      <c r="AA5" t="s">
        <v>922</v>
      </c>
      <c r="AB5" t="s">
        <v>922</v>
      </c>
      <c r="AC5" t="s">
        <v>320</v>
      </c>
      <c r="AD5" t="s">
        <v>66</v>
      </c>
      <c r="AE5" t="str">
        <f>'IG &gt; DoHAC personas'!$C$63</f>
        <v>elimbah-medical-centre</v>
      </c>
      <c r="AF5" t="s">
        <v>927</v>
      </c>
      <c r="AG5" t="s">
        <v>938</v>
      </c>
      <c r="AP5" t="s">
        <v>932</v>
      </c>
      <c r="AQ5" t="s">
        <v>933</v>
      </c>
      <c r="AR5" t="s">
        <v>918</v>
      </c>
      <c r="AS5" t="s">
        <v>918</v>
      </c>
      <c r="AU5" t="s">
        <v>62</v>
      </c>
      <c r="AV5" t="str">
        <f>'IG &gt; DoHAC personas'!$C$29</f>
        <v>generalpractitioner-guthridge-jarred</v>
      </c>
      <c r="BC5" t="s">
        <v>934</v>
      </c>
      <c r="BD5" t="s">
        <v>441</v>
      </c>
      <c r="BE5" t="s">
        <v>935</v>
      </c>
      <c r="BF5" t="s">
        <v>919</v>
      </c>
      <c r="BG5" t="s">
        <v>919</v>
      </c>
      <c r="BH5" t="s">
        <v>923</v>
      </c>
    </row>
    <row r="6" spans="1:61" x14ac:dyDescent="0.25">
      <c r="A6" s="1" t="s">
        <v>939</v>
      </c>
      <c r="E6" t="s">
        <v>481</v>
      </c>
      <c r="I6" t="s">
        <v>914</v>
      </c>
      <c r="J6" t="s">
        <v>940</v>
      </c>
      <c r="O6" t="s">
        <v>941</v>
      </c>
      <c r="P6" t="s">
        <v>446</v>
      </c>
      <c r="Q6" t="s">
        <v>33</v>
      </c>
      <c r="AA6" t="s">
        <v>497</v>
      </c>
      <c r="AC6" t="s">
        <v>320</v>
      </c>
      <c r="AD6" t="s">
        <v>66</v>
      </c>
      <c r="AE6" t="str">
        <f>'IG &gt; DoHAC personas'!$C$61</f>
        <v>barney-view-private-hospital</v>
      </c>
      <c r="BG6" t="s">
        <v>942</v>
      </c>
      <c r="BH6" t="s">
        <v>920</v>
      </c>
    </row>
    <row r="7" spans="1:61" x14ac:dyDescent="0.25">
      <c r="A7" s="1" t="s">
        <v>943</v>
      </c>
      <c r="E7" t="s">
        <v>944</v>
      </c>
      <c r="F7" t="s">
        <v>441</v>
      </c>
      <c r="G7" t="s">
        <v>945</v>
      </c>
      <c r="H7" t="s">
        <v>946</v>
      </c>
      <c r="I7" t="s">
        <v>441</v>
      </c>
      <c r="J7" t="s">
        <v>947</v>
      </c>
      <c r="K7" t="s">
        <v>948</v>
      </c>
      <c r="P7" t="s">
        <v>446</v>
      </c>
      <c r="Q7" t="s">
        <v>17</v>
      </c>
      <c r="R7" t="s">
        <v>949</v>
      </c>
      <c r="AA7" t="s">
        <v>950</v>
      </c>
      <c r="AC7" t="s">
        <v>320</v>
      </c>
      <c r="AP7" t="s">
        <v>932</v>
      </c>
      <c r="AQ7" t="s">
        <v>933</v>
      </c>
      <c r="AR7" t="s">
        <v>918</v>
      </c>
      <c r="AS7" t="s">
        <v>918</v>
      </c>
      <c r="AU7" t="s">
        <v>38</v>
      </c>
      <c r="AV7" t="str">
        <f>'IG &gt; DoHAC personas'!$C$12</f>
        <v>guthridge-jarred</v>
      </c>
      <c r="BI7" t="s">
        <v>951</v>
      </c>
    </row>
    <row r="8" spans="1:61" x14ac:dyDescent="0.25">
      <c r="A8" s="1" t="s">
        <v>952</v>
      </c>
      <c r="E8" t="s">
        <v>944</v>
      </c>
      <c r="F8" t="s">
        <v>441</v>
      </c>
      <c r="G8" t="s">
        <v>945</v>
      </c>
      <c r="H8" t="s">
        <v>946</v>
      </c>
      <c r="P8" t="s">
        <v>446</v>
      </c>
      <c r="Q8" t="s">
        <v>17</v>
      </c>
      <c r="R8" t="s">
        <v>949</v>
      </c>
      <c r="AA8" t="s">
        <v>950</v>
      </c>
      <c r="AC8" t="s">
        <v>320</v>
      </c>
      <c r="AP8" t="s">
        <v>932</v>
      </c>
      <c r="AQ8" t="s">
        <v>933</v>
      </c>
      <c r="AR8" t="s">
        <v>918</v>
      </c>
      <c r="AS8" t="s">
        <v>918</v>
      </c>
      <c r="AU8" t="s">
        <v>38</v>
      </c>
      <c r="AV8" t="str">
        <f>'IG &gt; DoHAC personas'!$C$12</f>
        <v>guthridge-jarred</v>
      </c>
      <c r="BI8" t="s">
        <v>951</v>
      </c>
    </row>
    <row r="9" spans="1:61" x14ac:dyDescent="0.25">
      <c r="A9" s="1" t="s">
        <v>953</v>
      </c>
      <c r="E9" t="s">
        <v>944</v>
      </c>
      <c r="F9" t="s">
        <v>441</v>
      </c>
      <c r="G9" t="s">
        <v>945</v>
      </c>
      <c r="H9" t="s">
        <v>946</v>
      </c>
      <c r="I9" t="s">
        <v>441</v>
      </c>
      <c r="J9" t="s">
        <v>947</v>
      </c>
      <c r="K9" t="s">
        <v>948</v>
      </c>
      <c r="P9" t="s">
        <v>446</v>
      </c>
      <c r="AA9" t="s">
        <v>950</v>
      </c>
      <c r="AC9" t="s">
        <v>320</v>
      </c>
      <c r="AP9" t="s">
        <v>932</v>
      </c>
      <c r="AQ9" t="s">
        <v>933</v>
      </c>
      <c r="AR9" t="s">
        <v>918</v>
      </c>
      <c r="AS9" t="s">
        <v>918</v>
      </c>
      <c r="AU9" t="s">
        <v>38</v>
      </c>
      <c r="AV9" t="str">
        <f>'IG &gt; DoHAC personas'!$C$12</f>
        <v>guthridge-jarred</v>
      </c>
      <c r="BI9" t="s">
        <v>951</v>
      </c>
    </row>
    <row r="10" spans="1:61" x14ac:dyDescent="0.25">
      <c r="A10" s="1" t="s">
        <v>954</v>
      </c>
      <c r="E10" t="s">
        <v>944</v>
      </c>
      <c r="F10" t="s">
        <v>441</v>
      </c>
      <c r="G10" t="s">
        <v>945</v>
      </c>
      <c r="H10" t="s">
        <v>946</v>
      </c>
      <c r="I10" t="s">
        <v>441</v>
      </c>
      <c r="J10" t="s">
        <v>947</v>
      </c>
      <c r="K10" t="s">
        <v>948</v>
      </c>
      <c r="P10" t="s">
        <v>446</v>
      </c>
      <c r="Q10" t="s">
        <v>17</v>
      </c>
      <c r="R10" t="s">
        <v>949</v>
      </c>
      <c r="AC10" t="s">
        <v>320</v>
      </c>
      <c r="AP10" t="s">
        <v>932</v>
      </c>
      <c r="AQ10" t="s">
        <v>933</v>
      </c>
      <c r="AR10" t="s">
        <v>918</v>
      </c>
      <c r="AS10" t="s">
        <v>918</v>
      </c>
      <c r="AU10" t="s">
        <v>38</v>
      </c>
      <c r="AV10" t="str">
        <f>'IG &gt; DoHAC personas'!$C$12</f>
        <v>guthridge-jarred</v>
      </c>
      <c r="BI10" t="s">
        <v>951</v>
      </c>
    </row>
  </sheetData>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B3B38-3905-4EA2-ABBC-DB5ED6C46EAF}">
  <dimension ref="A1:DM43"/>
  <sheetViews>
    <sheetView workbookViewId="0">
      <pane xSplit="1" ySplit="1" topLeftCell="AQ12" activePane="bottomRight" state="frozen"/>
      <selection pane="topRight" activeCell="B1" sqref="B1"/>
      <selection pane="bottomLeft" activeCell="A2" sqref="A2"/>
      <selection pane="bottomRight" activeCell="AG1" sqref="AG1:AG1048576"/>
    </sheetView>
  </sheetViews>
  <sheetFormatPr defaultColWidth="8.85546875" defaultRowHeight="15" x14ac:dyDescent="0.25"/>
  <cols>
    <col min="1" max="1" width="28.7109375" style="1" bestFit="1" customWidth="1"/>
    <col min="2" max="2" width="65.42578125" style="1" bestFit="1" customWidth="1"/>
    <col min="3" max="3" width="39.42578125" style="1" customWidth="1"/>
    <col min="4" max="4" width="21" style="1" customWidth="1"/>
    <col min="5" max="5" width="18.42578125" style="1" customWidth="1"/>
    <col min="6" max="6" width="8.42578125" style="7" bestFit="1" customWidth="1"/>
    <col min="7" max="7" width="53.85546875" style="7" bestFit="1" customWidth="1"/>
    <col min="8" max="8" width="23.140625" style="7" bestFit="1" customWidth="1"/>
    <col min="9" max="9" width="25.140625" style="1" bestFit="1" customWidth="1"/>
    <col min="10" max="10" width="14.28515625" style="1" bestFit="1" customWidth="1"/>
    <col min="11" max="11" width="24.7109375" style="1" customWidth="1"/>
    <col min="12" max="12" width="23.140625" style="1" bestFit="1" customWidth="1"/>
    <col min="13" max="13" width="25.140625" style="1" bestFit="1" customWidth="1"/>
    <col min="14" max="14" width="14.28515625" style="1" customWidth="1"/>
    <col min="15" max="16" width="20.7109375" style="7" bestFit="1" customWidth="1"/>
    <col min="17" max="17" width="20.7109375" style="1" bestFit="1" customWidth="1"/>
    <col min="18" max="18" width="22" style="1" bestFit="1" customWidth="1"/>
    <col min="19" max="20" width="20.7109375" style="1" bestFit="1" customWidth="1"/>
    <col min="21" max="21" width="33.42578125" style="1" bestFit="1" customWidth="1"/>
    <col min="22" max="22" width="20.140625" style="7" bestFit="1" customWidth="1"/>
    <col min="23" max="23" width="23" style="30" bestFit="1" customWidth="1"/>
    <col min="24" max="24" width="17.7109375" style="1" bestFit="1" customWidth="1"/>
    <col min="25" max="25" width="17.85546875" style="43" bestFit="1" customWidth="1"/>
    <col min="26" max="26" width="20.140625" style="30" customWidth="1"/>
    <col min="27" max="27" width="20.42578125" style="30" customWidth="1"/>
    <col min="28" max="28" width="20.140625" style="1" customWidth="1"/>
    <col min="29" max="29" width="20.28515625" style="1" customWidth="1"/>
    <col min="30" max="30" width="20.42578125" style="1" customWidth="1"/>
    <col min="31" max="31" width="20.7109375" style="1" customWidth="1"/>
    <col min="32" max="32" width="21.140625" style="1" customWidth="1"/>
    <col min="33" max="33" width="25.140625" style="9" customWidth="1"/>
    <col min="34" max="34" width="18.42578125" style="1" bestFit="1" customWidth="1"/>
    <col min="35" max="35" width="23.140625" style="9" bestFit="1" customWidth="1"/>
    <col min="36" max="36" width="19.140625" style="9" bestFit="1" customWidth="1"/>
    <col min="37" max="37" width="37.42578125" style="9" bestFit="1" customWidth="1"/>
    <col min="38" max="38" width="35.42578125" style="9" bestFit="1" customWidth="1"/>
    <col min="39" max="40" width="37.42578125" style="1" bestFit="1" customWidth="1"/>
    <col min="41" max="41" width="35.42578125" style="1" bestFit="1" customWidth="1"/>
    <col min="42" max="42" width="37.42578125" style="1" bestFit="1" customWidth="1"/>
    <col min="43" max="43" width="26.7109375" style="1" bestFit="1" customWidth="1"/>
    <col min="44" max="44" width="17" customWidth="1"/>
    <col min="45" max="45" width="13.85546875" customWidth="1"/>
    <col min="46" max="46" width="9.5703125" customWidth="1"/>
    <col min="47" max="47" width="14.42578125" bestFit="1" customWidth="1"/>
    <col min="48" max="48" width="30.42578125" style="39" bestFit="1" customWidth="1"/>
    <col min="49" max="49" width="28.28515625" style="1" bestFit="1" customWidth="1"/>
    <col min="50" max="50" width="30.42578125" style="1" bestFit="1" customWidth="1"/>
    <col min="51" max="59" width="30.42578125" style="1" customWidth="1"/>
    <col min="60" max="60" width="33.28515625" style="1" bestFit="1" customWidth="1"/>
    <col min="61" max="61" width="31.28515625" style="1" bestFit="1" customWidth="1"/>
    <col min="62" max="63" width="33.28515625" style="1" bestFit="1" customWidth="1"/>
    <col min="64" max="64" width="31.28515625" style="1" bestFit="1" customWidth="1"/>
    <col min="65" max="65" width="33.28515625" style="1" bestFit="1" customWidth="1"/>
    <col min="66" max="66" width="22.42578125" style="1" bestFit="1" customWidth="1"/>
    <col min="67" max="67" width="32.28515625" style="1" bestFit="1" customWidth="1"/>
    <col min="68" max="68" width="31" style="1" bestFit="1" customWidth="1"/>
    <col min="69" max="69" width="33.85546875" style="1" bestFit="1" customWidth="1"/>
    <col min="70" max="70" width="31.7109375" style="1" bestFit="1" customWidth="1"/>
    <col min="71" max="74" width="31.7109375" style="1" customWidth="1"/>
    <col min="78" max="78" width="8.28515625" customWidth="1"/>
    <col min="79" max="79" width="33.28515625" style="1" bestFit="1" customWidth="1"/>
    <col min="80" max="80" width="31.28515625" style="1" bestFit="1" customWidth="1"/>
    <col min="81" max="81" width="33.28515625" style="1" bestFit="1" customWidth="1"/>
    <col min="82" max="84" width="33.28515625" style="1" customWidth="1"/>
    <col min="85" max="85" width="22.42578125" style="1" bestFit="1" customWidth="1"/>
    <col min="86" max="86" width="32.28515625" bestFit="1" customWidth="1"/>
    <col min="87" max="87" width="31" style="1" bestFit="1" customWidth="1"/>
    <col min="88" max="88" width="33.85546875" style="1" bestFit="1" customWidth="1"/>
    <col min="89" max="89" width="31.7109375" style="1" bestFit="1" customWidth="1"/>
    <col min="90" max="91" width="32.28515625" style="1" customWidth="1"/>
    <col min="92" max="93" width="31.7109375" style="1" customWidth="1"/>
    <col min="97" max="97" width="8" customWidth="1"/>
    <col min="98" max="100" width="31.7109375" style="1" customWidth="1"/>
    <col min="101" max="101" width="24.7109375" style="1" bestFit="1" customWidth="1"/>
    <col min="102" max="109" width="31.7109375" style="1" customWidth="1"/>
    <col min="110" max="111" width="24.7109375" bestFit="1" customWidth="1"/>
    <col min="112" max="112" width="28" customWidth="1"/>
    <col min="113" max="113" width="22.28515625" customWidth="1"/>
    <col min="114" max="114" width="25.7109375" customWidth="1"/>
    <col min="115" max="115" width="23" customWidth="1"/>
    <col min="116" max="116" width="23.42578125" customWidth="1"/>
    <col min="117" max="117" width="18.7109375" customWidth="1"/>
  </cols>
  <sheetData>
    <row r="1" spans="1:117" s="4" customFormat="1" ht="90" x14ac:dyDescent="0.25">
      <c r="A1" s="3" t="s">
        <v>152</v>
      </c>
      <c r="B1" s="3" t="s">
        <v>955</v>
      </c>
      <c r="C1" s="3" t="s">
        <v>956</v>
      </c>
      <c r="D1" s="144" t="s">
        <v>957</v>
      </c>
      <c r="E1" s="144" t="s">
        <v>958</v>
      </c>
      <c r="F1" s="43" t="s">
        <v>364</v>
      </c>
      <c r="G1" s="43" t="s">
        <v>959</v>
      </c>
      <c r="H1" s="43" t="s">
        <v>960</v>
      </c>
      <c r="I1" s="3" t="s">
        <v>961</v>
      </c>
      <c r="J1" s="3" t="s">
        <v>962</v>
      </c>
      <c r="K1" s="3" t="s">
        <v>963</v>
      </c>
      <c r="L1" s="3" t="s">
        <v>964</v>
      </c>
      <c r="M1" s="3" t="s">
        <v>965</v>
      </c>
      <c r="N1" s="3" t="s">
        <v>966</v>
      </c>
      <c r="O1" s="43" t="s">
        <v>583</v>
      </c>
      <c r="P1" s="43" t="s">
        <v>584</v>
      </c>
      <c r="Q1" s="3" t="s">
        <v>585</v>
      </c>
      <c r="R1" s="3" t="s">
        <v>586</v>
      </c>
      <c r="S1" s="3" t="s">
        <v>587</v>
      </c>
      <c r="T1" s="3" t="s">
        <v>588</v>
      </c>
      <c r="U1" s="3" t="s">
        <v>589</v>
      </c>
      <c r="V1" s="43" t="s">
        <v>377</v>
      </c>
      <c r="W1" s="152" t="s">
        <v>594</v>
      </c>
      <c r="X1" s="3" t="s">
        <v>713</v>
      </c>
      <c r="Y1" s="43" t="s">
        <v>967</v>
      </c>
      <c r="Z1" s="167" t="s">
        <v>968</v>
      </c>
      <c r="AA1" s="167" t="s">
        <v>969</v>
      </c>
      <c r="AB1" s="166" t="s">
        <v>970</v>
      </c>
      <c r="AC1" s="166" t="s">
        <v>971</v>
      </c>
      <c r="AD1" s="166" t="s">
        <v>972</v>
      </c>
      <c r="AE1" s="166" t="s">
        <v>973</v>
      </c>
      <c r="AF1" s="166" t="s">
        <v>974</v>
      </c>
      <c r="AG1" s="44" t="s">
        <v>975</v>
      </c>
      <c r="AH1" s="3" t="s">
        <v>976</v>
      </c>
      <c r="AI1" s="44" t="s">
        <v>977</v>
      </c>
      <c r="AJ1" s="44" t="s">
        <v>978</v>
      </c>
      <c r="AK1" s="44" t="s">
        <v>979</v>
      </c>
      <c r="AL1" s="44" t="s">
        <v>980</v>
      </c>
      <c r="AM1" s="3" t="s">
        <v>981</v>
      </c>
      <c r="AN1" s="3" t="s">
        <v>982</v>
      </c>
      <c r="AO1" s="3" t="s">
        <v>983</v>
      </c>
      <c r="AP1" s="3" t="s">
        <v>984</v>
      </c>
      <c r="AQ1" s="3" t="s">
        <v>985</v>
      </c>
      <c r="AR1" s="3" t="s">
        <v>986</v>
      </c>
      <c r="AS1" s="3" t="s">
        <v>987</v>
      </c>
      <c r="AT1" s="3" t="s">
        <v>988</v>
      </c>
      <c r="AU1" s="3" t="s">
        <v>989</v>
      </c>
      <c r="AV1" s="3" t="s">
        <v>990</v>
      </c>
      <c r="AW1" s="3" t="s">
        <v>991</v>
      </c>
      <c r="AX1" s="3" t="s">
        <v>992</v>
      </c>
      <c r="AY1" s="3" t="s">
        <v>993</v>
      </c>
      <c r="AZ1" s="3" t="s">
        <v>994</v>
      </c>
      <c r="BA1" s="3" t="s">
        <v>995</v>
      </c>
      <c r="BB1" s="3" t="s">
        <v>996</v>
      </c>
      <c r="BC1" s="3" t="s">
        <v>997</v>
      </c>
      <c r="BD1" s="3" t="s">
        <v>998</v>
      </c>
      <c r="BE1" s="3" t="s">
        <v>999</v>
      </c>
      <c r="BF1" s="3" t="s">
        <v>1000</v>
      </c>
      <c r="BG1" s="3" t="s">
        <v>1001</v>
      </c>
      <c r="BH1" s="3" t="s">
        <v>1002</v>
      </c>
      <c r="BI1" s="3" t="s">
        <v>1003</v>
      </c>
      <c r="BJ1" s="3" t="s">
        <v>1004</v>
      </c>
      <c r="BK1" s="3" t="s">
        <v>1005</v>
      </c>
      <c r="BL1" s="3" t="s">
        <v>1006</v>
      </c>
      <c r="BM1" s="3" t="s">
        <v>1007</v>
      </c>
      <c r="BN1" s="3" t="s">
        <v>1008</v>
      </c>
      <c r="BO1" s="3" t="s">
        <v>1009</v>
      </c>
      <c r="BP1" s="3" t="s">
        <v>1010</v>
      </c>
      <c r="BQ1" s="3" t="s">
        <v>1011</v>
      </c>
      <c r="BR1" s="3" t="s">
        <v>1012</v>
      </c>
      <c r="BS1" s="3" t="s">
        <v>1013</v>
      </c>
      <c r="BT1" s="3" t="s">
        <v>1014</v>
      </c>
      <c r="BU1" s="3" t="s">
        <v>1015</v>
      </c>
      <c r="BV1" s="3" t="s">
        <v>1016</v>
      </c>
      <c r="BW1" s="170" t="s">
        <v>1017</v>
      </c>
      <c r="BX1" s="170" t="s">
        <v>1018</v>
      </c>
      <c r="BY1" s="170" t="s">
        <v>1019</v>
      </c>
      <c r="BZ1" s="170" t="s">
        <v>1020</v>
      </c>
      <c r="CA1" s="3" t="s">
        <v>1021</v>
      </c>
      <c r="CB1" s="3" t="s">
        <v>1022</v>
      </c>
      <c r="CC1" s="3" t="s">
        <v>1023</v>
      </c>
      <c r="CD1" s="3" t="s">
        <v>1024</v>
      </c>
      <c r="CE1" s="3" t="s">
        <v>1025</v>
      </c>
      <c r="CF1" s="3" t="s">
        <v>1026</v>
      </c>
      <c r="CG1" s="166" t="s">
        <v>1027</v>
      </c>
      <c r="CH1" s="106" t="s">
        <v>1028</v>
      </c>
      <c r="CI1" s="166" t="s">
        <v>1029</v>
      </c>
      <c r="CJ1" s="166" t="s">
        <v>1030</v>
      </c>
      <c r="CK1" s="166" t="s">
        <v>1031</v>
      </c>
      <c r="CL1" s="166" t="s">
        <v>1032</v>
      </c>
      <c r="CM1" s="166" t="s">
        <v>1033</v>
      </c>
      <c r="CN1" s="166" t="s">
        <v>1034</v>
      </c>
      <c r="CO1" s="166" t="s">
        <v>1035</v>
      </c>
      <c r="CP1" s="170" t="s">
        <v>1036</v>
      </c>
      <c r="CQ1" s="170" t="s">
        <v>1037</v>
      </c>
      <c r="CR1" s="170" t="s">
        <v>1038</v>
      </c>
      <c r="CS1" s="170" t="s">
        <v>1039</v>
      </c>
      <c r="CT1" s="166" t="s">
        <v>1040</v>
      </c>
      <c r="CU1" s="166" t="s">
        <v>1041</v>
      </c>
      <c r="CV1" s="166" t="s">
        <v>1042</v>
      </c>
      <c r="CW1" s="166" t="s">
        <v>1043</v>
      </c>
      <c r="CX1" s="106" t="s">
        <v>1044</v>
      </c>
      <c r="CY1" s="166" t="s">
        <v>1045</v>
      </c>
      <c r="CZ1" s="166" t="s">
        <v>1046</v>
      </c>
      <c r="DA1" s="166" t="s">
        <v>1047</v>
      </c>
      <c r="DB1" s="166" t="s">
        <v>1048</v>
      </c>
      <c r="DC1" s="166" t="s">
        <v>1049</v>
      </c>
      <c r="DD1" s="166" t="s">
        <v>1050</v>
      </c>
      <c r="DE1" s="166" t="s">
        <v>1051</v>
      </c>
      <c r="DF1" s="3" t="s">
        <v>1052</v>
      </c>
      <c r="DG1" s="3" t="s">
        <v>1053</v>
      </c>
      <c r="DH1" s="3" t="s">
        <v>617</v>
      </c>
      <c r="DI1" s="3" t="s">
        <v>1054</v>
      </c>
      <c r="DJ1" s="3" t="s">
        <v>1055</v>
      </c>
      <c r="DK1" s="3" t="s">
        <v>1056</v>
      </c>
      <c r="DL1" s="3" t="s">
        <v>1057</v>
      </c>
      <c r="DM1" s="3" t="s">
        <v>1058</v>
      </c>
    </row>
    <row r="2" spans="1:117" x14ac:dyDescent="0.25">
      <c r="A2" s="1" t="s">
        <v>1059</v>
      </c>
      <c r="B2" s="1" t="s">
        <v>1060</v>
      </c>
      <c r="F2" s="7" t="s">
        <v>1061</v>
      </c>
      <c r="G2" s="7" t="s">
        <v>1062</v>
      </c>
      <c r="H2" s="7" t="s">
        <v>1063</v>
      </c>
      <c r="I2" s="1" t="s">
        <v>1064</v>
      </c>
      <c r="J2" s="1" t="s">
        <v>1064</v>
      </c>
      <c r="O2" s="7" t="s">
        <v>1065</v>
      </c>
      <c r="P2" s="7" t="s">
        <v>1066</v>
      </c>
      <c r="Q2" s="1" t="s">
        <v>1067</v>
      </c>
      <c r="R2" s="1" t="s">
        <v>441</v>
      </c>
      <c r="S2" s="1" t="s">
        <v>1068</v>
      </c>
      <c r="U2" s="1" t="s">
        <v>1069</v>
      </c>
      <c r="V2" s="7" t="s">
        <v>25</v>
      </c>
      <c r="X2" s="6" t="s">
        <v>1070</v>
      </c>
      <c r="Y2" s="43" t="s">
        <v>1071</v>
      </c>
      <c r="Z2" s="30" t="s">
        <v>62</v>
      </c>
      <c r="AA2" s="30" t="str">
        <f>'IG &gt; DoHAC personas'!$C$29</f>
        <v>generalpractitioner-guthridge-jarred</v>
      </c>
      <c r="AB2" s="6"/>
      <c r="AC2" s="6"/>
      <c r="AD2" s="6"/>
      <c r="AE2" s="6"/>
      <c r="AF2" s="6"/>
      <c r="BH2" s="1" t="s">
        <v>1065</v>
      </c>
      <c r="BI2" s="1" t="s">
        <v>1072</v>
      </c>
      <c r="BJ2" s="1" t="s">
        <v>1073</v>
      </c>
      <c r="BK2" s="1" t="s">
        <v>441</v>
      </c>
      <c r="BL2" s="1">
        <v>271649006</v>
      </c>
      <c r="BN2" s="1" t="s">
        <v>1073</v>
      </c>
      <c r="BO2" s="1">
        <v>109</v>
      </c>
      <c r="BP2" s="1" t="s">
        <v>1074</v>
      </c>
      <c r="BQ2" s="1" t="s">
        <v>650</v>
      </c>
      <c r="BR2" s="1" t="s">
        <v>1075</v>
      </c>
      <c r="CA2" s="1" t="s">
        <v>1065</v>
      </c>
      <c r="CB2" s="1" t="s">
        <v>1076</v>
      </c>
      <c r="CC2" s="1" t="s">
        <v>1077</v>
      </c>
      <c r="CD2" s="1" t="s">
        <v>441</v>
      </c>
      <c r="CE2" s="1" t="s">
        <v>1078</v>
      </c>
      <c r="CG2" s="1" t="s">
        <v>1077</v>
      </c>
      <c r="CH2">
        <v>44</v>
      </c>
      <c r="CI2" s="1" t="s">
        <v>1074</v>
      </c>
      <c r="CJ2" s="1" t="s">
        <v>650</v>
      </c>
      <c r="CK2" s="1" t="s">
        <v>1075</v>
      </c>
    </row>
    <row r="3" spans="1:117" x14ac:dyDescent="0.25">
      <c r="A3" s="1" t="s">
        <v>1079</v>
      </c>
      <c r="B3" s="1" t="s">
        <v>1080</v>
      </c>
      <c r="F3" s="7" t="s">
        <v>1061</v>
      </c>
      <c r="G3" s="7" t="s">
        <v>1062</v>
      </c>
      <c r="H3" s="7" t="s">
        <v>1063</v>
      </c>
      <c r="I3" s="1" t="s">
        <v>1064</v>
      </c>
      <c r="J3" s="1" t="s">
        <v>1064</v>
      </c>
      <c r="O3" s="7" t="s">
        <v>1065</v>
      </c>
      <c r="P3" s="7" t="s">
        <v>1081</v>
      </c>
      <c r="Q3" s="1" t="s">
        <v>1082</v>
      </c>
      <c r="R3" s="1" t="s">
        <v>441</v>
      </c>
      <c r="S3" s="1" t="s">
        <v>1083</v>
      </c>
      <c r="U3" s="1" t="s">
        <v>1084</v>
      </c>
      <c r="V3" s="7" t="s">
        <v>25</v>
      </c>
      <c r="X3" s="6" t="s">
        <v>1070</v>
      </c>
      <c r="Y3" s="43" t="s">
        <v>1071</v>
      </c>
      <c r="Z3" s="30" t="s">
        <v>62</v>
      </c>
      <c r="AA3" s="30" t="str">
        <f>'IG &gt; DoHAC personas'!$C$29</f>
        <v>generalpractitioner-guthridge-jarred</v>
      </c>
      <c r="AB3" s="6"/>
      <c r="AC3" s="6"/>
      <c r="AD3" s="6"/>
      <c r="AE3" s="6"/>
      <c r="AF3" s="6"/>
      <c r="AG3" s="9">
        <v>175</v>
      </c>
      <c r="AH3" s="1" t="s">
        <v>1085</v>
      </c>
      <c r="AI3" s="9" t="s">
        <v>650</v>
      </c>
      <c r="AJ3" s="9" t="s">
        <v>1085</v>
      </c>
    </row>
    <row r="4" spans="1:117" x14ac:dyDescent="0.25">
      <c r="A4" s="1" t="s">
        <v>1086</v>
      </c>
      <c r="B4" s="1" t="s">
        <v>1087</v>
      </c>
      <c r="F4" s="7" t="s">
        <v>1061</v>
      </c>
      <c r="G4" s="7" t="s">
        <v>1062</v>
      </c>
      <c r="H4" s="7" t="s">
        <v>1063</v>
      </c>
      <c r="I4" s="1" t="s">
        <v>1064</v>
      </c>
      <c r="J4" s="1" t="s">
        <v>1064</v>
      </c>
      <c r="O4" s="7" t="s">
        <v>1065</v>
      </c>
      <c r="P4" s="7" t="s">
        <v>1088</v>
      </c>
      <c r="Q4" s="1" t="s">
        <v>1089</v>
      </c>
      <c r="R4" s="1" t="s">
        <v>441</v>
      </c>
      <c r="S4" s="1" t="s">
        <v>1090</v>
      </c>
      <c r="T4" s="1" t="s">
        <v>1089</v>
      </c>
      <c r="U4" s="1" t="s">
        <v>1089</v>
      </c>
      <c r="V4" s="7" t="s">
        <v>25</v>
      </c>
      <c r="X4" s="6" t="s">
        <v>1070</v>
      </c>
      <c r="Y4" s="43" t="s">
        <v>1071</v>
      </c>
      <c r="Z4" s="30" t="s">
        <v>62</v>
      </c>
      <c r="AA4" s="30" t="str">
        <f>'IG &gt; DoHAC personas'!$C$29</f>
        <v>generalpractitioner-guthridge-jarred</v>
      </c>
      <c r="AB4" s="6"/>
      <c r="AC4" s="6"/>
      <c r="AD4" s="6"/>
      <c r="AE4" s="6"/>
      <c r="AF4" s="6"/>
      <c r="AG4" s="9" t="s">
        <v>1091</v>
      </c>
      <c r="AH4" s="1" t="s">
        <v>1092</v>
      </c>
      <c r="AI4" s="9" t="s">
        <v>650</v>
      </c>
      <c r="AJ4" s="16" t="s">
        <v>1093</v>
      </c>
      <c r="AK4" s="16"/>
      <c r="AL4" s="16"/>
      <c r="AM4" s="2"/>
      <c r="AN4" s="2"/>
      <c r="AO4" s="2"/>
      <c r="AP4" s="2"/>
      <c r="AQ4" s="2"/>
    </row>
    <row r="5" spans="1:117" x14ac:dyDescent="0.25">
      <c r="A5" s="1" t="s">
        <v>1094</v>
      </c>
      <c r="B5" s="1" t="s">
        <v>1095</v>
      </c>
      <c r="F5" s="7" t="s">
        <v>1061</v>
      </c>
      <c r="G5" s="7" t="s">
        <v>1062</v>
      </c>
      <c r="H5" s="7" t="s">
        <v>1096</v>
      </c>
      <c r="I5" s="1" t="s">
        <v>1097</v>
      </c>
      <c r="J5" s="1" t="s">
        <v>1097</v>
      </c>
      <c r="O5" s="7" t="s">
        <v>441</v>
      </c>
      <c r="P5" s="7" t="s">
        <v>1098</v>
      </c>
      <c r="R5" s="1" t="s">
        <v>1065</v>
      </c>
      <c r="S5" s="1" t="s">
        <v>1099</v>
      </c>
      <c r="U5" s="1" t="s">
        <v>1100</v>
      </c>
      <c r="V5" s="7" t="s">
        <v>25</v>
      </c>
      <c r="X5" s="6" t="s">
        <v>1070</v>
      </c>
      <c r="Y5" s="43" t="s">
        <v>1071</v>
      </c>
      <c r="Z5" s="30" t="s">
        <v>62</v>
      </c>
      <c r="AA5" s="30" t="str">
        <f>'IG &gt; DoHAC personas'!$C$29</f>
        <v>generalpractitioner-guthridge-jarred</v>
      </c>
      <c r="AB5" s="6"/>
      <c r="AC5" s="6"/>
      <c r="AD5" s="6"/>
      <c r="AE5" s="6"/>
      <c r="AF5" s="6"/>
      <c r="AK5" s="9" t="s">
        <v>441</v>
      </c>
      <c r="AL5" s="9" t="s">
        <v>1101</v>
      </c>
      <c r="AM5" s="1" t="s">
        <v>1102</v>
      </c>
      <c r="AQ5" s="1" t="s">
        <v>1103</v>
      </c>
    </row>
    <row r="6" spans="1:117" x14ac:dyDescent="0.25">
      <c r="A6" s="1" t="s">
        <v>1104</v>
      </c>
      <c r="B6" s="1" t="s">
        <v>1105</v>
      </c>
      <c r="F6" s="7" t="s">
        <v>1061</v>
      </c>
      <c r="G6" s="7" t="s">
        <v>1062</v>
      </c>
      <c r="H6" s="7" t="s">
        <v>1063</v>
      </c>
      <c r="I6" s="1" t="s">
        <v>1064</v>
      </c>
      <c r="J6" s="1" t="s">
        <v>1064</v>
      </c>
      <c r="O6" s="7" t="s">
        <v>1065</v>
      </c>
      <c r="P6" s="7" t="s">
        <v>1106</v>
      </c>
      <c r="Q6" s="1" t="s">
        <v>1107</v>
      </c>
      <c r="R6" s="1" t="s">
        <v>441</v>
      </c>
      <c r="S6" s="1" t="s">
        <v>1108</v>
      </c>
      <c r="U6" s="1" t="s">
        <v>1107</v>
      </c>
      <c r="V6" s="7" t="s">
        <v>12</v>
      </c>
      <c r="W6" s="30" t="s">
        <v>458</v>
      </c>
      <c r="Y6" s="43" t="s">
        <v>459</v>
      </c>
      <c r="Z6" s="30" t="s">
        <v>62</v>
      </c>
      <c r="AA6" s="30" t="str">
        <f>'IG &gt; DoHAC personas'!$C$29</f>
        <v>generalpractitioner-guthridge-jarred</v>
      </c>
      <c r="AG6" s="9">
        <v>36.5</v>
      </c>
      <c r="AH6" s="1" t="s">
        <v>1109</v>
      </c>
      <c r="AI6" s="9" t="s">
        <v>650</v>
      </c>
      <c r="AJ6" s="9" t="s">
        <v>1110</v>
      </c>
    </row>
    <row r="7" spans="1:117" x14ac:dyDescent="0.25">
      <c r="A7" s="1" t="s">
        <v>1111</v>
      </c>
      <c r="B7" s="1" t="s">
        <v>1112</v>
      </c>
      <c r="F7" s="7" t="s">
        <v>1061</v>
      </c>
      <c r="G7" s="7" t="s">
        <v>1062</v>
      </c>
      <c r="H7" s="7" t="s">
        <v>1063</v>
      </c>
      <c r="I7" s="1" t="s">
        <v>1064</v>
      </c>
      <c r="J7" s="1" t="s">
        <v>1064</v>
      </c>
      <c r="O7" s="7" t="s">
        <v>1065</v>
      </c>
      <c r="P7" s="7" t="s">
        <v>1113</v>
      </c>
      <c r="Q7" s="1" t="s">
        <v>1114</v>
      </c>
      <c r="R7" s="1" t="s">
        <v>441</v>
      </c>
      <c r="S7" s="1" t="s">
        <v>1115</v>
      </c>
      <c r="U7" s="1" t="s">
        <v>1116</v>
      </c>
      <c r="V7" s="7" t="s">
        <v>33</v>
      </c>
      <c r="Y7" s="43" t="s">
        <v>759</v>
      </c>
      <c r="Z7" s="30" t="s">
        <v>62</v>
      </c>
      <c r="AA7" s="30" t="str">
        <f>'IG &gt; DoHAC personas'!$C$29</f>
        <v>generalpractitioner-guthridge-jarred</v>
      </c>
      <c r="AB7" s="6"/>
      <c r="AC7" s="6"/>
      <c r="AD7" s="6"/>
      <c r="AE7" s="6"/>
      <c r="AF7" s="6"/>
      <c r="AG7" s="9">
        <v>7.9</v>
      </c>
      <c r="AH7" s="1" t="s">
        <v>1117</v>
      </c>
      <c r="AI7" s="9" t="s">
        <v>650</v>
      </c>
      <c r="AJ7" s="9" t="s">
        <v>1117</v>
      </c>
    </row>
    <row r="8" spans="1:117" x14ac:dyDescent="0.25">
      <c r="A8" s="1" t="s">
        <v>1118</v>
      </c>
      <c r="B8" s="1" t="s">
        <v>1119</v>
      </c>
      <c r="F8" s="7" t="s">
        <v>1061</v>
      </c>
      <c r="G8" s="7" t="s">
        <v>1062</v>
      </c>
      <c r="H8" s="7" t="s">
        <v>1063</v>
      </c>
      <c r="I8" s="1" t="s">
        <v>1064</v>
      </c>
      <c r="J8" s="1" t="s">
        <v>1064</v>
      </c>
      <c r="O8" s="7" t="s">
        <v>1065</v>
      </c>
      <c r="P8" s="7" t="s">
        <v>1120</v>
      </c>
      <c r="Q8" s="1" t="s">
        <v>1121</v>
      </c>
      <c r="R8" s="1" t="s">
        <v>441</v>
      </c>
      <c r="S8" s="1" t="s">
        <v>1122</v>
      </c>
      <c r="U8" s="1" t="s">
        <v>1121</v>
      </c>
      <c r="V8" s="7" t="s">
        <v>36</v>
      </c>
      <c r="Y8" s="43" t="s">
        <v>1123</v>
      </c>
      <c r="AB8" s="6"/>
      <c r="AC8" s="6"/>
      <c r="AD8" s="6"/>
      <c r="AE8" s="6"/>
      <c r="AF8" s="6"/>
      <c r="AG8" s="9" t="s">
        <v>1124</v>
      </c>
      <c r="AH8" s="1" t="s">
        <v>1125</v>
      </c>
      <c r="AI8" s="9" t="s">
        <v>650</v>
      </c>
      <c r="AJ8" s="16" t="s">
        <v>1093</v>
      </c>
      <c r="AK8" s="16"/>
      <c r="AL8" s="16"/>
      <c r="AM8" s="2"/>
      <c r="AN8" s="2"/>
      <c r="AO8" s="2"/>
      <c r="AP8" s="2"/>
      <c r="AQ8" s="2"/>
    </row>
    <row r="9" spans="1:117" x14ac:dyDescent="0.25">
      <c r="A9" s="1" t="s">
        <v>1126</v>
      </c>
      <c r="B9" s="1" t="s">
        <v>1127</v>
      </c>
      <c r="F9" s="7" t="s">
        <v>1061</v>
      </c>
      <c r="G9" s="7" t="s">
        <v>1062</v>
      </c>
      <c r="H9" s="7" t="s">
        <v>1063</v>
      </c>
      <c r="I9" s="1" t="s">
        <v>1064</v>
      </c>
      <c r="J9" s="1" t="s">
        <v>1064</v>
      </c>
      <c r="O9" s="7" t="s">
        <v>1065</v>
      </c>
      <c r="P9" s="7" t="s">
        <v>1128</v>
      </c>
      <c r="Q9" s="1" t="s">
        <v>1129</v>
      </c>
      <c r="R9" s="1" t="s">
        <v>441</v>
      </c>
      <c r="S9" s="1" t="s">
        <v>1130</v>
      </c>
      <c r="T9" s="1" t="s">
        <v>1131</v>
      </c>
      <c r="U9" s="1" t="s">
        <v>1132</v>
      </c>
      <c r="V9" s="7" t="s">
        <v>36</v>
      </c>
      <c r="Y9" s="43" t="s">
        <v>759</v>
      </c>
      <c r="Z9" s="30" t="s">
        <v>62</v>
      </c>
      <c r="AA9" s="30" t="s">
        <v>1133</v>
      </c>
      <c r="AB9" s="6"/>
      <c r="AC9" s="6"/>
      <c r="AD9" s="6"/>
      <c r="AE9" s="6"/>
      <c r="AF9" s="6"/>
      <c r="AG9" s="9" t="s">
        <v>1134</v>
      </c>
      <c r="AH9" s="1" t="s">
        <v>1085</v>
      </c>
      <c r="AI9" s="9" t="s">
        <v>650</v>
      </c>
      <c r="AJ9" s="16" t="s">
        <v>1085</v>
      </c>
      <c r="AK9" s="16"/>
      <c r="AL9" s="16"/>
      <c r="AM9" s="2"/>
      <c r="AN9" s="2"/>
      <c r="AO9" s="2"/>
      <c r="AP9" s="2"/>
      <c r="AQ9" s="2"/>
    </row>
    <row r="10" spans="1:117" ht="45" x14ac:dyDescent="0.25">
      <c r="A10" s="1" t="s">
        <v>1135</v>
      </c>
      <c r="B10" s="1" t="s">
        <v>1136</v>
      </c>
      <c r="F10" s="7" t="s">
        <v>1061</v>
      </c>
      <c r="G10" s="7" t="s">
        <v>1062</v>
      </c>
      <c r="H10" s="7" t="s">
        <v>1137</v>
      </c>
      <c r="I10" s="1" t="s">
        <v>1138</v>
      </c>
      <c r="K10" s="1" t="s">
        <v>1139</v>
      </c>
      <c r="L10" s="1" t="s">
        <v>1140</v>
      </c>
      <c r="M10" s="1" t="s">
        <v>1141</v>
      </c>
      <c r="N10" s="1" t="s">
        <v>1141</v>
      </c>
      <c r="O10" s="7" t="s">
        <v>1065</v>
      </c>
      <c r="P10" s="7" t="s">
        <v>1142</v>
      </c>
      <c r="Q10" s="1" t="s">
        <v>1143</v>
      </c>
      <c r="U10" s="1" t="s">
        <v>1144</v>
      </c>
      <c r="V10" s="7" t="s">
        <v>36</v>
      </c>
      <c r="Y10" s="43" t="s">
        <v>1145</v>
      </c>
      <c r="AG10" s="9">
        <v>5.9</v>
      </c>
      <c r="AH10" s="1" t="s">
        <v>1146</v>
      </c>
      <c r="AI10" s="9" t="s">
        <v>650</v>
      </c>
      <c r="AJ10" s="9" t="s">
        <v>1146</v>
      </c>
      <c r="AV10" s="39" t="s">
        <v>1147</v>
      </c>
      <c r="AW10" s="1" t="s">
        <v>1148</v>
      </c>
      <c r="AX10" s="1" t="s">
        <v>1149</v>
      </c>
      <c r="BC10" s="1" t="s">
        <v>1150</v>
      </c>
      <c r="BD10" s="1" t="s">
        <v>1146</v>
      </c>
      <c r="BE10" s="1" t="s">
        <v>650</v>
      </c>
      <c r="BF10" s="1" t="s">
        <v>1146</v>
      </c>
    </row>
    <row r="11" spans="1:117" ht="45" x14ac:dyDescent="0.25">
      <c r="A11" s="1" t="s">
        <v>1151</v>
      </c>
      <c r="B11" s="1" t="s">
        <v>1136</v>
      </c>
      <c r="F11" s="7" t="s">
        <v>1061</v>
      </c>
      <c r="G11" s="7" t="s">
        <v>1062</v>
      </c>
      <c r="H11" s="7" t="s">
        <v>1137</v>
      </c>
      <c r="I11" s="1" t="s">
        <v>1138</v>
      </c>
      <c r="K11" s="1" t="s">
        <v>1139</v>
      </c>
      <c r="L11" s="1" t="s">
        <v>1140</v>
      </c>
      <c r="M11" s="1" t="s">
        <v>1141</v>
      </c>
      <c r="N11" s="1" t="s">
        <v>1141</v>
      </c>
      <c r="O11" s="7" t="s">
        <v>1065</v>
      </c>
      <c r="P11" s="7" t="s">
        <v>1152</v>
      </c>
      <c r="Q11" s="1" t="s">
        <v>1153</v>
      </c>
      <c r="U11" s="1" t="s">
        <v>1154</v>
      </c>
      <c r="V11" s="7" t="s">
        <v>36</v>
      </c>
      <c r="Y11" s="43" t="s">
        <v>1145</v>
      </c>
      <c r="AG11" s="9">
        <v>1.5</v>
      </c>
      <c r="AH11" s="1" t="s">
        <v>1146</v>
      </c>
      <c r="AI11" s="9" t="s">
        <v>650</v>
      </c>
      <c r="AJ11" s="9" t="s">
        <v>1146</v>
      </c>
      <c r="AV11" s="39" t="s">
        <v>1147</v>
      </c>
      <c r="AW11" s="1" t="s">
        <v>1155</v>
      </c>
      <c r="AX11" s="1" t="s">
        <v>1156</v>
      </c>
      <c r="AY11" s="1" t="s">
        <v>1157</v>
      </c>
      <c r="AZ11" s="1" t="s">
        <v>1146</v>
      </c>
      <c r="BA11" s="1" t="s">
        <v>650</v>
      </c>
      <c r="BB11" s="1" t="s">
        <v>1146</v>
      </c>
      <c r="BC11" s="1" t="s">
        <v>1158</v>
      </c>
      <c r="BD11" s="1" t="s">
        <v>1146</v>
      </c>
      <c r="BE11" s="1" t="s">
        <v>650</v>
      </c>
      <c r="BF11" s="1" t="s">
        <v>1146</v>
      </c>
      <c r="BG11" s="1" t="s">
        <v>1159</v>
      </c>
    </row>
    <row r="12" spans="1:117" ht="45" x14ac:dyDescent="0.25">
      <c r="A12" s="1" t="s">
        <v>1160</v>
      </c>
      <c r="B12" s="1" t="s">
        <v>1136</v>
      </c>
      <c r="F12" s="7" t="s">
        <v>1061</v>
      </c>
      <c r="G12" s="7" t="s">
        <v>1062</v>
      </c>
      <c r="H12" s="7" t="s">
        <v>1137</v>
      </c>
      <c r="I12" s="1" t="s">
        <v>1138</v>
      </c>
      <c r="K12" s="1" t="s">
        <v>1139</v>
      </c>
      <c r="L12" s="1" t="s">
        <v>1140</v>
      </c>
      <c r="M12" s="1" t="s">
        <v>1141</v>
      </c>
      <c r="N12" s="1" t="s">
        <v>1141</v>
      </c>
      <c r="O12" s="7" t="s">
        <v>1065</v>
      </c>
      <c r="P12" s="7" t="s">
        <v>1161</v>
      </c>
      <c r="Q12" s="1" t="s">
        <v>1162</v>
      </c>
      <c r="U12" s="1" t="s">
        <v>1163</v>
      </c>
      <c r="V12" s="7" t="s">
        <v>36</v>
      </c>
      <c r="Y12" s="43" t="s">
        <v>1145</v>
      </c>
      <c r="AG12" s="9">
        <v>3.54</v>
      </c>
      <c r="AH12" s="1" t="s">
        <v>1146</v>
      </c>
      <c r="AI12" s="9" t="s">
        <v>650</v>
      </c>
      <c r="AJ12" s="9" t="s">
        <v>1146</v>
      </c>
      <c r="AV12" s="39" t="s">
        <v>1147</v>
      </c>
      <c r="AW12" s="1" t="s">
        <v>1148</v>
      </c>
      <c r="AX12" s="1" t="s">
        <v>1149</v>
      </c>
      <c r="AY12" s="1" t="s">
        <v>1164</v>
      </c>
      <c r="AZ12" s="1" t="s">
        <v>1146</v>
      </c>
      <c r="BA12" s="1" t="s">
        <v>650</v>
      </c>
      <c r="BB12" s="1" t="s">
        <v>1146</v>
      </c>
      <c r="BC12" s="1" t="s">
        <v>1165</v>
      </c>
      <c r="BD12" s="1" t="s">
        <v>1146</v>
      </c>
      <c r="BE12" s="1" t="s">
        <v>650</v>
      </c>
      <c r="BF12" s="1" t="s">
        <v>1146</v>
      </c>
    </row>
    <row r="13" spans="1:117" ht="45" x14ac:dyDescent="0.25">
      <c r="A13" s="1" t="s">
        <v>1166</v>
      </c>
      <c r="B13" s="1" t="s">
        <v>1136</v>
      </c>
      <c r="C13"/>
      <c r="D13"/>
      <c r="E13"/>
      <c r="F13" s="35" t="s">
        <v>1061</v>
      </c>
      <c r="G13" s="35" t="s">
        <v>1062</v>
      </c>
      <c r="H13" s="35" t="s">
        <v>1137</v>
      </c>
      <c r="I13" s="1" t="s">
        <v>1138</v>
      </c>
      <c r="K13" s="1" t="s">
        <v>1139</v>
      </c>
      <c r="L13" s="1" t="s">
        <v>1140</v>
      </c>
      <c r="M13" s="1" t="s">
        <v>1141</v>
      </c>
      <c r="N13" s="1" t="s">
        <v>1141</v>
      </c>
      <c r="O13" s="35" t="s">
        <v>1065</v>
      </c>
      <c r="P13" s="35" t="s">
        <v>1167</v>
      </c>
      <c r="Q13" s="1" t="s">
        <v>1168</v>
      </c>
      <c r="U13" s="1" t="s">
        <v>1169</v>
      </c>
      <c r="V13" s="35" t="s">
        <v>36</v>
      </c>
      <c r="Y13" s="122" t="s">
        <v>1145</v>
      </c>
      <c r="AG13" s="46" t="s">
        <v>1170</v>
      </c>
      <c r="AH13" s="1" t="s">
        <v>1146</v>
      </c>
      <c r="AI13" s="46" t="s">
        <v>650</v>
      </c>
      <c r="AJ13" s="46" t="s">
        <v>1146</v>
      </c>
      <c r="AK13" s="46"/>
      <c r="AL13" s="46"/>
      <c r="AV13" s="39" t="s">
        <v>1147</v>
      </c>
      <c r="AW13" s="1" t="s">
        <v>1155</v>
      </c>
      <c r="AX13" s="1" t="s">
        <v>1156</v>
      </c>
      <c r="BC13" s="1" t="s">
        <v>1164</v>
      </c>
      <c r="BD13" s="1" t="s">
        <v>1146</v>
      </c>
      <c r="BE13" s="1" t="s">
        <v>650</v>
      </c>
      <c r="BF13" s="1" t="s">
        <v>1146</v>
      </c>
    </row>
    <row r="14" spans="1:117" x14ac:dyDescent="0.25">
      <c r="A14" s="30" t="s">
        <v>1171</v>
      </c>
      <c r="B14" s="5" t="s">
        <v>1112</v>
      </c>
      <c r="F14" s="7" t="s">
        <v>1061</v>
      </c>
      <c r="G14" s="7" t="s">
        <v>1062</v>
      </c>
      <c r="H14" s="7" t="s">
        <v>1063</v>
      </c>
      <c r="I14" s="1" t="s">
        <v>1064</v>
      </c>
      <c r="J14" s="1" t="s">
        <v>1064</v>
      </c>
      <c r="O14" s="7" t="s">
        <v>1065</v>
      </c>
      <c r="P14" s="7" t="s">
        <v>1113</v>
      </c>
      <c r="Q14" s="1" t="s">
        <v>1114</v>
      </c>
      <c r="R14" s="1" t="s">
        <v>441</v>
      </c>
      <c r="S14" s="1" t="s">
        <v>1115</v>
      </c>
      <c r="U14" s="1" t="s">
        <v>1116</v>
      </c>
      <c r="V14" s="7" t="s">
        <v>33</v>
      </c>
      <c r="Y14" s="43" t="s">
        <v>759</v>
      </c>
      <c r="Z14" s="30" t="s">
        <v>62</v>
      </c>
      <c r="AA14" s="30" t="str">
        <f>'IG &gt; DoHAC personas'!$C$29</f>
        <v>generalpractitioner-guthridge-jarred</v>
      </c>
      <c r="AB14" s="6"/>
      <c r="AC14" s="6"/>
      <c r="AD14" s="6"/>
      <c r="AE14" s="6"/>
      <c r="AF14" s="6"/>
      <c r="AG14" s="9" t="s">
        <v>1172</v>
      </c>
      <c r="AH14" s="1" t="s">
        <v>1117</v>
      </c>
      <c r="AI14" s="9" t="s">
        <v>650</v>
      </c>
      <c r="AJ14" s="9" t="s">
        <v>1117</v>
      </c>
    </row>
    <row r="15" spans="1:117" x14ac:dyDescent="0.25">
      <c r="A15" s="30" t="s">
        <v>1173</v>
      </c>
      <c r="B15" s="5" t="s">
        <v>1112</v>
      </c>
      <c r="F15" s="7" t="s">
        <v>1061</v>
      </c>
      <c r="G15" s="7" t="s">
        <v>1062</v>
      </c>
      <c r="H15" s="7" t="s">
        <v>1063</v>
      </c>
      <c r="I15" s="1" t="s">
        <v>1064</v>
      </c>
      <c r="J15" s="1" t="s">
        <v>1064</v>
      </c>
      <c r="O15" s="7" t="s">
        <v>1065</v>
      </c>
      <c r="P15" s="7" t="s">
        <v>1113</v>
      </c>
      <c r="Q15" s="1" t="s">
        <v>1114</v>
      </c>
      <c r="R15" s="1" t="s">
        <v>441</v>
      </c>
      <c r="S15" s="1" t="s">
        <v>1115</v>
      </c>
      <c r="U15" s="1" t="s">
        <v>1116</v>
      </c>
      <c r="V15" s="7" t="s">
        <v>12</v>
      </c>
      <c r="W15" s="30" t="s">
        <v>458</v>
      </c>
      <c r="Y15" s="43" t="s">
        <v>459</v>
      </c>
      <c r="Z15" s="30" t="s">
        <v>38</v>
      </c>
      <c r="AA15" s="30" t="str">
        <f>'IG &gt; DoHAC personas'!$C$12</f>
        <v>guthridge-jarred</v>
      </c>
      <c r="AB15" s="6"/>
      <c r="AC15" s="6"/>
      <c r="AD15" s="6"/>
      <c r="AE15" s="6"/>
      <c r="AF15" s="6"/>
      <c r="AG15" s="9" t="s">
        <v>1174</v>
      </c>
      <c r="AH15" s="1" t="s">
        <v>1117</v>
      </c>
      <c r="AI15" s="9" t="s">
        <v>650</v>
      </c>
      <c r="AJ15" s="9" t="s">
        <v>1117</v>
      </c>
    </row>
    <row r="16" spans="1:117" x14ac:dyDescent="0.25">
      <c r="A16" s="30" t="s">
        <v>1175</v>
      </c>
      <c r="B16" s="5" t="s">
        <v>1112</v>
      </c>
      <c r="F16" s="7" t="s">
        <v>1061</v>
      </c>
      <c r="G16" s="7" t="s">
        <v>1062</v>
      </c>
      <c r="H16" s="7" t="s">
        <v>1063</v>
      </c>
      <c r="I16" s="1" t="s">
        <v>1064</v>
      </c>
      <c r="J16" s="1" t="s">
        <v>1064</v>
      </c>
      <c r="O16" s="7" t="s">
        <v>1065</v>
      </c>
      <c r="P16" s="7" t="s">
        <v>1113</v>
      </c>
      <c r="Q16" s="1" t="s">
        <v>1114</v>
      </c>
      <c r="R16" s="1" t="s">
        <v>441</v>
      </c>
      <c r="S16" s="1" t="s">
        <v>1115</v>
      </c>
      <c r="U16" s="1" t="s">
        <v>1116</v>
      </c>
      <c r="V16" s="7" t="s">
        <v>17</v>
      </c>
      <c r="X16" s="6" t="s">
        <v>1070</v>
      </c>
      <c r="Y16" s="43" t="s">
        <v>1176</v>
      </c>
      <c r="AB16" s="6"/>
      <c r="AC16" s="6"/>
      <c r="AD16" s="6"/>
      <c r="AE16" s="6"/>
      <c r="AF16" s="6"/>
      <c r="AG16" s="9" t="s">
        <v>1177</v>
      </c>
      <c r="AH16" s="1" t="s">
        <v>1117</v>
      </c>
      <c r="AI16" s="9" t="s">
        <v>650</v>
      </c>
      <c r="AJ16" s="9" t="s">
        <v>1117</v>
      </c>
    </row>
    <row r="17" spans="1:117" x14ac:dyDescent="0.25">
      <c r="A17" s="6" t="s">
        <v>1178</v>
      </c>
      <c r="B17" s="1" t="s">
        <v>1112</v>
      </c>
      <c r="F17" s="7" t="s">
        <v>1061</v>
      </c>
      <c r="G17" s="7" t="s">
        <v>1062</v>
      </c>
      <c r="H17" s="7" t="s">
        <v>1063</v>
      </c>
      <c r="I17" s="1" t="s">
        <v>1064</v>
      </c>
      <c r="J17" s="1" t="s">
        <v>1064</v>
      </c>
      <c r="O17" s="7" t="s">
        <v>1065</v>
      </c>
      <c r="P17" s="7" t="s">
        <v>1113</v>
      </c>
      <c r="Q17" s="1" t="s">
        <v>1114</v>
      </c>
      <c r="R17" s="1" t="s">
        <v>441</v>
      </c>
      <c r="S17" s="1" t="s">
        <v>1115</v>
      </c>
      <c r="U17" s="1" t="s">
        <v>1116</v>
      </c>
      <c r="V17" s="7" t="s">
        <v>33</v>
      </c>
      <c r="Y17" s="43" t="s">
        <v>759</v>
      </c>
      <c r="Z17" s="30" t="s">
        <v>1179</v>
      </c>
      <c r="AA17" s="30" t="s">
        <v>36</v>
      </c>
      <c r="AG17" s="9" t="s">
        <v>1172</v>
      </c>
      <c r="AH17" s="1" t="s">
        <v>1117</v>
      </c>
      <c r="AI17" s="9" t="s">
        <v>650</v>
      </c>
      <c r="AJ17" s="9" t="s">
        <v>1117</v>
      </c>
    </row>
    <row r="18" spans="1:117" ht="45" x14ac:dyDescent="0.25">
      <c r="A18" s="52" t="s">
        <v>1180</v>
      </c>
      <c r="B18" s="5"/>
      <c r="D18" s="1" t="s">
        <v>1181</v>
      </c>
      <c r="E18" s="1" t="s">
        <v>1182</v>
      </c>
      <c r="F18" s="7" t="s">
        <v>1061</v>
      </c>
      <c r="G18" s="7" t="s">
        <v>1062</v>
      </c>
      <c r="H18" s="7" t="s">
        <v>1063</v>
      </c>
      <c r="I18" s="1" t="s">
        <v>1064</v>
      </c>
      <c r="J18" s="1" t="s">
        <v>1064</v>
      </c>
      <c r="O18" s="34" t="s">
        <v>1065</v>
      </c>
      <c r="P18" s="7" t="s">
        <v>1183</v>
      </c>
      <c r="Q18" s="1" t="s">
        <v>1184</v>
      </c>
      <c r="R18" s="5" t="s">
        <v>1065</v>
      </c>
      <c r="S18" s="1" t="s">
        <v>1185</v>
      </c>
      <c r="T18" s="39" t="s">
        <v>1186</v>
      </c>
      <c r="V18" s="7" t="s">
        <v>36</v>
      </c>
      <c r="W18" s="30" t="s">
        <v>493</v>
      </c>
      <c r="Y18" s="43" t="s">
        <v>1187</v>
      </c>
      <c r="Z18" s="30" t="s">
        <v>62</v>
      </c>
      <c r="AA18" s="30" t="str">
        <f>'IG &gt; DoHAC personas'!$C$41</f>
        <v>midwife-kendall-dallas</v>
      </c>
      <c r="AG18" s="9" t="s">
        <v>1188</v>
      </c>
      <c r="AH18" s="1" t="s">
        <v>1189</v>
      </c>
      <c r="AI18" s="33" t="s">
        <v>650</v>
      </c>
      <c r="AJ18" s="9" t="s">
        <v>1189</v>
      </c>
      <c r="AV18" s="38" t="s">
        <v>1147</v>
      </c>
      <c r="AW18" s="1" t="s">
        <v>1155</v>
      </c>
      <c r="AX18" s="1" t="s">
        <v>1156</v>
      </c>
      <c r="AY18" s="1" t="s">
        <v>1190</v>
      </c>
      <c r="AZ18" s="1" t="s">
        <v>1189</v>
      </c>
      <c r="BA18" s="1" t="s">
        <v>650</v>
      </c>
      <c r="BB18" s="1" t="s">
        <v>1189</v>
      </c>
      <c r="BC18" s="1" t="s">
        <v>1191</v>
      </c>
      <c r="BD18" s="1" t="s">
        <v>1189</v>
      </c>
      <c r="BE18" s="1" t="s">
        <v>650</v>
      </c>
      <c r="BF18" s="1" t="s">
        <v>1189</v>
      </c>
    </row>
    <row r="19" spans="1:117" ht="30" x14ac:dyDescent="0.25">
      <c r="A19" s="30" t="s">
        <v>1192</v>
      </c>
      <c r="B19" s="5" t="s">
        <v>1136</v>
      </c>
      <c r="F19" s="7" t="s">
        <v>1061</v>
      </c>
      <c r="G19" s="7" t="s">
        <v>1062</v>
      </c>
      <c r="H19" s="35" t="s">
        <v>1137</v>
      </c>
      <c r="I19" s="1" t="s">
        <v>1138</v>
      </c>
      <c r="O19" s="7" t="s">
        <v>1065</v>
      </c>
      <c r="P19" s="7" t="s">
        <v>1193</v>
      </c>
      <c r="Q19" s="1" t="s">
        <v>1194</v>
      </c>
      <c r="U19" s="39" t="s">
        <v>1194</v>
      </c>
      <c r="V19" s="7" t="s">
        <v>12</v>
      </c>
      <c r="Y19" s="43" t="s">
        <v>1195</v>
      </c>
      <c r="DF19" s="30" t="s">
        <v>1196</v>
      </c>
      <c r="DG19" s="30" t="s">
        <v>1197</v>
      </c>
    </row>
    <row r="20" spans="1:117" x14ac:dyDescent="0.25">
      <c r="A20" s="30" t="s">
        <v>1198</v>
      </c>
      <c r="B20" s="1" t="s">
        <v>1136</v>
      </c>
      <c r="F20" s="7" t="s">
        <v>1061</v>
      </c>
      <c r="G20" s="7" t="s">
        <v>1062</v>
      </c>
      <c r="H20" s="7" t="s">
        <v>1137</v>
      </c>
      <c r="I20" s="1" t="s">
        <v>1138</v>
      </c>
      <c r="O20" s="7" t="s">
        <v>1065</v>
      </c>
      <c r="P20" s="7" t="s">
        <v>1199</v>
      </c>
      <c r="Q20" s="1" t="s">
        <v>1200</v>
      </c>
      <c r="U20" s="1" t="s">
        <v>1201</v>
      </c>
      <c r="V20" s="7" t="s">
        <v>12</v>
      </c>
      <c r="Y20" s="43" t="s">
        <v>1195</v>
      </c>
      <c r="AK20" s="9" t="s">
        <v>441</v>
      </c>
      <c r="AL20" s="9">
        <v>112144000</v>
      </c>
      <c r="AM20" s="30" t="s">
        <v>1202</v>
      </c>
      <c r="AQ20" s="1" t="s">
        <v>1203</v>
      </c>
    </row>
    <row r="21" spans="1:117" x14ac:dyDescent="0.25">
      <c r="A21" s="30" t="s">
        <v>1204</v>
      </c>
      <c r="B21" s="1" t="s">
        <v>1136</v>
      </c>
      <c r="F21" s="7" t="s">
        <v>1061</v>
      </c>
      <c r="G21" s="7" t="s">
        <v>1062</v>
      </c>
      <c r="H21" s="7" t="s">
        <v>1137</v>
      </c>
      <c r="I21" s="1" t="s">
        <v>1138</v>
      </c>
      <c r="O21" s="7" t="s">
        <v>1065</v>
      </c>
      <c r="P21" s="13" t="s">
        <v>1205</v>
      </c>
      <c r="Q21" s="13" t="s">
        <v>1206</v>
      </c>
      <c r="U21" s="1" t="s">
        <v>1207</v>
      </c>
      <c r="V21" s="7" t="s">
        <v>12</v>
      </c>
      <c r="Y21" s="43" t="s">
        <v>1195</v>
      </c>
      <c r="AK21" s="9" t="s">
        <v>441</v>
      </c>
      <c r="AL21" s="9" t="s">
        <v>1208</v>
      </c>
      <c r="AM21" s="13" t="s">
        <v>1209</v>
      </c>
      <c r="AQ21" s="13" t="s">
        <v>1210</v>
      </c>
    </row>
    <row r="22" spans="1:117" x14ac:dyDescent="0.25">
      <c r="A22" s="54" t="s">
        <v>1211</v>
      </c>
      <c r="B22" s="5" t="s">
        <v>1136</v>
      </c>
      <c r="F22" s="7" t="s">
        <v>1061</v>
      </c>
      <c r="G22" s="7" t="s">
        <v>1062</v>
      </c>
      <c r="H22" s="7" t="s">
        <v>1137</v>
      </c>
      <c r="I22" s="1" t="s">
        <v>1138</v>
      </c>
      <c r="K22" s="68" t="s">
        <v>1139</v>
      </c>
      <c r="L22" s="1" t="s">
        <v>1212</v>
      </c>
      <c r="O22" s="7" t="s">
        <v>1065</v>
      </c>
      <c r="P22" s="7" t="s">
        <v>1213</v>
      </c>
      <c r="U22" s="1" t="s">
        <v>1214</v>
      </c>
      <c r="V22" s="7" t="s">
        <v>25</v>
      </c>
      <c r="Y22" s="43" t="s">
        <v>1215</v>
      </c>
      <c r="AC22" s="1" t="s">
        <v>1216</v>
      </c>
      <c r="AK22" s="9" t="s">
        <v>441</v>
      </c>
      <c r="AL22" s="9">
        <v>260415000</v>
      </c>
      <c r="AM22" s="13" t="s">
        <v>1217</v>
      </c>
      <c r="AQ22" s="13" t="s">
        <v>1217</v>
      </c>
      <c r="DH22" s="30" t="s">
        <v>1218</v>
      </c>
      <c r="DI22" t="s">
        <v>1219</v>
      </c>
      <c r="DJ22" s="30"/>
      <c r="DK22" s="30"/>
      <c r="DL22" s="30"/>
      <c r="DM22" s="30"/>
    </row>
    <row r="23" spans="1:117" x14ac:dyDescent="0.25">
      <c r="A23" s="54" t="s">
        <v>1220</v>
      </c>
      <c r="B23" s="36" t="s">
        <v>1221</v>
      </c>
      <c r="F23" s="7" t="s">
        <v>1061</v>
      </c>
      <c r="G23" s="7" t="s">
        <v>1062</v>
      </c>
      <c r="H23" s="7" t="s">
        <v>1222</v>
      </c>
      <c r="J23" s="1" t="s">
        <v>1223</v>
      </c>
      <c r="O23" s="7" t="s">
        <v>441</v>
      </c>
      <c r="P23" s="7" t="s">
        <v>1224</v>
      </c>
      <c r="U23" s="1" t="s">
        <v>1225</v>
      </c>
      <c r="V23" s="7" t="s">
        <v>12</v>
      </c>
      <c r="Y23" s="43" t="s">
        <v>1226</v>
      </c>
      <c r="AK23" s="9" t="s">
        <v>441</v>
      </c>
      <c r="AL23" s="9">
        <v>422256009</v>
      </c>
      <c r="AM23" s="13" t="s">
        <v>1227</v>
      </c>
      <c r="DJ23" s="30" t="s">
        <v>441</v>
      </c>
      <c r="DK23" s="30">
        <v>362503005</v>
      </c>
      <c r="DL23" s="30"/>
      <c r="DM23" s="30" t="s">
        <v>1228</v>
      </c>
    </row>
    <row r="24" spans="1:117" x14ac:dyDescent="0.25">
      <c r="A24" s="54" t="s">
        <v>1229</v>
      </c>
      <c r="B24" s="54" t="s">
        <v>1221</v>
      </c>
      <c r="F24" s="7" t="s">
        <v>1061</v>
      </c>
      <c r="G24" s="7" t="s">
        <v>1062</v>
      </c>
      <c r="H24" s="7" t="s">
        <v>1230</v>
      </c>
      <c r="O24" s="7" t="s">
        <v>1065</v>
      </c>
      <c r="P24" s="7" t="s">
        <v>1231</v>
      </c>
      <c r="Q24" s="1" t="s">
        <v>1232</v>
      </c>
      <c r="U24" s="1" t="s">
        <v>1233</v>
      </c>
      <c r="V24" s="7" t="s">
        <v>17</v>
      </c>
      <c r="Y24" s="43" t="s">
        <v>459</v>
      </c>
      <c r="AC24" s="1" t="s">
        <v>1234</v>
      </c>
      <c r="DF24" t="s">
        <v>1235</v>
      </c>
      <c r="DJ24" s="30"/>
    </row>
    <row r="25" spans="1:117" x14ac:dyDescent="0.25">
      <c r="A25" s="1" t="s">
        <v>1236</v>
      </c>
      <c r="B25" s="54" t="s">
        <v>1221</v>
      </c>
      <c r="F25" s="7" t="s">
        <v>1061</v>
      </c>
      <c r="G25" s="7" t="s">
        <v>1062</v>
      </c>
      <c r="H25" s="7" t="s">
        <v>1230</v>
      </c>
      <c r="O25" s="7" t="s">
        <v>1065</v>
      </c>
      <c r="P25" s="7" t="s">
        <v>1231</v>
      </c>
      <c r="Q25" s="1" t="s">
        <v>1232</v>
      </c>
      <c r="U25" s="1" t="s">
        <v>1233</v>
      </c>
      <c r="V25" s="7" t="s">
        <v>17</v>
      </c>
      <c r="Y25" s="43" t="s">
        <v>459</v>
      </c>
      <c r="AC25" s="1" t="s">
        <v>1234</v>
      </c>
      <c r="AG25" s="9" t="s">
        <v>1237</v>
      </c>
      <c r="AH25" s="1" t="s">
        <v>1238</v>
      </c>
      <c r="AI25" s="9" t="s">
        <v>650</v>
      </c>
      <c r="AJ25" s="9" t="s">
        <v>1239</v>
      </c>
      <c r="DJ25" s="30"/>
      <c r="DM25" t="s">
        <v>1240</v>
      </c>
    </row>
    <row r="26" spans="1:117" x14ac:dyDescent="0.25">
      <c r="A26" s="54" t="s">
        <v>1241</v>
      </c>
      <c r="B26" s="5" t="s">
        <v>1136</v>
      </c>
      <c r="F26" s="7" t="s">
        <v>1061</v>
      </c>
      <c r="G26" s="7" t="s">
        <v>1062</v>
      </c>
      <c r="H26" s="7" t="s">
        <v>1137</v>
      </c>
      <c r="I26" s="1" t="s">
        <v>1138</v>
      </c>
      <c r="K26" s="68" t="s">
        <v>1139</v>
      </c>
      <c r="L26" s="1" t="s">
        <v>1212</v>
      </c>
      <c r="O26" s="7" t="s">
        <v>1065</v>
      </c>
      <c r="P26" s="7" t="s">
        <v>1213</v>
      </c>
      <c r="U26" s="1" t="s">
        <v>1214</v>
      </c>
      <c r="V26" s="7" t="s">
        <v>25</v>
      </c>
      <c r="AC26" s="1" t="s">
        <v>1216</v>
      </c>
      <c r="AK26" s="9" t="s">
        <v>441</v>
      </c>
      <c r="AL26" s="9">
        <v>260415000</v>
      </c>
      <c r="AM26" s="13" t="s">
        <v>1217</v>
      </c>
      <c r="AQ26" s="13" t="s">
        <v>1217</v>
      </c>
      <c r="DH26" s="30" t="s">
        <v>1242</v>
      </c>
      <c r="DI26" t="s">
        <v>1219</v>
      </c>
      <c r="DJ26" s="30"/>
      <c r="DK26" s="30"/>
      <c r="DL26" s="30"/>
      <c r="DM26" s="30"/>
    </row>
    <row r="27" spans="1:117" x14ac:dyDescent="0.25">
      <c r="A27" s="54" t="s">
        <v>1243</v>
      </c>
      <c r="B27" s="5" t="s">
        <v>1136</v>
      </c>
      <c r="G27" s="7" t="s">
        <v>1062</v>
      </c>
      <c r="H27" s="7" t="s">
        <v>1137</v>
      </c>
      <c r="I27" s="1" t="s">
        <v>1138</v>
      </c>
      <c r="K27" s="68" t="s">
        <v>1139</v>
      </c>
      <c r="L27" s="1" t="s">
        <v>1212</v>
      </c>
      <c r="O27" s="7" t="s">
        <v>1065</v>
      </c>
      <c r="P27" s="7" t="s">
        <v>1213</v>
      </c>
      <c r="U27" s="1" t="s">
        <v>1214</v>
      </c>
      <c r="V27" s="7" t="s">
        <v>25</v>
      </c>
      <c r="Y27" s="43" t="s">
        <v>1215</v>
      </c>
      <c r="AC27" s="1" t="s">
        <v>1216</v>
      </c>
      <c r="AK27" s="9" t="s">
        <v>441</v>
      </c>
      <c r="AL27" s="9">
        <v>260415000</v>
      </c>
      <c r="AM27" s="13" t="s">
        <v>1217</v>
      </c>
      <c r="AQ27" s="13" t="s">
        <v>1217</v>
      </c>
      <c r="DH27" s="30" t="s">
        <v>1244</v>
      </c>
      <c r="DI27" t="s">
        <v>1219</v>
      </c>
      <c r="DJ27" s="30"/>
      <c r="DK27" s="30"/>
      <c r="DL27" s="30"/>
      <c r="DM27" s="30"/>
    </row>
    <row r="28" spans="1:117" x14ac:dyDescent="0.25">
      <c r="A28" s="54" t="s">
        <v>1245</v>
      </c>
      <c r="B28" s="5" t="s">
        <v>1136</v>
      </c>
      <c r="F28" s="7" t="s">
        <v>1061</v>
      </c>
      <c r="G28" s="7" t="s">
        <v>1062</v>
      </c>
      <c r="H28" s="7" t="s">
        <v>1137</v>
      </c>
      <c r="I28" s="1" t="s">
        <v>1138</v>
      </c>
      <c r="K28" s="68" t="s">
        <v>1139</v>
      </c>
      <c r="L28" s="1" t="s">
        <v>1212</v>
      </c>
      <c r="V28" s="7" t="s">
        <v>25</v>
      </c>
      <c r="Y28" s="43" t="s">
        <v>1215</v>
      </c>
      <c r="AC28" s="1" t="s">
        <v>1216</v>
      </c>
      <c r="AK28" s="9" t="s">
        <v>441</v>
      </c>
      <c r="AL28" s="9">
        <v>260415000</v>
      </c>
      <c r="AM28" s="13" t="s">
        <v>1217</v>
      </c>
      <c r="AQ28" s="13" t="s">
        <v>1217</v>
      </c>
      <c r="DH28" s="30" t="s">
        <v>1246</v>
      </c>
      <c r="DI28" t="s">
        <v>1219</v>
      </c>
      <c r="DJ28" s="30"/>
      <c r="DK28" s="30"/>
      <c r="DL28" s="30"/>
      <c r="DM28" s="30"/>
    </row>
    <row r="29" spans="1:117" x14ac:dyDescent="0.25">
      <c r="A29" s="54" t="s">
        <v>1247</v>
      </c>
      <c r="B29" s="5" t="s">
        <v>1136</v>
      </c>
      <c r="F29" s="7" t="s">
        <v>1061</v>
      </c>
      <c r="G29" s="7" t="s">
        <v>1062</v>
      </c>
      <c r="H29" s="7" t="s">
        <v>1137</v>
      </c>
      <c r="I29" s="1" t="s">
        <v>1138</v>
      </c>
      <c r="K29" s="68" t="s">
        <v>1139</v>
      </c>
      <c r="L29" s="1" t="s">
        <v>1212</v>
      </c>
      <c r="O29" s="7" t="s">
        <v>1065</v>
      </c>
      <c r="P29" s="7" t="s">
        <v>1213</v>
      </c>
      <c r="U29" s="1" t="s">
        <v>1214</v>
      </c>
      <c r="Y29" s="43" t="s">
        <v>1215</v>
      </c>
      <c r="AC29" s="1" t="s">
        <v>1216</v>
      </c>
      <c r="AK29" s="9" t="s">
        <v>441</v>
      </c>
      <c r="AL29" s="9">
        <v>260415000</v>
      </c>
      <c r="AM29" s="13" t="s">
        <v>1217</v>
      </c>
      <c r="AQ29" s="13" t="s">
        <v>1217</v>
      </c>
      <c r="DH29" s="30" t="s">
        <v>1248</v>
      </c>
      <c r="DI29" t="s">
        <v>1219</v>
      </c>
      <c r="DJ29" s="30"/>
      <c r="DK29" s="30"/>
      <c r="DL29" s="30"/>
      <c r="DM29" s="30"/>
    </row>
    <row r="30" spans="1:117" x14ac:dyDescent="0.25">
      <c r="A30" s="54" t="s">
        <v>1249</v>
      </c>
      <c r="B30" s="5" t="s">
        <v>1136</v>
      </c>
      <c r="F30" s="7" t="s">
        <v>1061</v>
      </c>
      <c r="G30" s="7" t="s">
        <v>1062</v>
      </c>
      <c r="H30" s="7" t="s">
        <v>1137</v>
      </c>
      <c r="I30" s="1" t="s">
        <v>1138</v>
      </c>
      <c r="K30" s="68" t="s">
        <v>1139</v>
      </c>
      <c r="L30" s="1" t="s">
        <v>1212</v>
      </c>
      <c r="O30" s="7" t="s">
        <v>1065</v>
      </c>
      <c r="P30" s="7" t="s">
        <v>1213</v>
      </c>
      <c r="U30" s="1" t="s">
        <v>1214</v>
      </c>
      <c r="V30" s="7" t="s">
        <v>25</v>
      </c>
      <c r="Y30" s="43" t="s">
        <v>1215</v>
      </c>
      <c r="AC30" s="1" t="s">
        <v>1216</v>
      </c>
      <c r="AM30" s="13"/>
      <c r="AQ30" s="13"/>
      <c r="DH30" s="30" t="s">
        <v>1250</v>
      </c>
      <c r="DI30" t="s">
        <v>1219</v>
      </c>
      <c r="DJ30" s="30"/>
      <c r="DK30" s="30"/>
      <c r="DL30" s="30"/>
      <c r="DM30" s="30"/>
    </row>
    <row r="31" spans="1:117" x14ac:dyDescent="0.25">
      <c r="A31" s="1" t="s">
        <v>1251</v>
      </c>
      <c r="B31" s="5" t="s">
        <v>1221</v>
      </c>
      <c r="C31" s="5" t="s">
        <v>1252</v>
      </c>
      <c r="F31" s="7" t="s">
        <v>1061</v>
      </c>
      <c r="G31" s="34" t="s">
        <v>1139</v>
      </c>
      <c r="H31" s="7" t="s">
        <v>259</v>
      </c>
      <c r="I31" s="1" t="s">
        <v>1253</v>
      </c>
      <c r="O31" s="34" t="s">
        <v>1065</v>
      </c>
      <c r="P31" s="7" t="s">
        <v>1254</v>
      </c>
      <c r="Q31" s="1" t="s">
        <v>1255</v>
      </c>
      <c r="U31" s="1" t="s">
        <v>1255</v>
      </c>
      <c r="V31" s="7" t="s">
        <v>17</v>
      </c>
      <c r="Y31" s="43" t="s">
        <v>1256</v>
      </c>
      <c r="Z31" s="30" t="s">
        <v>65</v>
      </c>
      <c r="AA31" s="30" t="s">
        <v>126</v>
      </c>
      <c r="AG31" s="9" t="s">
        <v>1257</v>
      </c>
      <c r="AH31" s="1" t="s">
        <v>1258</v>
      </c>
      <c r="AI31" s="9" t="s">
        <v>650</v>
      </c>
      <c r="AJ31" s="9" t="s">
        <v>1258</v>
      </c>
    </row>
    <row r="32" spans="1:117" x14ac:dyDescent="0.25">
      <c r="A32" s="1" t="s">
        <v>1259</v>
      </c>
      <c r="B32" s="54" t="s">
        <v>1221</v>
      </c>
      <c r="F32" s="7" t="s">
        <v>1061</v>
      </c>
      <c r="G32" s="7" t="s">
        <v>1062</v>
      </c>
      <c r="H32" s="7" t="s">
        <v>1222</v>
      </c>
      <c r="O32" s="34" t="s">
        <v>441</v>
      </c>
      <c r="P32" s="7" t="s">
        <v>1260</v>
      </c>
      <c r="V32" s="7" t="s">
        <v>12</v>
      </c>
      <c r="Y32" s="43" t="s">
        <v>1261</v>
      </c>
      <c r="AG32" s="9" t="s">
        <v>1262</v>
      </c>
      <c r="AI32" s="9" t="s">
        <v>650</v>
      </c>
      <c r="AJ32" s="9" t="s">
        <v>1263</v>
      </c>
      <c r="AY32" s="1" t="s">
        <v>1262</v>
      </c>
      <c r="BA32" s="5" t="s">
        <v>650</v>
      </c>
      <c r="BB32" s="1" t="s">
        <v>1263</v>
      </c>
      <c r="BG32" s="1" t="s">
        <v>1264</v>
      </c>
      <c r="BH32" s="5" t="s">
        <v>1065</v>
      </c>
      <c r="BI32" s="1" t="s">
        <v>1265</v>
      </c>
      <c r="BJ32" s="1" t="s">
        <v>1266</v>
      </c>
      <c r="BS32" s="5" t="s">
        <v>1065</v>
      </c>
      <c r="BT32" s="1" t="s">
        <v>1267</v>
      </c>
      <c r="BU32" s="1" t="s">
        <v>1268</v>
      </c>
      <c r="CA32" s="5" t="s">
        <v>1065</v>
      </c>
      <c r="CB32" s="1" t="s">
        <v>1269</v>
      </c>
      <c r="CC32" s="1" t="s">
        <v>1270</v>
      </c>
      <c r="CL32" s="5" t="s">
        <v>1065</v>
      </c>
      <c r="CM32" s="1" t="s">
        <v>1271</v>
      </c>
      <c r="CN32" s="1" t="s">
        <v>1272</v>
      </c>
      <c r="CT32" s="5" t="s">
        <v>1065</v>
      </c>
      <c r="CU32" s="1" t="s">
        <v>1273</v>
      </c>
      <c r="CV32" s="1" t="s">
        <v>1274</v>
      </c>
      <c r="DB32" s="5" t="s">
        <v>1065</v>
      </c>
      <c r="DC32" s="1" t="s">
        <v>1275</v>
      </c>
      <c r="DD32" s="1" t="s">
        <v>1276</v>
      </c>
    </row>
    <row r="33" spans="1:111" x14ac:dyDescent="0.25">
      <c r="A33" s="1" t="s">
        <v>1277</v>
      </c>
      <c r="B33" s="1" t="s">
        <v>1080</v>
      </c>
      <c r="F33" s="7" t="s">
        <v>1278</v>
      </c>
      <c r="G33" s="7" t="s">
        <v>1062</v>
      </c>
      <c r="H33" s="7" t="s">
        <v>1063</v>
      </c>
      <c r="J33" s="1" t="s">
        <v>1064</v>
      </c>
      <c r="O33" s="7" t="s">
        <v>1065</v>
      </c>
      <c r="P33" s="7" t="s">
        <v>1081</v>
      </c>
      <c r="R33" s="1" t="s">
        <v>441</v>
      </c>
      <c r="S33" s="1" t="s">
        <v>1083</v>
      </c>
      <c r="U33" s="1" t="s">
        <v>1084</v>
      </c>
      <c r="V33" s="7" t="s">
        <v>36</v>
      </c>
      <c r="Y33" s="43" t="s">
        <v>1279</v>
      </c>
      <c r="AR33" s="36" t="s">
        <v>1280</v>
      </c>
      <c r="AS33" t="s">
        <v>1281</v>
      </c>
      <c r="AU33" t="s">
        <v>1282</v>
      </c>
    </row>
    <row r="34" spans="1:111" x14ac:dyDescent="0.25">
      <c r="A34" s="1" t="s">
        <v>1283</v>
      </c>
      <c r="B34" s="1" t="s">
        <v>1087</v>
      </c>
      <c r="F34" s="7" t="s">
        <v>1278</v>
      </c>
      <c r="G34" s="7" t="s">
        <v>1062</v>
      </c>
      <c r="H34" s="7" t="s">
        <v>1063</v>
      </c>
      <c r="J34" s="1" t="s">
        <v>1064</v>
      </c>
      <c r="O34" s="7" t="s">
        <v>1065</v>
      </c>
      <c r="P34" s="7" t="s">
        <v>1088</v>
      </c>
      <c r="R34" s="1" t="s">
        <v>441</v>
      </c>
      <c r="S34" s="1" t="s">
        <v>1090</v>
      </c>
      <c r="U34" s="1" t="s">
        <v>1089</v>
      </c>
      <c r="V34" s="7" t="s">
        <v>36</v>
      </c>
      <c r="Y34" s="43" t="s">
        <v>1279</v>
      </c>
      <c r="AR34" s="36" t="s">
        <v>1280</v>
      </c>
      <c r="AS34" t="s">
        <v>1281</v>
      </c>
      <c r="AU34" t="s">
        <v>1282</v>
      </c>
    </row>
    <row r="35" spans="1:111" x14ac:dyDescent="0.25">
      <c r="A35" s="1" t="s">
        <v>1284</v>
      </c>
      <c r="B35" s="1" t="s">
        <v>1105</v>
      </c>
      <c r="F35" s="7" t="s">
        <v>1278</v>
      </c>
      <c r="G35" s="7" t="s">
        <v>1062</v>
      </c>
      <c r="H35" s="7" t="s">
        <v>1063</v>
      </c>
      <c r="J35" s="1" t="s">
        <v>1064</v>
      </c>
      <c r="O35" s="7" t="s">
        <v>1065</v>
      </c>
      <c r="P35" s="7" t="s">
        <v>1106</v>
      </c>
      <c r="R35" s="1" t="s">
        <v>441</v>
      </c>
      <c r="S35" s="1" t="s">
        <v>1108</v>
      </c>
      <c r="U35" s="1" t="s">
        <v>1107</v>
      </c>
      <c r="V35" s="7" t="s">
        <v>36</v>
      </c>
      <c r="Y35" s="43" t="s">
        <v>1279</v>
      </c>
      <c r="AR35" s="36" t="s">
        <v>1280</v>
      </c>
      <c r="AS35" t="s">
        <v>1281</v>
      </c>
      <c r="AU35" t="s">
        <v>1282</v>
      </c>
    </row>
    <row r="36" spans="1:111" x14ac:dyDescent="0.25">
      <c r="A36" s="1" t="s">
        <v>1285</v>
      </c>
      <c r="B36" s="1" t="s">
        <v>1112</v>
      </c>
      <c r="F36" s="7" t="s">
        <v>1278</v>
      </c>
      <c r="G36" s="7" t="s">
        <v>1062</v>
      </c>
      <c r="H36" s="7" t="s">
        <v>1063</v>
      </c>
      <c r="J36" s="1" t="s">
        <v>1064</v>
      </c>
      <c r="O36" s="7" t="s">
        <v>1065</v>
      </c>
      <c r="P36" s="7" t="s">
        <v>1113</v>
      </c>
      <c r="R36" s="1" t="s">
        <v>441</v>
      </c>
      <c r="S36" s="1" t="s">
        <v>1115</v>
      </c>
      <c r="U36" s="1" t="s">
        <v>1116</v>
      </c>
      <c r="V36" s="7" t="s">
        <v>36</v>
      </c>
      <c r="Y36" s="43" t="s">
        <v>1279</v>
      </c>
      <c r="AR36" s="36" t="s">
        <v>1280</v>
      </c>
      <c r="AS36" t="s">
        <v>1281</v>
      </c>
      <c r="AU36" t="s">
        <v>1282</v>
      </c>
    </row>
    <row r="37" spans="1:111" x14ac:dyDescent="0.25">
      <c r="A37" s="1" t="s">
        <v>1286</v>
      </c>
      <c r="B37" s="1" t="s">
        <v>1119</v>
      </c>
      <c r="F37" s="7" t="s">
        <v>1278</v>
      </c>
      <c r="G37" s="7" t="s">
        <v>1062</v>
      </c>
      <c r="H37" s="7" t="s">
        <v>1063</v>
      </c>
      <c r="J37" s="1" t="s">
        <v>1064</v>
      </c>
      <c r="O37" s="7" t="s">
        <v>1065</v>
      </c>
      <c r="P37" s="7" t="s">
        <v>1120</v>
      </c>
      <c r="R37" s="1" t="s">
        <v>441</v>
      </c>
      <c r="S37" s="1" t="s">
        <v>1122</v>
      </c>
      <c r="U37" s="1" t="s">
        <v>1121</v>
      </c>
      <c r="V37" s="7" t="s">
        <v>36</v>
      </c>
      <c r="Y37" s="43" t="s">
        <v>1279</v>
      </c>
      <c r="AR37" s="36" t="s">
        <v>1280</v>
      </c>
      <c r="AS37" t="s">
        <v>1281</v>
      </c>
      <c r="AU37" t="s">
        <v>1282</v>
      </c>
    </row>
    <row r="38" spans="1:111" x14ac:dyDescent="0.25">
      <c r="A38" s="1" t="s">
        <v>1287</v>
      </c>
      <c r="B38" s="1" t="s">
        <v>1127</v>
      </c>
      <c r="F38" s="7" t="s">
        <v>1278</v>
      </c>
      <c r="G38" s="7" t="s">
        <v>1062</v>
      </c>
      <c r="H38" s="7" t="s">
        <v>1063</v>
      </c>
      <c r="J38" s="1" t="s">
        <v>1064</v>
      </c>
      <c r="O38" s="7" t="s">
        <v>1065</v>
      </c>
      <c r="P38" s="7" t="s">
        <v>1128</v>
      </c>
      <c r="R38" s="1" t="s">
        <v>441</v>
      </c>
      <c r="S38" s="1" t="s">
        <v>1130</v>
      </c>
      <c r="U38" s="1" t="s">
        <v>1132</v>
      </c>
      <c r="V38" s="7" t="s">
        <v>36</v>
      </c>
      <c r="Y38" s="43" t="s">
        <v>1279</v>
      </c>
      <c r="AR38" s="36" t="s">
        <v>1280</v>
      </c>
      <c r="AS38" t="s">
        <v>1281</v>
      </c>
      <c r="AU38" t="s">
        <v>1282</v>
      </c>
    </row>
    <row r="39" spans="1:111" x14ac:dyDescent="0.25">
      <c r="A39" s="1" t="s">
        <v>1288</v>
      </c>
      <c r="B39" s="5" t="s">
        <v>1221</v>
      </c>
      <c r="C39" s="5" t="s">
        <v>1252</v>
      </c>
      <c r="F39" s="7" t="s">
        <v>1061</v>
      </c>
      <c r="G39" s="34" t="s">
        <v>1139</v>
      </c>
      <c r="H39" s="7" t="s">
        <v>259</v>
      </c>
      <c r="I39" s="1" t="s">
        <v>1253</v>
      </c>
      <c r="O39" s="34" t="s">
        <v>1065</v>
      </c>
      <c r="P39" s="7" t="s">
        <v>1254</v>
      </c>
      <c r="Q39" s="1" t="s">
        <v>1255</v>
      </c>
      <c r="U39" s="1" t="s">
        <v>1255</v>
      </c>
      <c r="V39" s="7" t="s">
        <v>17</v>
      </c>
      <c r="Y39" s="43" t="s">
        <v>1289</v>
      </c>
      <c r="Z39" s="30" t="s">
        <v>65</v>
      </c>
      <c r="AA39" s="30" t="s">
        <v>126</v>
      </c>
      <c r="AR39" s="36" t="s">
        <v>1280</v>
      </c>
      <c r="AS39" t="s">
        <v>1281</v>
      </c>
      <c r="AU39" t="s">
        <v>1282</v>
      </c>
    </row>
    <row r="40" spans="1:111" ht="30" x14ac:dyDescent="0.25">
      <c r="A40" s="1" t="s">
        <v>1290</v>
      </c>
      <c r="B40" s="5" t="s">
        <v>1136</v>
      </c>
      <c r="C40" s="1" t="s">
        <v>1291</v>
      </c>
      <c r="F40" s="7" t="s">
        <v>1061</v>
      </c>
      <c r="G40" s="7" t="s">
        <v>1062</v>
      </c>
      <c r="H40" s="7" t="s">
        <v>1137</v>
      </c>
      <c r="I40" s="1" t="s">
        <v>1138</v>
      </c>
      <c r="O40" s="7" t="s">
        <v>1065</v>
      </c>
      <c r="P40" s="7" t="s">
        <v>1193</v>
      </c>
      <c r="Q40" s="1" t="s">
        <v>1194</v>
      </c>
      <c r="U40" s="39" t="s">
        <v>1194</v>
      </c>
      <c r="V40" s="7" t="s">
        <v>12</v>
      </c>
      <c r="Y40" s="43" t="s">
        <v>1292</v>
      </c>
      <c r="AR40" s="36" t="s">
        <v>1280</v>
      </c>
      <c r="AS40" t="s">
        <v>1281</v>
      </c>
      <c r="AU40" t="s">
        <v>1282</v>
      </c>
      <c r="DF40" s="30"/>
      <c r="DG40" s="30"/>
    </row>
    <row r="41" spans="1:111" x14ac:dyDescent="0.25">
      <c r="A41" s="1" t="s">
        <v>1293</v>
      </c>
      <c r="B41" s="1" t="s">
        <v>1095</v>
      </c>
      <c r="F41" s="7" t="s">
        <v>1061</v>
      </c>
      <c r="G41" s="7" t="s">
        <v>1062</v>
      </c>
      <c r="H41" s="7" t="s">
        <v>1096</v>
      </c>
      <c r="J41" s="1" t="s">
        <v>1097</v>
      </c>
      <c r="O41" s="7" t="s">
        <v>441</v>
      </c>
      <c r="P41" s="7" t="s">
        <v>1098</v>
      </c>
      <c r="R41" s="1" t="s">
        <v>1065</v>
      </c>
      <c r="S41" s="1" t="s">
        <v>1099</v>
      </c>
      <c r="U41" s="1" t="s">
        <v>1100</v>
      </c>
      <c r="V41" s="7" t="s">
        <v>36</v>
      </c>
      <c r="X41" s="6"/>
      <c r="Y41" s="43" t="s">
        <v>1294</v>
      </c>
      <c r="Z41" s="30" t="s">
        <v>62</v>
      </c>
      <c r="AA41" s="30" t="s">
        <v>1295</v>
      </c>
      <c r="AB41" s="6"/>
      <c r="AC41" s="6"/>
      <c r="AD41" s="6"/>
      <c r="AE41" s="6"/>
      <c r="AF41" s="6"/>
      <c r="AR41" s="36" t="s">
        <v>1280</v>
      </c>
      <c r="AS41" t="s">
        <v>1296</v>
      </c>
      <c r="AU41" t="s">
        <v>1297</v>
      </c>
    </row>
    <row r="42" spans="1:111" x14ac:dyDescent="0.25">
      <c r="A42" s="1" t="s">
        <v>1298</v>
      </c>
      <c r="B42" s="1" t="s">
        <v>1060</v>
      </c>
      <c r="F42" s="7" t="s">
        <v>1061</v>
      </c>
      <c r="G42" s="7" t="s">
        <v>1062</v>
      </c>
      <c r="H42" s="7" t="s">
        <v>1063</v>
      </c>
      <c r="O42" s="7" t="s">
        <v>1065</v>
      </c>
      <c r="P42" s="7" t="s">
        <v>1066</v>
      </c>
      <c r="R42" s="1" t="s">
        <v>441</v>
      </c>
      <c r="S42" s="1" t="s">
        <v>1068</v>
      </c>
      <c r="U42" s="1" t="s">
        <v>1069</v>
      </c>
      <c r="V42" s="7" t="s">
        <v>36</v>
      </c>
      <c r="Y42" s="43" t="s">
        <v>1299</v>
      </c>
      <c r="Z42" s="30" t="s">
        <v>62</v>
      </c>
      <c r="AA42" s="30" t="s">
        <v>1300</v>
      </c>
      <c r="BH42" s="1" t="s">
        <v>1065</v>
      </c>
      <c r="BI42" s="1" t="s">
        <v>1072</v>
      </c>
      <c r="BJ42" s="1" t="s">
        <v>1073</v>
      </c>
      <c r="BK42" s="1" t="s">
        <v>441</v>
      </c>
      <c r="BL42" s="1">
        <v>271649006</v>
      </c>
      <c r="BN42" s="1" t="s">
        <v>1073</v>
      </c>
      <c r="BW42" s="36" t="s">
        <v>1280</v>
      </c>
      <c r="BX42" t="s">
        <v>363</v>
      </c>
      <c r="BZ42" t="s">
        <v>344</v>
      </c>
      <c r="CA42" s="1" t="s">
        <v>1065</v>
      </c>
      <c r="CB42" s="1" t="s">
        <v>1076</v>
      </c>
      <c r="CC42" s="1" t="s">
        <v>1077</v>
      </c>
      <c r="CD42" s="1" t="s">
        <v>441</v>
      </c>
      <c r="CE42" s="1" t="s">
        <v>1078</v>
      </c>
      <c r="CG42" s="1" t="s">
        <v>1077</v>
      </c>
      <c r="CH42">
        <v>60</v>
      </c>
      <c r="CI42" s="1" t="s">
        <v>1074</v>
      </c>
      <c r="CJ42" s="1" t="s">
        <v>650</v>
      </c>
      <c r="CK42" s="1" t="s">
        <v>1075</v>
      </c>
    </row>
    <row r="43" spans="1:111" x14ac:dyDescent="0.25">
      <c r="A43" s="1" t="s">
        <v>1301</v>
      </c>
      <c r="B43" s="1" t="s">
        <v>1060</v>
      </c>
      <c r="F43" s="7" t="s">
        <v>1061</v>
      </c>
      <c r="G43" s="7" t="s">
        <v>1062</v>
      </c>
      <c r="H43" s="7" t="s">
        <v>1063</v>
      </c>
      <c r="O43" s="7" t="s">
        <v>1065</v>
      </c>
      <c r="P43" s="7" t="s">
        <v>1066</v>
      </c>
      <c r="R43" s="1" t="s">
        <v>441</v>
      </c>
      <c r="S43" s="1" t="s">
        <v>1068</v>
      </c>
      <c r="U43" s="1" t="s">
        <v>1069</v>
      </c>
      <c r="V43" s="7" t="s">
        <v>36</v>
      </c>
      <c r="Y43" s="43" t="s">
        <v>1302</v>
      </c>
      <c r="Z43" s="30" t="s">
        <v>62</v>
      </c>
      <c r="AA43" s="30" t="s">
        <v>1300</v>
      </c>
      <c r="BH43" s="1" t="s">
        <v>1065</v>
      </c>
      <c r="BI43" s="1" t="s">
        <v>1072</v>
      </c>
      <c r="BJ43" s="1" t="s">
        <v>1073</v>
      </c>
      <c r="BK43" s="1" t="s">
        <v>441</v>
      </c>
      <c r="BL43" s="1">
        <v>271649006</v>
      </c>
      <c r="BN43" s="1" t="s">
        <v>1073</v>
      </c>
      <c r="BO43" s="1" t="s">
        <v>1303</v>
      </c>
      <c r="BP43" s="1" t="s">
        <v>1074</v>
      </c>
      <c r="BQ43" s="1" t="s">
        <v>650</v>
      </c>
      <c r="BR43" s="1" t="s">
        <v>1075</v>
      </c>
      <c r="CA43" s="1" t="s">
        <v>1065</v>
      </c>
      <c r="CB43" s="1" t="s">
        <v>1076</v>
      </c>
      <c r="CC43" s="1" t="s">
        <v>1077</v>
      </c>
      <c r="CD43" s="1" t="s">
        <v>441</v>
      </c>
      <c r="CE43" s="1" t="s">
        <v>1078</v>
      </c>
      <c r="CG43" s="1" t="s">
        <v>1077</v>
      </c>
      <c r="CP43" s="36" t="s">
        <v>1280</v>
      </c>
      <c r="CQ43" t="s">
        <v>363</v>
      </c>
      <c r="CS43" t="s">
        <v>344</v>
      </c>
    </row>
  </sheetData>
  <autoFilter ref="A1:DM32" xr:uid="{62DB3B38-3905-4EA2-ABBC-DB5ED6C46EAF}"/>
  <phoneticPr fontId="19" type="noConversion"/>
  <hyperlinks>
    <hyperlink ref="B14" r:id="rId1" xr:uid="{94DB3598-2D3A-4E52-9E70-F2456B267C99}"/>
    <hyperlink ref="B15" r:id="rId2" xr:uid="{76865E77-F3EB-4727-A80C-82520E525A0C}"/>
    <hyperlink ref="B16" r:id="rId3" xr:uid="{4CE52AE4-E266-4053-8054-6B9BA55EEE8A}"/>
    <hyperlink ref="O18" r:id="rId4" xr:uid="{451DF920-0F92-4122-944D-41BC3A2647C7}"/>
    <hyperlink ref="R18" r:id="rId5" xr:uid="{CD0ADB0F-4A68-4D97-808E-0025E17104BB}"/>
    <hyperlink ref="AI18" r:id="rId6" xr:uid="{64364373-1AD6-4F95-B001-A4B363AFBDD8}"/>
    <hyperlink ref="AK20" r:id="rId7" xr:uid="{CA646074-A88F-45BE-9408-97B74F8ED17E}"/>
    <hyperlink ref="AK21" r:id="rId8" xr:uid="{1FCAB7D8-1BFE-4AC7-A21C-1A247BBF42DF}"/>
    <hyperlink ref="B22" r:id="rId9" xr:uid="{26983023-4358-42AC-B49C-1F5842EB4293}"/>
    <hyperlink ref="AK22" r:id="rId10" xr:uid="{7CF42EC1-7BCB-4DD5-91E7-6890283FDA41}"/>
    <hyperlink ref="AK23" r:id="rId11" xr:uid="{F8AF9363-EB73-4A66-B552-FB55D4B72629}"/>
    <hyperlink ref="B19" r:id="rId12" xr:uid="{B3CFD8A1-98C1-456C-BC02-170B44D8DF0C}"/>
    <hyperlink ref="K22" r:id="rId13" xr:uid="{C7FE6790-36A6-467C-BA7B-92ED260E4BBB}"/>
    <hyperlink ref="B23" r:id="rId14" xr:uid="{0D6538AE-6675-44A3-875F-0284FE1C7631}"/>
    <hyperlink ref="B26" r:id="rId15" xr:uid="{CB276671-FD19-4550-B33F-EE7ECF9C5179}"/>
    <hyperlink ref="AK26" r:id="rId16" xr:uid="{11452782-55D5-4124-975C-A78268572575}"/>
    <hyperlink ref="K26" r:id="rId17" xr:uid="{BDE6CFEA-1791-49F4-B11E-80E6192B591D}"/>
    <hyperlink ref="B27" r:id="rId18" xr:uid="{D33F5ED9-D183-42CF-A52E-2D30C81ED2F2}"/>
    <hyperlink ref="AK27" r:id="rId19" xr:uid="{D8CEC1E6-6529-40D4-A321-AFDEA6FE03E0}"/>
    <hyperlink ref="K27" r:id="rId20" xr:uid="{10AC39FD-D374-472D-953C-3BC64C98412D}"/>
    <hyperlink ref="B28" r:id="rId21" xr:uid="{4C99CAF8-D143-42F2-B032-C137F1D4009E}"/>
    <hyperlink ref="AK28" r:id="rId22" xr:uid="{EF3C8DA3-1B9A-4FC3-BEF8-F7D4422DC618}"/>
    <hyperlink ref="K28" r:id="rId23" xr:uid="{13DDCE33-5CB2-4AEC-945C-D68979160CA2}"/>
    <hyperlink ref="B29" r:id="rId24" xr:uid="{5FC0ABAF-968F-451A-8D1C-33E231FAE990}"/>
    <hyperlink ref="AK29" r:id="rId25" xr:uid="{FF8B27DF-85D2-447B-A685-97E18FBE9AEF}"/>
    <hyperlink ref="K29" r:id="rId26" xr:uid="{CDA2231E-6753-40AC-8269-E1E3FD106BBA}"/>
    <hyperlink ref="B30" r:id="rId27" xr:uid="{CA997261-1519-4DFE-A557-B681654590A4}"/>
    <hyperlink ref="K30" r:id="rId28" xr:uid="{0C329F9D-54D7-449A-B1BD-B36793296271}"/>
    <hyperlink ref="B31" r:id="rId29" xr:uid="{6674796E-6D81-4742-A674-60A4788A6DC0}"/>
    <hyperlink ref="C31" r:id="rId30" xr:uid="{03955BD2-56C3-4E44-8FC2-095C2DAA1CC3}"/>
    <hyperlink ref="G31" r:id="rId31" xr:uid="{308676BA-69A9-4B21-A39B-B4B06A7E8AE4}"/>
    <hyperlink ref="O31" r:id="rId32" xr:uid="{C4163C39-D975-49A1-BA31-B7B0E6E1C57F}"/>
    <hyperlink ref="O32" r:id="rId33" xr:uid="{8891B4EB-71FA-457C-BFE8-34CB5CA4162C}"/>
    <hyperlink ref="BA32" r:id="rId34" xr:uid="{5A13DF23-55CF-4EF6-A946-6321CF596BA2}"/>
    <hyperlink ref="BH32" r:id="rId35" xr:uid="{328F0BD9-094C-4A1A-B321-A9781E20847D}"/>
    <hyperlink ref="BS32" r:id="rId36" xr:uid="{AFF3A88B-58FA-4051-BC50-DE676429C231}"/>
    <hyperlink ref="CA32" r:id="rId37" xr:uid="{E10D02E3-71E0-45D9-BEE4-7C23A2269B37}"/>
    <hyperlink ref="CL32" r:id="rId38" xr:uid="{4CC75DFE-AD20-476A-9582-9FEF0A808961}"/>
    <hyperlink ref="CT32" r:id="rId39" xr:uid="{52EB3A8A-43C4-4658-A413-36A5F87E07AB}"/>
    <hyperlink ref="DB32" r:id="rId40" xr:uid="{A8901BD9-A897-4F6D-97AE-A3A452F2C493}"/>
    <hyperlink ref="B39" r:id="rId41" xr:uid="{7160CD6B-8C7D-4C1B-890E-514D1932015D}"/>
    <hyperlink ref="C39" r:id="rId42" xr:uid="{46CC1A3F-B610-4426-B0F4-F04FE63CB280}"/>
    <hyperlink ref="G39" r:id="rId43" xr:uid="{12F739F0-7384-4C81-AF52-C3268DDA081C}"/>
    <hyperlink ref="O39" r:id="rId44" xr:uid="{28941253-0474-41A2-8762-842D72E69871}"/>
    <hyperlink ref="B40" r:id="rId45" xr:uid="{CBE17134-B994-48F1-9243-00FC5C5642F6}"/>
    <hyperlink ref="AR33" r:id="rId46" xr:uid="{7F7EE8FE-B627-45F5-9E4E-25F7BF62B316}"/>
    <hyperlink ref="AR35" r:id="rId47" xr:uid="{A20904F4-0803-407F-819C-B48591FD825E}"/>
    <hyperlink ref="AR36" r:id="rId48" xr:uid="{8B21EB96-0271-4145-A84B-AA709284CE1A}"/>
    <hyperlink ref="AR37" r:id="rId49" xr:uid="{485C2EDA-75A0-4793-82BF-710EA88D0D1A}"/>
    <hyperlink ref="AR38" r:id="rId50" xr:uid="{435232CE-8F05-48EE-8734-1FE23034F2E4}"/>
    <hyperlink ref="AR39" r:id="rId51" xr:uid="{6345CB80-8EC8-49B3-8975-8DB51CAF5E03}"/>
    <hyperlink ref="AR40" r:id="rId52" xr:uid="{7AA29924-7367-4776-A561-811E7B58E853}"/>
    <hyperlink ref="AR41" r:id="rId53" xr:uid="{3DEFDC02-5502-45C3-859A-39295744BCAF}"/>
    <hyperlink ref="AR34" r:id="rId54" xr:uid="{124D12D9-CD8C-4FBB-906C-F21B08A260BC}"/>
    <hyperlink ref="BW42" r:id="rId55" xr:uid="{69D2F816-92B8-4D99-ABE7-789F4DD3BFF7}"/>
    <hyperlink ref="CP43" r:id="rId56" xr:uid="{0D483160-DD25-4EE1-B948-AA6CE40B7F3E}"/>
  </hyperlinks>
  <pageMargins left="0.7" right="0.7" top="0.75" bottom="0.75" header="0.3" footer="0.3"/>
  <legacyDrawing r:id="rId5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757C-FF4F-442A-9453-B173896D871E}">
  <sheetPr filterMode="1"/>
  <dimension ref="A1:AM98"/>
  <sheetViews>
    <sheetView workbookViewId="0">
      <pane xSplit="1" ySplit="1" topLeftCell="B44" activePane="bottomRight" state="frozen"/>
      <selection pane="topRight" activeCell="B1" sqref="B1"/>
      <selection pane="bottomLeft" activeCell="A2" sqref="A2"/>
      <selection pane="bottomRight" sqref="A1:XFD45"/>
    </sheetView>
  </sheetViews>
  <sheetFormatPr defaultColWidth="8.85546875" defaultRowHeight="15" x14ac:dyDescent="0.25"/>
  <cols>
    <col min="1" max="1" width="26.140625" style="1" bestFit="1" customWidth="1"/>
    <col min="2" max="2" width="26.140625" style="1" customWidth="1"/>
    <col min="3" max="3" width="20" style="7" bestFit="1" customWidth="1"/>
    <col min="4" max="4" width="22.140625" style="1" bestFit="1" customWidth="1"/>
    <col min="5" max="5" width="19.28515625" style="1" bestFit="1" customWidth="1"/>
    <col min="6" max="6" width="46" style="7" bestFit="1" customWidth="1"/>
    <col min="7" max="7" width="17.28515625" style="7" bestFit="1" customWidth="1"/>
    <col min="8" max="8" width="21" style="7" bestFit="1" customWidth="1"/>
    <col min="9" max="9" width="23.140625" style="1" bestFit="1" customWidth="1"/>
    <col min="10" max="10" width="20.28515625" style="1" bestFit="1" customWidth="1"/>
    <col min="11" max="11" width="23" style="7" bestFit="1" customWidth="1"/>
    <col min="12" max="12" width="16.42578125" style="7" bestFit="1" customWidth="1"/>
    <col min="13" max="13" width="6.28515625" style="1" bestFit="1" customWidth="1"/>
    <col min="14" max="14" width="50.85546875" style="7" bestFit="1" customWidth="1"/>
    <col min="15" max="15" width="18.42578125" style="7" bestFit="1" customWidth="1"/>
    <col min="16" max="16" width="20.42578125" style="1" bestFit="1" customWidth="1"/>
    <col min="17" max="17" width="20.42578125" style="1" customWidth="1"/>
    <col min="18" max="18" width="18.42578125" style="1" bestFit="1" customWidth="1"/>
    <col min="19" max="19" width="20.42578125" style="1" bestFit="1" customWidth="1"/>
    <col min="20" max="20" width="33" style="1" bestFit="1" customWidth="1"/>
    <col min="21" max="21" width="51.42578125" style="7" bestFit="1" customWidth="1"/>
    <col min="22" max="22" width="51.42578125" style="7" customWidth="1"/>
    <col min="23" max="23" width="16.7109375" style="7" bestFit="1" customWidth="1"/>
    <col min="24" max="24" width="22.42578125" style="7" bestFit="1" customWidth="1"/>
    <col min="25" max="25" width="13.42578125" style="1" bestFit="1" customWidth="1"/>
    <col min="26" max="26" width="16.7109375" style="7" bestFit="1" customWidth="1"/>
    <col min="27" max="27" width="58.140625" style="7" customWidth="1"/>
    <col min="28" max="28" width="13.42578125" style="1" bestFit="1" customWidth="1"/>
    <col min="29" max="29" width="13.42578125" style="1" customWidth="1"/>
    <col min="30" max="30" width="14.42578125" style="7" bestFit="1" customWidth="1"/>
    <col min="31" max="31" width="13.140625" style="7" bestFit="1" customWidth="1"/>
    <col min="32" max="32" width="14.42578125" style="7" bestFit="1" customWidth="1"/>
    <col min="33" max="33" width="20.140625" style="7" bestFit="1" customWidth="1"/>
    <col min="34" max="34" width="16.7109375" style="1" bestFit="1" customWidth="1"/>
    <col min="35" max="35" width="38.85546875" style="1" bestFit="1" customWidth="1"/>
    <col min="36" max="36" width="22" style="1" bestFit="1" customWidth="1"/>
    <col min="37" max="37" width="19.42578125" style="1" bestFit="1" customWidth="1"/>
    <col min="38" max="39" width="9.140625" style="1"/>
  </cols>
  <sheetData>
    <row r="1" spans="1:39" s="4" customFormat="1" x14ac:dyDescent="0.25">
      <c r="A1" s="3" t="s">
        <v>152</v>
      </c>
      <c r="B1" s="3" t="s">
        <v>153</v>
      </c>
      <c r="C1" s="7" t="s">
        <v>163</v>
      </c>
      <c r="D1" s="3" t="s">
        <v>165</v>
      </c>
      <c r="E1" s="3" t="s">
        <v>166</v>
      </c>
      <c r="F1" s="7" t="s">
        <v>167</v>
      </c>
      <c r="G1" s="7" t="s">
        <v>168</v>
      </c>
      <c r="H1" s="7" t="s">
        <v>171</v>
      </c>
      <c r="I1" s="3" t="s">
        <v>173</v>
      </c>
      <c r="J1" s="3" t="s">
        <v>174</v>
      </c>
      <c r="K1" s="7" t="s">
        <v>175</v>
      </c>
      <c r="L1" s="7" t="s">
        <v>176</v>
      </c>
      <c r="M1" s="3" t="s">
        <v>620</v>
      </c>
      <c r="N1" s="7" t="s">
        <v>1304</v>
      </c>
      <c r="O1" s="7" t="s">
        <v>1305</v>
      </c>
      <c r="P1" s="3" t="s">
        <v>1306</v>
      </c>
      <c r="Q1" s="3" t="s">
        <v>1307</v>
      </c>
      <c r="R1" s="3" t="s">
        <v>1308</v>
      </c>
      <c r="S1" s="3" t="s">
        <v>1309</v>
      </c>
      <c r="T1" s="3" t="s">
        <v>371</v>
      </c>
      <c r="U1" s="7" t="s">
        <v>1310</v>
      </c>
      <c r="V1" s="7" t="s">
        <v>1311</v>
      </c>
      <c r="W1" s="7" t="s">
        <v>197</v>
      </c>
      <c r="X1" s="7" t="s">
        <v>199</v>
      </c>
      <c r="Y1" s="3" t="s">
        <v>198</v>
      </c>
      <c r="Z1" s="7" t="s">
        <v>200</v>
      </c>
      <c r="AA1" s="7" t="s">
        <v>202</v>
      </c>
      <c r="AB1" s="3" t="s">
        <v>201</v>
      </c>
      <c r="AC1" s="3" t="s">
        <v>1312</v>
      </c>
      <c r="AD1" s="7" t="s">
        <v>215</v>
      </c>
      <c r="AE1" s="7" t="s">
        <v>217</v>
      </c>
      <c r="AF1" s="7" t="s">
        <v>218</v>
      </c>
      <c r="AG1" s="7" t="s">
        <v>219</v>
      </c>
      <c r="AH1" s="3" t="s">
        <v>220</v>
      </c>
      <c r="AI1" s="3" t="s">
        <v>1313</v>
      </c>
      <c r="AJ1" s="3" t="s">
        <v>957</v>
      </c>
      <c r="AK1" s="3" t="s">
        <v>958</v>
      </c>
      <c r="AL1" s="3"/>
      <c r="AM1" s="3"/>
    </row>
    <row r="2" spans="1:39" s="88" customFormat="1" hidden="1" x14ac:dyDescent="0.25">
      <c r="A2" s="84"/>
      <c r="B2" s="84" t="s">
        <v>116</v>
      </c>
      <c r="C2" s="85" t="s">
        <v>1314</v>
      </c>
      <c r="D2" s="84"/>
      <c r="E2" s="84" t="s">
        <v>1315</v>
      </c>
      <c r="F2" s="85" t="s">
        <v>1316</v>
      </c>
      <c r="G2" s="85">
        <v>23964200000</v>
      </c>
      <c r="H2" s="85"/>
      <c r="I2" s="84"/>
      <c r="J2" s="84"/>
      <c r="K2" s="85"/>
      <c r="L2" s="85"/>
      <c r="M2" s="84"/>
      <c r="N2" s="85" t="s">
        <v>1317</v>
      </c>
      <c r="O2" s="85" t="s">
        <v>1318</v>
      </c>
      <c r="P2" s="84"/>
      <c r="Q2" s="84"/>
      <c r="R2" s="84"/>
      <c r="S2" s="84"/>
      <c r="T2" s="84" t="s">
        <v>117</v>
      </c>
      <c r="U2" s="85" t="s">
        <v>1319</v>
      </c>
      <c r="V2" s="85"/>
      <c r="W2" s="85" t="s">
        <v>252</v>
      </c>
      <c r="X2" s="85" t="s">
        <v>1320</v>
      </c>
      <c r="Y2" s="84" t="s">
        <v>1321</v>
      </c>
      <c r="Z2" s="85"/>
      <c r="AA2" s="85"/>
      <c r="AB2" s="84"/>
      <c r="AC2" s="84"/>
      <c r="AD2" s="85"/>
      <c r="AE2" s="85"/>
      <c r="AF2" s="85"/>
      <c r="AG2" s="85"/>
      <c r="AH2" s="84"/>
      <c r="AI2" s="84"/>
      <c r="AJ2" s="84"/>
      <c r="AK2" s="84"/>
      <c r="AL2" s="84"/>
      <c r="AM2" s="84"/>
    </row>
    <row r="3" spans="1:39" hidden="1" x14ac:dyDescent="0.25">
      <c r="A3" s="1" t="s">
        <v>76</v>
      </c>
      <c r="C3" s="7" t="s">
        <v>1314</v>
      </c>
      <c r="E3" s="1" t="s">
        <v>1315</v>
      </c>
      <c r="F3" s="7" t="s">
        <v>1316</v>
      </c>
      <c r="G3" s="7" t="s">
        <v>1322</v>
      </c>
      <c r="M3" s="1" t="s">
        <v>320</v>
      </c>
      <c r="U3" s="7" t="s">
        <v>1323</v>
      </c>
      <c r="W3" s="7" t="s">
        <v>282</v>
      </c>
      <c r="X3" s="7" t="s">
        <v>1324</v>
      </c>
      <c r="Y3" s="1" t="s">
        <v>1321</v>
      </c>
    </row>
    <row r="4" spans="1:39" hidden="1" x14ac:dyDescent="0.25">
      <c r="A4" s="1" t="s">
        <v>1325</v>
      </c>
      <c r="C4" s="7" t="s">
        <v>1314</v>
      </c>
      <c r="E4" s="1" t="s">
        <v>1315</v>
      </c>
      <c r="F4" s="7" t="s">
        <v>1316</v>
      </c>
      <c r="G4" s="7" t="s">
        <v>1322</v>
      </c>
      <c r="M4" s="1" t="s">
        <v>320</v>
      </c>
      <c r="W4" s="7" t="s">
        <v>282</v>
      </c>
      <c r="X4" s="7" t="s">
        <v>1324</v>
      </c>
      <c r="Y4" s="1" t="s">
        <v>1321</v>
      </c>
    </row>
    <row r="5" spans="1:39" hidden="1" x14ac:dyDescent="0.25">
      <c r="B5" s="37" t="s">
        <v>80</v>
      </c>
      <c r="C5" s="7" t="s">
        <v>1314</v>
      </c>
      <c r="E5" s="1" t="s">
        <v>1315</v>
      </c>
      <c r="F5" s="7" t="s">
        <v>1316</v>
      </c>
      <c r="G5" s="7" t="s">
        <v>1322</v>
      </c>
      <c r="N5" s="7" t="s">
        <v>441</v>
      </c>
      <c r="O5" s="7" t="s">
        <v>1326</v>
      </c>
      <c r="P5" s="1" t="s">
        <v>119</v>
      </c>
      <c r="T5" s="1" t="s">
        <v>120</v>
      </c>
      <c r="U5" s="7" t="s">
        <v>1327</v>
      </c>
      <c r="W5" s="7" t="s">
        <v>282</v>
      </c>
      <c r="X5" s="7" t="s">
        <v>1328</v>
      </c>
      <c r="Y5" s="1" t="s">
        <v>1321</v>
      </c>
      <c r="Z5" s="7" t="s">
        <v>252</v>
      </c>
      <c r="AA5" s="7" t="s">
        <v>1329</v>
      </c>
      <c r="AB5" s="1" t="s">
        <v>1321</v>
      </c>
      <c r="AD5" s="7" t="s">
        <v>1330</v>
      </c>
      <c r="AE5" s="7" t="s">
        <v>1331</v>
      </c>
      <c r="AF5" s="7" t="s">
        <v>28</v>
      </c>
      <c r="AG5" s="7" t="s">
        <v>1332</v>
      </c>
      <c r="AH5" s="1" t="s">
        <v>259</v>
      </c>
    </row>
    <row r="6" spans="1:39" s="88" customFormat="1" hidden="1" x14ac:dyDescent="0.25">
      <c r="B6" s="84" t="s">
        <v>121</v>
      </c>
      <c r="C6" s="85" t="s">
        <v>1314</v>
      </c>
      <c r="D6" s="84"/>
      <c r="E6" s="84" t="s">
        <v>1315</v>
      </c>
      <c r="F6" s="85" t="s">
        <v>1316</v>
      </c>
      <c r="G6" s="85" t="s">
        <v>1333</v>
      </c>
      <c r="H6" s="85"/>
      <c r="I6" s="84"/>
      <c r="J6" s="84"/>
      <c r="K6" s="85"/>
      <c r="L6" s="85"/>
      <c r="M6" s="84"/>
      <c r="N6" s="85" t="s">
        <v>1317</v>
      </c>
      <c r="O6" s="85" t="s">
        <v>1334</v>
      </c>
      <c r="P6" s="84"/>
      <c r="Q6" s="84"/>
      <c r="R6" s="84"/>
      <c r="S6" s="84"/>
      <c r="T6" s="84" t="s">
        <v>122</v>
      </c>
      <c r="U6" s="85" t="s">
        <v>1335</v>
      </c>
      <c r="V6" s="85"/>
      <c r="W6" s="85" t="s">
        <v>1336</v>
      </c>
      <c r="X6" s="85" t="s">
        <v>1337</v>
      </c>
      <c r="Y6" s="84" t="s">
        <v>1321</v>
      </c>
      <c r="Z6" s="85"/>
      <c r="AA6" s="85"/>
      <c r="AB6" s="84"/>
      <c r="AC6" s="84"/>
      <c r="AD6" s="85"/>
      <c r="AE6" s="85"/>
      <c r="AF6" s="85"/>
      <c r="AG6" s="85"/>
      <c r="AH6" s="84"/>
      <c r="AI6" s="84"/>
      <c r="AJ6" s="84"/>
      <c r="AK6" s="84"/>
      <c r="AL6" s="84"/>
      <c r="AM6" s="84"/>
    </row>
    <row r="7" spans="1:39" s="88" customFormat="1" hidden="1" x14ac:dyDescent="0.25">
      <c r="B7" s="84" t="s">
        <v>123</v>
      </c>
      <c r="C7" s="85" t="s">
        <v>1314</v>
      </c>
      <c r="D7" s="84"/>
      <c r="E7" s="84" t="s">
        <v>1315</v>
      </c>
      <c r="F7" s="85" t="s">
        <v>1316</v>
      </c>
      <c r="G7" s="85" t="s">
        <v>1338</v>
      </c>
      <c r="H7" s="85"/>
      <c r="I7" s="84"/>
      <c r="J7" s="84"/>
      <c r="K7" s="85"/>
      <c r="L7" s="85"/>
      <c r="M7" s="84"/>
      <c r="N7" s="85" t="s">
        <v>1317</v>
      </c>
      <c r="O7" s="85" t="s">
        <v>1334</v>
      </c>
      <c r="P7" s="84"/>
      <c r="Q7" s="84"/>
      <c r="R7" s="84"/>
      <c r="S7" s="84"/>
      <c r="T7" s="84" t="s">
        <v>122</v>
      </c>
      <c r="U7" s="85" t="s">
        <v>1339</v>
      </c>
      <c r="V7" s="85"/>
      <c r="W7" s="85" t="s">
        <v>1336</v>
      </c>
      <c r="X7" s="85" t="s">
        <v>1340</v>
      </c>
      <c r="Y7" s="84" t="s">
        <v>1321</v>
      </c>
      <c r="Z7" s="85"/>
      <c r="AA7" s="85"/>
      <c r="AB7" s="84"/>
      <c r="AC7" s="84"/>
      <c r="AD7" s="85"/>
      <c r="AE7" s="85"/>
      <c r="AF7" s="85"/>
      <c r="AG7" s="85"/>
      <c r="AH7" s="84"/>
      <c r="AI7" s="84"/>
      <c r="AJ7" s="84"/>
      <c r="AK7" s="84"/>
      <c r="AL7" s="84"/>
      <c r="AM7" s="84"/>
    </row>
    <row r="8" spans="1:39" hidden="1" x14ac:dyDescent="0.25">
      <c r="B8" s="1" t="s">
        <v>83</v>
      </c>
      <c r="C8" s="7" t="s">
        <v>1314</v>
      </c>
      <c r="E8" s="1" t="s">
        <v>1315</v>
      </c>
      <c r="F8" s="7" t="s">
        <v>1316</v>
      </c>
      <c r="G8" s="7" t="s">
        <v>1341</v>
      </c>
      <c r="N8" s="7" t="s">
        <v>1317</v>
      </c>
      <c r="O8" s="7" t="s">
        <v>1342</v>
      </c>
      <c r="Q8" s="1" t="s">
        <v>1343</v>
      </c>
      <c r="R8" s="1" t="s">
        <v>1344</v>
      </c>
      <c r="T8" s="1" t="s">
        <v>124</v>
      </c>
      <c r="U8" s="7" t="s">
        <v>1345</v>
      </c>
      <c r="V8" s="7" t="s">
        <v>1346</v>
      </c>
      <c r="W8" s="7" t="s">
        <v>252</v>
      </c>
      <c r="X8" s="7" t="s">
        <v>1347</v>
      </c>
      <c r="AA8" s="34"/>
      <c r="AD8" s="7" t="s">
        <v>1348</v>
      </c>
      <c r="AE8" s="7" t="s">
        <v>1349</v>
      </c>
      <c r="AF8" s="7" t="s">
        <v>28</v>
      </c>
      <c r="AG8" s="7" t="s">
        <v>1350</v>
      </c>
      <c r="AH8" s="1" t="s">
        <v>259</v>
      </c>
      <c r="AI8" s="1" t="s">
        <v>1351</v>
      </c>
      <c r="AJ8" s="1" t="s">
        <v>65</v>
      </c>
      <c r="AK8" s="1" t="s">
        <v>125</v>
      </c>
    </row>
    <row r="9" spans="1:39" hidden="1" x14ac:dyDescent="0.25">
      <c r="B9" s="1" t="s">
        <v>125</v>
      </c>
      <c r="C9" s="7" t="s">
        <v>1314</v>
      </c>
      <c r="E9" s="1" t="s">
        <v>1315</v>
      </c>
      <c r="F9" s="7" t="s">
        <v>1316</v>
      </c>
      <c r="G9" s="7" t="s">
        <v>1341</v>
      </c>
      <c r="N9" s="7" t="s">
        <v>1317</v>
      </c>
      <c r="O9" s="7" t="s">
        <v>1342</v>
      </c>
      <c r="Q9" s="1" t="s">
        <v>1343</v>
      </c>
      <c r="R9" s="1" t="s">
        <v>1344</v>
      </c>
      <c r="T9" s="1" t="s">
        <v>124</v>
      </c>
      <c r="U9" s="7" t="s">
        <v>1352</v>
      </c>
      <c r="V9" s="7" t="s">
        <v>1353</v>
      </c>
      <c r="W9" s="7" t="s">
        <v>252</v>
      </c>
      <c r="X9" s="7" t="s">
        <v>1347</v>
      </c>
      <c r="Z9" s="7" t="s">
        <v>1336</v>
      </c>
      <c r="AA9" s="34" t="s">
        <v>1354</v>
      </c>
    </row>
    <row r="10" spans="1:39" hidden="1" x14ac:dyDescent="0.25">
      <c r="B10" s="37" t="s">
        <v>126</v>
      </c>
      <c r="C10" s="7" t="s">
        <v>1314</v>
      </c>
      <c r="E10" s="1" t="s">
        <v>1315</v>
      </c>
      <c r="F10" s="7" t="s">
        <v>1316</v>
      </c>
      <c r="G10" s="7" t="s">
        <v>1355</v>
      </c>
      <c r="N10" s="7" t="s">
        <v>1317</v>
      </c>
      <c r="O10" s="7" t="s">
        <v>1356</v>
      </c>
      <c r="P10" s="1" t="s">
        <v>127</v>
      </c>
      <c r="U10" s="7" t="s">
        <v>1357</v>
      </c>
      <c r="W10" s="7" t="s">
        <v>252</v>
      </c>
      <c r="X10" s="7" t="s">
        <v>1358</v>
      </c>
      <c r="Z10" s="7" t="s">
        <v>282</v>
      </c>
      <c r="AA10" s="7" t="s">
        <v>1359</v>
      </c>
      <c r="AB10" s="1" t="s">
        <v>1321</v>
      </c>
      <c r="AC10" s="1" t="s">
        <v>1360</v>
      </c>
      <c r="AD10" s="7" t="s">
        <v>1361</v>
      </c>
      <c r="AE10" s="7" t="s">
        <v>1362</v>
      </c>
      <c r="AF10" s="7" t="s">
        <v>56</v>
      </c>
      <c r="AG10" s="7" t="s">
        <v>1363</v>
      </c>
      <c r="AH10" s="1" t="s">
        <v>259</v>
      </c>
    </row>
    <row r="11" spans="1:39" hidden="1" x14ac:dyDescent="0.25">
      <c r="B11" s="37" t="s">
        <v>86</v>
      </c>
      <c r="C11" s="7" t="s">
        <v>1314</v>
      </c>
      <c r="E11" s="1" t="s">
        <v>1315</v>
      </c>
      <c r="F11" s="7" t="s">
        <v>1316</v>
      </c>
      <c r="G11" s="7" t="s">
        <v>1364</v>
      </c>
      <c r="N11" s="7" t="s">
        <v>1317</v>
      </c>
      <c r="O11" s="7" t="s">
        <v>1342</v>
      </c>
      <c r="P11" s="1" t="s">
        <v>128</v>
      </c>
      <c r="U11" s="7" t="s">
        <v>1365</v>
      </c>
      <c r="W11" s="7" t="s">
        <v>252</v>
      </c>
      <c r="X11" s="7" t="s">
        <v>1366</v>
      </c>
      <c r="Z11" s="7" t="s">
        <v>282</v>
      </c>
      <c r="AA11" s="7" t="s">
        <v>1367</v>
      </c>
      <c r="AD11" s="7" t="s">
        <v>1368</v>
      </c>
      <c r="AE11" s="7" t="s">
        <v>1369</v>
      </c>
      <c r="AF11" s="7" t="s">
        <v>56</v>
      </c>
      <c r="AG11" s="7" t="s">
        <v>1370</v>
      </c>
      <c r="AH11" s="1" t="s">
        <v>259</v>
      </c>
    </row>
    <row r="12" spans="1:39" hidden="1" x14ac:dyDescent="0.25">
      <c r="B12" s="1" t="s">
        <v>101</v>
      </c>
      <c r="N12" s="7" t="s">
        <v>1317</v>
      </c>
      <c r="O12" s="7" t="s">
        <v>1371</v>
      </c>
      <c r="P12" s="1" t="s">
        <v>129</v>
      </c>
      <c r="T12" s="1" t="s">
        <v>130</v>
      </c>
      <c r="U12" s="7" t="s">
        <v>1372</v>
      </c>
      <c r="AD12" s="7" t="s">
        <v>1373</v>
      </c>
      <c r="AE12" s="7" t="s">
        <v>1374</v>
      </c>
      <c r="AF12" s="7" t="s">
        <v>20</v>
      </c>
      <c r="AG12" s="7" t="s">
        <v>1375</v>
      </c>
      <c r="AH12" s="1" t="s">
        <v>259</v>
      </c>
    </row>
    <row r="13" spans="1:39" s="96" customFormat="1" hidden="1" x14ac:dyDescent="0.25">
      <c r="B13" s="92" t="s">
        <v>131</v>
      </c>
      <c r="C13" s="93" t="s">
        <v>1314</v>
      </c>
      <c r="D13" s="92"/>
      <c r="E13" s="92" t="s">
        <v>1315</v>
      </c>
      <c r="F13" s="93" t="s">
        <v>1316</v>
      </c>
      <c r="G13" s="93" t="s">
        <v>1376</v>
      </c>
      <c r="H13" s="93"/>
      <c r="I13" s="92"/>
      <c r="J13" s="92"/>
      <c r="K13" s="93"/>
      <c r="L13" s="93"/>
      <c r="M13" s="92"/>
      <c r="N13" s="93" t="s">
        <v>1317</v>
      </c>
      <c r="O13" s="93" t="s">
        <v>1334</v>
      </c>
      <c r="P13" s="92"/>
      <c r="Q13" s="92"/>
      <c r="R13" s="92"/>
      <c r="S13" s="92"/>
      <c r="T13" s="92" t="s">
        <v>122</v>
      </c>
      <c r="U13" s="93" t="s">
        <v>1377</v>
      </c>
      <c r="V13" s="93"/>
      <c r="W13" s="93" t="s">
        <v>1336</v>
      </c>
      <c r="X13" s="93" t="s">
        <v>1378</v>
      </c>
      <c r="Y13" s="92" t="s">
        <v>1321</v>
      </c>
      <c r="Z13" s="93"/>
      <c r="AA13" s="93"/>
      <c r="AB13" s="92"/>
      <c r="AC13" s="92"/>
      <c r="AD13" s="93"/>
      <c r="AE13" s="93"/>
      <c r="AF13" s="93"/>
      <c r="AG13" s="93"/>
      <c r="AH13" s="92"/>
      <c r="AI13" s="92"/>
      <c r="AJ13" s="92" t="s">
        <v>65</v>
      </c>
      <c r="AK13" s="92" t="s">
        <v>123</v>
      </c>
      <c r="AL13" s="92"/>
      <c r="AM13" s="92"/>
    </row>
    <row r="14" spans="1:39" hidden="1" x14ac:dyDescent="0.25">
      <c r="A14" s="65" t="str">
        <f>LOWER(SUBSTITUTE(DHAC_TestOrgs_combined!C2," ","-"))</f>
        <v>tarampa-emergency</v>
      </c>
      <c r="B14" s="65"/>
      <c r="C14" s="7" t="s">
        <v>1379</v>
      </c>
      <c r="D14" s="66"/>
      <c r="E14" s="66" t="s">
        <v>1380</v>
      </c>
      <c r="F14" s="7" t="s">
        <v>1381</v>
      </c>
      <c r="G14" s="7" t="str">
        <f>DHAC_TestOrgs_combined!B2</f>
        <v>8003628233373081</v>
      </c>
      <c r="H14" s="7" t="s">
        <v>1314</v>
      </c>
      <c r="I14" s="66"/>
      <c r="J14" s="66" t="s">
        <v>1315</v>
      </c>
      <c r="K14" s="7" t="s">
        <v>1316</v>
      </c>
      <c r="L14" s="7">
        <f>DHAC_TestOrgs_combined!J2</f>
        <v>81164509007</v>
      </c>
      <c r="M14" s="66"/>
      <c r="N14" s="7" t="s">
        <v>1317</v>
      </c>
      <c r="O14" s="7">
        <f>DHAC_TestOrgs_combined!D2</f>
        <v>8512</v>
      </c>
      <c r="P14" s="66" t="str">
        <f>DHAC_TestOrgs_combined!E2</f>
        <v>Specialist Medical Services</v>
      </c>
      <c r="Q14" s="66" t="str">
        <f t="shared" ref="Q14" si="0">IF(R14&lt;&gt;"","http://snomed.info/sct","")</f>
        <v>http://snomed.info/sct</v>
      </c>
      <c r="R14" s="120" t="str">
        <f>TRIM(_xlfn.XLOOKUP(DHAC_TestOrgs_combined!$F2,CodeMaps!$B$94:$B$110,CodeMaps!$F$94:$F$110,""))</f>
        <v>310000008</v>
      </c>
      <c r="S14" s="120" t="str">
        <f>TRIM(_xlfn.XLOOKUP(R14,CodeMaps!$F$94:$F$110,CodeMaps!$G$94:$G$110,""))</f>
        <v>Emergency department service</v>
      </c>
      <c r="T14" s="65" t="str">
        <f>IF(DHAC_TestOrgs_combined!I2="",DHAC_TestOrgs_combined!G2,DHAC_TestOrgs_combined!I2)</f>
        <v>Emergency Department Services</v>
      </c>
      <c r="U14" s="32" t="str">
        <f>DHAC_TestOrgs_combined!C2</f>
        <v>Tarampa Emergency</v>
      </c>
      <c r="W14" s="7" t="s">
        <v>252</v>
      </c>
      <c r="X14" s="7" t="str">
        <f>DHAC_TestOrgs_combined!O2</f>
        <v>0755506613</v>
      </c>
      <c r="Y14" s="66" t="s">
        <v>1321</v>
      </c>
      <c r="Z14" s="7" t="s">
        <v>282</v>
      </c>
      <c r="AA14" s="32" t="str">
        <f>DHAC_TestOrgs_combined!Q2</f>
        <v>reception@tarampa.emergency.example.com.au</v>
      </c>
      <c r="AB14" s="66"/>
      <c r="AC14" s="66"/>
      <c r="AD14" s="32" t="str">
        <f>DHAC_TestOrgs_combined!K2</f>
        <v>142 Newport St</v>
      </c>
      <c r="AE14" s="32" t="str">
        <f>DHAC_TestOrgs_combined!L2</f>
        <v>Tarampa</v>
      </c>
      <c r="AF14" s="32" t="str">
        <f>DHAC_TestOrgs_combined!M2</f>
        <v>QLD</v>
      </c>
      <c r="AG14" s="7">
        <f>DHAC_TestOrgs_combined!N2</f>
        <v>4311</v>
      </c>
    </row>
    <row r="15" spans="1:39" hidden="1" x14ac:dyDescent="0.25">
      <c r="A15" s="65" t="str">
        <f>LOWER(SUBSTITUTE(DHAC_TestOrgs_combined!C3," ","-"))</f>
        <v>bayview-heights-oncology-clinic</v>
      </c>
      <c r="B15" s="65"/>
      <c r="C15" s="7" t="s">
        <v>1379</v>
      </c>
      <c r="D15" s="66"/>
      <c r="E15" s="66" t="s">
        <v>1380</v>
      </c>
      <c r="F15" s="7" t="s">
        <v>1381</v>
      </c>
      <c r="G15" s="7" t="str">
        <f>DHAC_TestOrgs_combined!B3</f>
        <v>8003626566706851</v>
      </c>
      <c r="H15" s="7" t="s">
        <v>1314</v>
      </c>
      <c r="I15" s="66"/>
      <c r="J15" s="66" t="s">
        <v>1315</v>
      </c>
      <c r="K15" s="7" t="s">
        <v>1316</v>
      </c>
      <c r="L15" s="7">
        <f>DHAC_TestOrgs_combined!J3</f>
        <v>81128537858</v>
      </c>
      <c r="M15" s="66"/>
      <c r="N15" s="7" t="s">
        <v>1317</v>
      </c>
      <c r="O15" s="7">
        <f>DHAC_TestOrgs_combined!D3</f>
        <v>8512</v>
      </c>
      <c r="P15" s="66" t="str">
        <f>DHAC_TestOrgs_combined!E3</f>
        <v>Specialist Medical Services</v>
      </c>
      <c r="Q15" s="66" t="str">
        <f t="shared" ref="Q15:Q78" si="1">IF(R15&lt;&gt;"","http://snomed.info/sct","")</f>
        <v>http://snomed.info/sct</v>
      </c>
      <c r="R15" s="120" t="str">
        <f>TRIM(_xlfn.XLOOKUP(DHAC_TestOrgs_combined!$F3,CodeMaps!$B$94:$B$110,CodeMaps!$F$94:$F$110,""))</f>
        <v>310138009</v>
      </c>
      <c r="S15" s="120" t="str">
        <f>TRIM(_xlfn.XLOOKUP(R15,CodeMaps!$F$94:$F$110,CodeMaps!$G$94:$G$110,""))</f>
        <v xml:space="preserve">	Surgical service</v>
      </c>
      <c r="T15" s="65" t="str">
        <f>IF(DHAC_TestOrgs_combined!I3="",DHAC_TestOrgs_combined!G3,DHAC_TestOrgs_combined!I3)</f>
        <v>Clinical Oncology Services</v>
      </c>
      <c r="U15" s="32" t="str">
        <f>DHAC_TestOrgs_combined!C3</f>
        <v>Bayview Heights Oncology Clinic</v>
      </c>
      <c r="W15" s="7" t="s">
        <v>252</v>
      </c>
      <c r="X15" s="7" t="str">
        <f>DHAC_TestOrgs_combined!O3</f>
        <v>0755500329</v>
      </c>
      <c r="Y15" s="66" t="s">
        <v>1321</v>
      </c>
      <c r="Z15" s="7" t="s">
        <v>282</v>
      </c>
      <c r="AA15" s="32" t="str">
        <f>DHAC_TestOrgs_combined!Q3</f>
        <v>reception@bayviewheightsoc.example.net</v>
      </c>
      <c r="AB15" s="66"/>
      <c r="AC15" s="66"/>
      <c r="AD15" s="32" t="str">
        <f>DHAC_TestOrgs_combined!K3</f>
        <v>120 Dean Ct</v>
      </c>
      <c r="AE15" s="32" t="str">
        <f>DHAC_TestOrgs_combined!L3</f>
        <v>Bayview Heights</v>
      </c>
      <c r="AF15" s="32" t="str">
        <f>DHAC_TestOrgs_combined!M3</f>
        <v>QLD</v>
      </c>
      <c r="AG15" s="7">
        <f>DHAC_TestOrgs_combined!N3</f>
        <v>4868</v>
      </c>
    </row>
    <row r="16" spans="1:39" hidden="1" x14ac:dyDescent="0.25">
      <c r="A16" s="65" t="str">
        <f>LOWER(SUBSTITUTE(DHAC_TestOrgs_combined!C4," ","-"))</f>
        <v>glennie-heights-public-hospital</v>
      </c>
      <c r="B16" s="65"/>
      <c r="C16" s="7" t="s">
        <v>1379</v>
      </c>
      <c r="D16" s="66"/>
      <c r="E16" s="66" t="s">
        <v>1380</v>
      </c>
      <c r="F16" s="7" t="s">
        <v>1381</v>
      </c>
      <c r="G16" s="7" t="str">
        <f>DHAC_TestOrgs_combined!B4</f>
        <v>8003621566705961</v>
      </c>
      <c r="H16" s="7" t="s">
        <v>1314</v>
      </c>
      <c r="I16" s="66"/>
      <c r="J16" s="66" t="s">
        <v>1315</v>
      </c>
      <c r="K16" s="7" t="s">
        <v>1316</v>
      </c>
      <c r="L16" s="7">
        <f>DHAC_TestOrgs_combined!J4</f>
        <v>81133686670</v>
      </c>
      <c r="M16" s="66"/>
      <c r="N16" s="7" t="s">
        <v>1317</v>
      </c>
      <c r="O16" s="7">
        <f>DHAC_TestOrgs_combined!D4</f>
        <v>8401</v>
      </c>
      <c r="P16" s="66" t="str">
        <f>DHAC_TestOrgs_combined!E4</f>
        <v>Hospitals (except Psychiatric Hospitals)</v>
      </c>
      <c r="Q16" s="66" t="str">
        <f t="shared" si="1"/>
        <v>http://snomed.info/sct</v>
      </c>
      <c r="R16" s="120" t="str">
        <f>TRIM(_xlfn.XLOOKUP(DHAC_TestOrgs_combined!$F4,CodeMaps!$B$94:$B$110,CodeMaps!$F$94:$F$110,""))</f>
        <v>2421000175108</v>
      </c>
      <c r="S16" s="120" t="str">
        <f>TRIM(_xlfn.XLOOKUP(R16,CodeMaps!$F$94:$F$110,CodeMaps!$G$94:$G$110,""))</f>
        <v>Acute care inpatient service</v>
      </c>
      <c r="T16" s="65" t="str">
        <f>IF(DHAC_TestOrgs_combined!I4="",DHAC_TestOrgs_combined!G4,DHAC_TestOrgs_combined!I4)</f>
        <v>Public acute care Hospital</v>
      </c>
      <c r="U16" s="32" t="str">
        <f>DHAC_TestOrgs_combined!C4</f>
        <v>Glennie Heights Public Hospital</v>
      </c>
      <c r="W16" s="7" t="s">
        <v>252</v>
      </c>
      <c r="X16" s="7" t="str">
        <f>DHAC_TestOrgs_combined!O4</f>
        <v>0755501778</v>
      </c>
      <c r="Y16" s="66" t="s">
        <v>1321</v>
      </c>
      <c r="Z16" s="7" t="s">
        <v>282</v>
      </c>
      <c r="AA16" s="32" t="str">
        <f>DHAC_TestOrgs_combined!Q4</f>
        <v>info@glennieheightph.example.com.au</v>
      </c>
      <c r="AB16" s="66"/>
      <c r="AC16" s="66"/>
      <c r="AD16" s="32" t="str">
        <f>DHAC_TestOrgs_combined!K4</f>
        <v>56 Central Gdns</v>
      </c>
      <c r="AE16" s="32" t="str">
        <f>DHAC_TestOrgs_combined!L4</f>
        <v>Glennie Heights</v>
      </c>
      <c r="AF16" s="32" t="str">
        <f>DHAC_TestOrgs_combined!M4</f>
        <v>QLD</v>
      </c>
      <c r="AG16" s="7">
        <f>DHAC_TestOrgs_combined!N4</f>
        <v>4370</v>
      </c>
    </row>
    <row r="17" spans="1:33" hidden="1" x14ac:dyDescent="0.25">
      <c r="A17" s="101" t="str">
        <f>LOWER(SUBSTITUTE(DHAC_TestOrgs_combined!C5," ","-"))</f>
        <v>barney-view-private-hospital</v>
      </c>
      <c r="B17" s="65"/>
      <c r="C17" s="7" t="s">
        <v>1379</v>
      </c>
      <c r="D17" s="66"/>
      <c r="E17" s="66" t="s">
        <v>1380</v>
      </c>
      <c r="F17" s="7" t="s">
        <v>1381</v>
      </c>
      <c r="G17" s="7" t="str">
        <f>DHAC_TestOrgs_combined!B5</f>
        <v>8003626566706869</v>
      </c>
      <c r="H17" s="7" t="s">
        <v>1314</v>
      </c>
      <c r="I17" s="66"/>
      <c r="J17" s="66" t="s">
        <v>1315</v>
      </c>
      <c r="K17" s="7" t="s">
        <v>1316</v>
      </c>
      <c r="L17" s="7">
        <f>DHAC_TestOrgs_combined!J5</f>
        <v>81193972254</v>
      </c>
      <c r="M17" s="66"/>
      <c r="N17" s="7" t="s">
        <v>1317</v>
      </c>
      <c r="O17" s="7">
        <f>DHAC_TestOrgs_combined!D5</f>
        <v>8401</v>
      </c>
      <c r="P17" s="66" t="str">
        <f>DHAC_TestOrgs_combined!E5</f>
        <v>Hospitals (except Psychiatric Hospitals)</v>
      </c>
      <c r="Q17" s="66" t="str">
        <f t="shared" si="1"/>
        <v>http://snomed.info/sct</v>
      </c>
      <c r="R17" s="120" t="str">
        <f>TRIM(_xlfn.XLOOKUP(DHAC_TestOrgs_combined!$F5,CodeMaps!$B$94:$B$110,CodeMaps!$F$94:$F$110,""))</f>
        <v>2421000175108</v>
      </c>
      <c r="S17" s="120" t="str">
        <f>TRIM(_xlfn.XLOOKUP(R17,CodeMaps!$F$94:$F$110,CodeMaps!$G$94:$G$110,""))</f>
        <v>Acute care inpatient service</v>
      </c>
      <c r="T17" s="65" t="str">
        <f>IF(DHAC_TestOrgs_combined!I5="",DHAC_TestOrgs_combined!G5,DHAC_TestOrgs_combined!I5)</f>
        <v>Private acute care Hospital</v>
      </c>
      <c r="U17" s="32" t="str">
        <f>DHAC_TestOrgs_combined!C5</f>
        <v>Barney View Private Hospital</v>
      </c>
      <c r="W17" s="7" t="s">
        <v>252</v>
      </c>
      <c r="X17" s="7" t="str">
        <f>DHAC_TestOrgs_combined!O5</f>
        <v>0755507777</v>
      </c>
      <c r="Y17" s="66" t="s">
        <v>1321</v>
      </c>
      <c r="Z17" s="7" t="s">
        <v>282</v>
      </c>
      <c r="AA17" s="32" t="str">
        <f>DHAC_TestOrgs_combined!Q5</f>
        <v>info@barneyviewph.example.net</v>
      </c>
      <c r="AB17" s="66"/>
      <c r="AC17" s="66"/>
      <c r="AD17" s="32" t="str">
        <f>DHAC_TestOrgs_combined!K5</f>
        <v>195 Maple Cct</v>
      </c>
      <c r="AE17" s="32" t="str">
        <f>DHAC_TestOrgs_combined!L5</f>
        <v>Barney View</v>
      </c>
      <c r="AF17" s="32" t="str">
        <f>DHAC_TestOrgs_combined!M5</f>
        <v>QLD</v>
      </c>
      <c r="AG17" s="7">
        <f>DHAC_TestOrgs_combined!N5</f>
        <v>4287</v>
      </c>
    </row>
    <row r="18" spans="1:33" hidden="1" x14ac:dyDescent="0.25">
      <c r="A18" s="65" t="str">
        <f>LOWER(SUBSTITUTE(DHAC_TestOrgs_combined!C6," ","-"))</f>
        <v>berat-radiology</v>
      </c>
      <c r="B18" s="65"/>
      <c r="C18" s="7" t="s">
        <v>1379</v>
      </c>
      <c r="D18" s="66"/>
      <c r="E18" s="66" t="s">
        <v>1380</v>
      </c>
      <c r="F18" s="7" t="s">
        <v>1381</v>
      </c>
      <c r="G18" s="7" t="str">
        <f>DHAC_TestOrgs_combined!B6</f>
        <v>8003628233373099</v>
      </c>
      <c r="H18" s="7" t="s">
        <v>1314</v>
      </c>
      <c r="I18" s="66"/>
      <c r="J18" s="66" t="s">
        <v>1315</v>
      </c>
      <c r="K18" s="7" t="s">
        <v>1316</v>
      </c>
      <c r="L18" s="7">
        <f>DHAC_TestOrgs_combined!J6</f>
        <v>81129701630</v>
      </c>
      <c r="M18" s="66"/>
      <c r="N18" s="7" t="s">
        <v>1317</v>
      </c>
      <c r="O18" s="7">
        <f>DHAC_TestOrgs_combined!D6</f>
        <v>8520</v>
      </c>
      <c r="P18" s="66" t="str">
        <f>DHAC_TestOrgs_combined!E6</f>
        <v>Pathology and Diagnostic Imaging Services</v>
      </c>
      <c r="Q18" s="66" t="str">
        <f t="shared" si="1"/>
        <v>http://snomed.info/sct</v>
      </c>
      <c r="R18" s="120" t="str">
        <f>TRIM(_xlfn.XLOOKUP(DHAC_TestOrgs_combined!$F6,CodeMaps!$B$94:$B$110,CodeMaps!$F$94:$F$110,""))</f>
        <v>708175003</v>
      </c>
      <c r="S18" s="120" t="str">
        <f>TRIM(_xlfn.XLOOKUP(R18,CodeMaps!$F$94:$F$110,CodeMaps!$G$94:$G$110,""))</f>
        <v>Diagnostic imaging service</v>
      </c>
      <c r="T18" s="65" t="str">
        <f>IF(DHAC_TestOrgs_combined!I6="",DHAC_TestOrgs_combined!G6,DHAC_TestOrgs_combined!I6)</f>
        <v>Diagnostic Radiology</v>
      </c>
      <c r="U18" s="32" t="str">
        <f>DHAC_TestOrgs_combined!C6</f>
        <v>Berat Radiology</v>
      </c>
      <c r="W18" s="7" t="s">
        <v>252</v>
      </c>
      <c r="X18" s="7" t="str">
        <f>DHAC_TestOrgs_combined!O6</f>
        <v>0755508498</v>
      </c>
      <c r="Y18" s="66" t="s">
        <v>1321</v>
      </c>
      <c r="Z18" s="7" t="s">
        <v>282</v>
      </c>
      <c r="AA18" s="32" t="str">
        <f>DHAC_TestOrgs_combined!Q6</f>
        <v>reception@beratradiology.example.com.au</v>
      </c>
      <c r="AB18" s="66"/>
      <c r="AC18" s="66"/>
      <c r="AD18" s="32" t="str">
        <f>DHAC_TestOrgs_combined!K6</f>
        <v>170 Compton Way</v>
      </c>
      <c r="AE18" s="32" t="str">
        <f>DHAC_TestOrgs_combined!L6</f>
        <v>Berat</v>
      </c>
      <c r="AF18" s="32" t="str">
        <f>DHAC_TestOrgs_combined!M6</f>
        <v>QLD</v>
      </c>
      <c r="AG18" s="7">
        <f>DHAC_TestOrgs_combined!N6</f>
        <v>4362</v>
      </c>
    </row>
    <row r="19" spans="1:33" hidden="1" x14ac:dyDescent="0.25">
      <c r="A19" s="65" t="str">
        <f>LOWER(SUBSTITUTE(DHAC_TestOrgs_combined!C7," ","-"))</f>
        <v>mount-charlton-radiology</v>
      </c>
      <c r="B19" s="65"/>
      <c r="C19" s="7" t="s">
        <v>1379</v>
      </c>
      <c r="D19" s="66"/>
      <c r="E19" s="66" t="s">
        <v>1380</v>
      </c>
      <c r="F19" s="7" t="s">
        <v>1381</v>
      </c>
      <c r="G19" s="7" t="str">
        <f>DHAC_TestOrgs_combined!B7</f>
        <v>8003623233373306</v>
      </c>
      <c r="H19" s="7" t="s">
        <v>1314</v>
      </c>
      <c r="I19" s="66"/>
      <c r="J19" s="66" t="s">
        <v>1315</v>
      </c>
      <c r="K19" s="7" t="s">
        <v>1316</v>
      </c>
      <c r="L19" s="7">
        <f>DHAC_TestOrgs_combined!J7</f>
        <v>81184472182</v>
      </c>
      <c r="M19" s="66"/>
      <c r="N19" s="7" t="s">
        <v>1317</v>
      </c>
      <c r="O19" s="7">
        <f>DHAC_TestOrgs_combined!D7</f>
        <v>8520</v>
      </c>
      <c r="P19" s="66" t="str">
        <f>DHAC_TestOrgs_combined!E7</f>
        <v>Pathology and Diagnostic Imaging Services</v>
      </c>
      <c r="Q19" s="66" t="str">
        <f t="shared" si="1"/>
        <v>http://snomed.info/sct</v>
      </c>
      <c r="R19" s="120" t="str">
        <f>TRIM(_xlfn.XLOOKUP(DHAC_TestOrgs_combined!$F7,CodeMaps!$B$94:$B$110,CodeMaps!$F$94:$F$110,""))</f>
        <v>708175003</v>
      </c>
      <c r="S19" s="120" t="str">
        <f>TRIM(_xlfn.XLOOKUP(R19,CodeMaps!$F$94:$F$110,CodeMaps!$G$94:$G$110,""))</f>
        <v>Diagnostic imaging service</v>
      </c>
      <c r="T19" s="65" t="str">
        <f>IF(DHAC_TestOrgs_combined!I7="",DHAC_TestOrgs_combined!G7,DHAC_TestOrgs_combined!I7)</f>
        <v>Diagnostic Radiology</v>
      </c>
      <c r="U19" s="32" t="str">
        <f>DHAC_TestOrgs_combined!C7</f>
        <v>Mount Charlton Radiology</v>
      </c>
      <c r="W19" s="7" t="s">
        <v>252</v>
      </c>
      <c r="X19" s="7" t="str">
        <f>DHAC_TestOrgs_combined!O7</f>
        <v>0755502224</v>
      </c>
      <c r="Y19" s="66" t="s">
        <v>1321</v>
      </c>
      <c r="Z19" s="7" t="s">
        <v>282</v>
      </c>
      <c r="AA19" s="32" t="str">
        <f>DHAC_TestOrgs_combined!Q7</f>
        <v>reception@mouncharltonradiology.example.net</v>
      </c>
      <c r="AB19" s="66"/>
      <c r="AC19" s="66"/>
      <c r="AD19" s="32" t="str">
        <f>DHAC_TestOrgs_combined!K7</f>
        <v>7 Desleigh Rdge</v>
      </c>
      <c r="AE19" s="32" t="str">
        <f>DHAC_TestOrgs_combined!L7</f>
        <v>Mount Charlton</v>
      </c>
      <c r="AF19" s="32" t="str">
        <f>DHAC_TestOrgs_combined!M7</f>
        <v>QLD</v>
      </c>
      <c r="AG19" s="7">
        <f>DHAC_TestOrgs_combined!N7</f>
        <v>4741</v>
      </c>
    </row>
    <row r="20" spans="1:33" hidden="1" x14ac:dyDescent="0.25">
      <c r="A20" s="65" t="str">
        <f>LOWER(SUBSTITUTE(DHAC_TestOrgs_combined!C8," ","-"))</f>
        <v>carrington-pathology</v>
      </c>
      <c r="B20" s="65"/>
      <c r="C20" s="7" t="s">
        <v>1379</v>
      </c>
      <c r="D20" s="66"/>
      <c r="E20" s="66" t="s">
        <v>1380</v>
      </c>
      <c r="F20" s="7" t="s">
        <v>1381</v>
      </c>
      <c r="G20" s="7" t="str">
        <f>DHAC_TestOrgs_combined!B8</f>
        <v>8003626566706877</v>
      </c>
      <c r="H20" s="7" t="s">
        <v>1314</v>
      </c>
      <c r="I20" s="66"/>
      <c r="J20" s="66" t="s">
        <v>1315</v>
      </c>
      <c r="K20" s="7" t="s">
        <v>1316</v>
      </c>
      <c r="L20" s="7">
        <f>DHAC_TestOrgs_combined!J8</f>
        <v>81141811375</v>
      </c>
      <c r="M20" s="66"/>
      <c r="N20" s="7" t="s">
        <v>1317</v>
      </c>
      <c r="O20" s="7">
        <f>DHAC_TestOrgs_combined!D8</f>
        <v>8520</v>
      </c>
      <c r="P20" s="66" t="str">
        <f>DHAC_TestOrgs_combined!E8</f>
        <v>Pathology and Diagnostic Imaging Services</v>
      </c>
      <c r="Q20" s="66" t="str">
        <f t="shared" si="1"/>
        <v>http://snomed.info/sct</v>
      </c>
      <c r="R20" s="120" t="str">
        <f>TRIM(_xlfn.XLOOKUP(DHAC_TestOrgs_combined!$F8,CodeMaps!$B$94:$B$110,CodeMaps!$F$94:$F$110,""))</f>
        <v>310074003</v>
      </c>
      <c r="S20" s="120" t="str">
        <f>TRIM(_xlfn.XLOOKUP(R20,CodeMaps!$F$94:$F$110,CodeMaps!$G$94:$G$110,""))</f>
        <v xml:space="preserve">	Pathology service</v>
      </c>
      <c r="T20" s="65" t="str">
        <f>IF(DHAC_TestOrgs_combined!I8="",DHAC_TestOrgs_combined!G8,DHAC_TestOrgs_combined!I8)</f>
        <v>Pathology laboratory service</v>
      </c>
      <c r="U20" s="32" t="str">
        <f>DHAC_TestOrgs_combined!C8</f>
        <v>Carrington Pathology</v>
      </c>
      <c r="W20" s="7" t="s">
        <v>252</v>
      </c>
      <c r="X20" s="7" t="str">
        <f>DHAC_TestOrgs_combined!O8</f>
        <v>0755503570</v>
      </c>
      <c r="Y20" s="66" t="s">
        <v>1321</v>
      </c>
      <c r="Z20" s="7" t="s">
        <v>282</v>
      </c>
      <c r="AA20" s="32" t="str">
        <f>DHAC_TestOrgs_combined!Q8</f>
        <v>info@carringtonpathology.example.com.au</v>
      </c>
      <c r="AB20" s="66"/>
      <c r="AC20" s="66"/>
      <c r="AD20" s="32" t="str">
        <f>DHAC_TestOrgs_combined!K8</f>
        <v>142 East Way</v>
      </c>
      <c r="AE20" s="32" t="str">
        <f>DHAC_TestOrgs_combined!L8</f>
        <v>Carrington</v>
      </c>
      <c r="AF20" s="32" t="str">
        <f>DHAC_TestOrgs_combined!M8</f>
        <v>QLD</v>
      </c>
      <c r="AG20" s="7">
        <f>DHAC_TestOrgs_combined!N8</f>
        <v>4350</v>
      </c>
    </row>
    <row r="21" spans="1:33" hidden="1" x14ac:dyDescent="0.25">
      <c r="A21" s="65" t="str">
        <f>LOWER(SUBSTITUTE(DHAC_TestOrgs_combined!C9," ","-"))</f>
        <v>kioma-pathology</v>
      </c>
      <c r="B21" s="65"/>
      <c r="C21" s="7" t="s">
        <v>1379</v>
      </c>
      <c r="D21" s="66"/>
      <c r="E21" s="66" t="s">
        <v>1380</v>
      </c>
      <c r="F21" s="7" t="s">
        <v>1381</v>
      </c>
      <c r="G21" s="7" t="str">
        <f>DHAC_TestOrgs_combined!B9</f>
        <v>8003621566705995</v>
      </c>
      <c r="H21" s="7" t="s">
        <v>1314</v>
      </c>
      <c r="I21" s="66"/>
      <c r="J21" s="66" t="s">
        <v>1315</v>
      </c>
      <c r="K21" s="7" t="s">
        <v>1316</v>
      </c>
      <c r="L21" s="7">
        <f>DHAC_TestOrgs_combined!J9</f>
        <v>81122808516</v>
      </c>
      <c r="M21" s="66"/>
      <c r="N21" s="7" t="s">
        <v>1317</v>
      </c>
      <c r="O21" s="7">
        <f>DHAC_TestOrgs_combined!D9</f>
        <v>8520</v>
      </c>
      <c r="P21" s="66" t="str">
        <f>DHAC_TestOrgs_combined!E9</f>
        <v>Pathology and Diagnostic Imaging Services</v>
      </c>
      <c r="Q21" s="66" t="str">
        <f t="shared" si="1"/>
        <v>http://snomed.info/sct</v>
      </c>
      <c r="R21" s="120" t="str">
        <f>TRIM(_xlfn.XLOOKUP(DHAC_TestOrgs_combined!$F9,CodeMaps!$B$94:$B$110,CodeMaps!$F$94:$F$110,""))</f>
        <v>310074003</v>
      </c>
      <c r="S21" s="120" t="str">
        <f>TRIM(_xlfn.XLOOKUP(R21,CodeMaps!$F$94:$F$110,CodeMaps!$G$94:$G$110,""))</f>
        <v xml:space="preserve">	Pathology service</v>
      </c>
      <c r="T21" s="65" t="str">
        <f>IF(DHAC_TestOrgs_combined!I9="",DHAC_TestOrgs_combined!G9,DHAC_TestOrgs_combined!I9)</f>
        <v>Pathology laboratory service</v>
      </c>
      <c r="U21" s="32" t="str">
        <f>DHAC_TestOrgs_combined!C9</f>
        <v>Kioma Pathology</v>
      </c>
      <c r="W21" s="7" t="s">
        <v>252</v>
      </c>
      <c r="X21" s="7" t="str">
        <f>DHAC_TestOrgs_combined!O9</f>
        <v>0755505000</v>
      </c>
      <c r="Y21" s="66" t="s">
        <v>1321</v>
      </c>
      <c r="Z21" s="7" t="s">
        <v>282</v>
      </c>
      <c r="AA21" s="32" t="str">
        <f>DHAC_TestOrgs_combined!Q9</f>
        <v>info@kiomapathology.example.net</v>
      </c>
      <c r="AB21" s="66"/>
      <c r="AC21" s="66"/>
      <c r="AD21" s="32" t="str">
        <f>DHAC_TestOrgs_combined!K9</f>
        <v>15 Hazlett Est</v>
      </c>
      <c r="AE21" s="32" t="str">
        <f>DHAC_TestOrgs_combined!L9</f>
        <v>Kioma</v>
      </c>
      <c r="AF21" s="32" t="str">
        <f>DHAC_TestOrgs_combined!M9</f>
        <v>QLD</v>
      </c>
      <c r="AG21" s="7">
        <f>DHAC_TestOrgs_combined!N9</f>
        <v>4498</v>
      </c>
    </row>
    <row r="22" spans="1:33" hidden="1" x14ac:dyDescent="0.25">
      <c r="A22" s="101" t="str">
        <f>LOWER(SUBSTITUTE(DHAC_TestOrgs_combined!C10," ","-"))</f>
        <v>east-mackay-pharmacy</v>
      </c>
      <c r="B22" s="65"/>
      <c r="C22" s="7" t="s">
        <v>1379</v>
      </c>
      <c r="D22" s="66"/>
      <c r="E22" s="66" t="s">
        <v>1380</v>
      </c>
      <c r="F22" s="7" t="s">
        <v>1381</v>
      </c>
      <c r="G22" s="7" t="str">
        <f>DHAC_TestOrgs_combined!B10</f>
        <v>8003626566706893</v>
      </c>
      <c r="H22" s="7" t="s">
        <v>1314</v>
      </c>
      <c r="I22" s="66"/>
      <c r="J22" s="66" t="s">
        <v>1315</v>
      </c>
      <c r="K22" s="7" t="s">
        <v>1316</v>
      </c>
      <c r="L22" s="7">
        <f>DHAC_TestOrgs_combined!J10</f>
        <v>81146583113</v>
      </c>
      <c r="M22" s="66"/>
      <c r="N22" s="7" t="s">
        <v>1317</v>
      </c>
      <c r="O22" s="7">
        <f>DHAC_TestOrgs_combined!D10</f>
        <v>4271</v>
      </c>
      <c r="P22" s="66" t="str">
        <f>DHAC_TestOrgs_combined!E10</f>
        <v>Retail Pharmacy</v>
      </c>
      <c r="Q22" s="66" t="str">
        <f t="shared" si="1"/>
        <v>http://snomed.info/sct</v>
      </c>
      <c r="R22" s="120" t="str">
        <f>TRIM(_xlfn.XLOOKUP(DHAC_TestOrgs_combined!$F10,CodeMaps!$B$94:$B$110,CodeMaps!$F$94:$F$110,""))</f>
        <v>310080006</v>
      </c>
      <c r="S22" s="120" t="str">
        <f>TRIM(_xlfn.XLOOKUP(R22,CodeMaps!$F$94:$F$110,CodeMaps!$G$94:$G$110,""))</f>
        <v>Pharmacy service</v>
      </c>
      <c r="T22" s="65" t="str">
        <f>IF(DHAC_TestOrgs_combined!I10="",DHAC_TestOrgs_combined!G10,DHAC_TestOrgs_combined!I10)</f>
        <v>Pharmacy, retail, operation</v>
      </c>
      <c r="U22" s="32" t="str">
        <f>DHAC_TestOrgs_combined!C10</f>
        <v>East Mackay Pharmacy</v>
      </c>
      <c r="W22" s="7" t="s">
        <v>252</v>
      </c>
      <c r="X22" s="7" t="str">
        <f>DHAC_TestOrgs_combined!O10</f>
        <v>0755505528</v>
      </c>
      <c r="Y22" s="66" t="s">
        <v>1321</v>
      </c>
      <c r="Z22" s="7" t="s">
        <v>282</v>
      </c>
      <c r="AA22" s="32" t="str">
        <f>DHAC_TestOrgs_combined!Q10</f>
        <v>reception@eastmackaypharmacy.example.com.au</v>
      </c>
      <c r="AB22" s="66"/>
      <c r="AC22" s="66"/>
      <c r="AD22" s="32" t="str">
        <f>DHAC_TestOrgs_combined!K10</f>
        <v>138 Homer St</v>
      </c>
      <c r="AE22" s="32" t="str">
        <f>DHAC_TestOrgs_combined!L10</f>
        <v>East Mackay</v>
      </c>
      <c r="AF22" s="32" t="str">
        <f>DHAC_TestOrgs_combined!M10</f>
        <v>QLD</v>
      </c>
      <c r="AG22" s="7">
        <f>DHAC_TestOrgs_combined!N10</f>
        <v>4740</v>
      </c>
    </row>
    <row r="23" spans="1:33" hidden="1" x14ac:dyDescent="0.25">
      <c r="A23" s="65" t="str">
        <f>LOWER(SUBSTITUTE(DHAC_TestOrgs_combined!C11," ","-"))</f>
        <v>cracow-pharmacy</v>
      </c>
      <c r="B23" s="65"/>
      <c r="C23" s="7" t="s">
        <v>1379</v>
      </c>
      <c r="D23" s="66"/>
      <c r="E23" s="66" t="s">
        <v>1380</v>
      </c>
      <c r="F23" s="7" t="s">
        <v>1381</v>
      </c>
      <c r="G23" s="7" t="str">
        <f>DHAC_TestOrgs_combined!B11</f>
        <v>8003624900039105</v>
      </c>
      <c r="H23" s="7" t="s">
        <v>1314</v>
      </c>
      <c r="I23" s="66"/>
      <c r="J23" s="66" t="s">
        <v>1315</v>
      </c>
      <c r="K23" s="7" t="s">
        <v>1316</v>
      </c>
      <c r="L23" s="7">
        <f>DHAC_TestOrgs_combined!J11</f>
        <v>81157089619</v>
      </c>
      <c r="M23" s="66"/>
      <c r="N23" s="7" t="s">
        <v>1317</v>
      </c>
      <c r="O23" s="7">
        <f>DHAC_TestOrgs_combined!D11</f>
        <v>4271</v>
      </c>
      <c r="P23" s="66" t="str">
        <f>DHAC_TestOrgs_combined!E11</f>
        <v>Retail Pharmacy</v>
      </c>
      <c r="Q23" s="66" t="str">
        <f t="shared" si="1"/>
        <v>http://snomed.info/sct</v>
      </c>
      <c r="R23" s="120" t="str">
        <f>TRIM(_xlfn.XLOOKUP(DHAC_TestOrgs_combined!$F11,CodeMaps!$B$94:$B$110,CodeMaps!$F$94:$F$110,""))</f>
        <v>310080006</v>
      </c>
      <c r="S23" s="120" t="str">
        <f>TRIM(_xlfn.XLOOKUP(R23,CodeMaps!$F$94:$F$110,CodeMaps!$G$94:$G$110,""))</f>
        <v>Pharmacy service</v>
      </c>
      <c r="T23" s="65" t="str">
        <f>IF(DHAC_TestOrgs_combined!I11="",DHAC_TestOrgs_combined!G11,DHAC_TestOrgs_combined!I11)</f>
        <v>Community Pharmacy</v>
      </c>
      <c r="U23" s="32" t="str">
        <f>DHAC_TestOrgs_combined!C11</f>
        <v>Cracow Pharmacy</v>
      </c>
      <c r="W23" s="7" t="s">
        <v>252</v>
      </c>
      <c r="X23" s="7" t="str">
        <f>DHAC_TestOrgs_combined!O11</f>
        <v>0755500346</v>
      </c>
      <c r="Y23" s="66" t="s">
        <v>1321</v>
      </c>
      <c r="Z23" s="7" t="s">
        <v>282</v>
      </c>
      <c r="AA23" s="32" t="str">
        <f>DHAC_TestOrgs_combined!Q11</f>
        <v>reception@cracowpharmacy.example.net</v>
      </c>
      <c r="AB23" s="66"/>
      <c r="AC23" s="66"/>
      <c r="AD23" s="32" t="str">
        <f>DHAC_TestOrgs_combined!K11</f>
        <v>174 Tarpeian St</v>
      </c>
      <c r="AE23" s="32" t="str">
        <f>DHAC_TestOrgs_combined!L11</f>
        <v>Cracow</v>
      </c>
      <c r="AF23" s="32" t="str">
        <f>DHAC_TestOrgs_combined!M11</f>
        <v>QLD</v>
      </c>
      <c r="AG23" s="7">
        <f>DHAC_TestOrgs_combined!N11</f>
        <v>4719</v>
      </c>
    </row>
    <row r="24" spans="1:33" hidden="1" x14ac:dyDescent="0.25">
      <c r="A24" s="101" t="str">
        <f>LOWER(SUBSTITUTE(DHAC_TestOrgs_combined!C12," ","-"))</f>
        <v>elimbah-medical-centre</v>
      </c>
      <c r="B24" s="72"/>
      <c r="C24" s="7" t="s">
        <v>1379</v>
      </c>
      <c r="D24" s="66"/>
      <c r="E24" s="66" t="s">
        <v>1380</v>
      </c>
      <c r="F24" s="7" t="s">
        <v>1381</v>
      </c>
      <c r="G24" s="7" t="str">
        <f>DHAC_TestOrgs_combined!B12</f>
        <v>8003629900040359</v>
      </c>
      <c r="H24" s="7" t="s">
        <v>1314</v>
      </c>
      <c r="I24" s="66"/>
      <c r="J24" s="66" t="s">
        <v>1315</v>
      </c>
      <c r="K24" s="7" t="s">
        <v>1316</v>
      </c>
      <c r="L24" s="7">
        <f>DHAC_TestOrgs_combined!J12</f>
        <v>81195054644</v>
      </c>
      <c r="M24" s="66"/>
      <c r="N24" s="7" t="s">
        <v>1317</v>
      </c>
      <c r="O24" s="7">
        <f>DHAC_TestOrgs_combined!D12</f>
        <v>8511</v>
      </c>
      <c r="P24" s="66" t="str">
        <f>DHAC_TestOrgs_combined!E12</f>
        <v>General Practice</v>
      </c>
      <c r="Q24" s="66" t="str">
        <f t="shared" si="1"/>
        <v>http://snomed.info/sct</v>
      </c>
      <c r="R24" s="120" t="str">
        <f>TRIM(_xlfn.XLOOKUP(DHAC_TestOrgs_combined!$F12,CodeMaps!$B$94:$B$110,CodeMaps!$F$94:$F$110,""))</f>
        <v>700232004</v>
      </c>
      <c r="S24" s="120" t="str">
        <f>TRIM(_xlfn.XLOOKUP(R24,CodeMaps!$F$94:$F$110,CodeMaps!$G$94:$G$110,""))</f>
        <v>General medical service</v>
      </c>
      <c r="T24" s="65" t="str">
        <f>IF(DHAC_TestOrgs_combined!I12="",DHAC_TestOrgs_combined!G12,DHAC_TestOrgs_combined!I12)</f>
        <v>General medical practitioner service</v>
      </c>
      <c r="U24" s="32" t="str">
        <f>DHAC_TestOrgs_combined!C12</f>
        <v>Elimbah Medical Centre</v>
      </c>
      <c r="W24" s="7" t="s">
        <v>252</v>
      </c>
      <c r="X24" s="7" t="str">
        <f>DHAC_TestOrgs_combined!O12</f>
        <v>0755503997</v>
      </c>
      <c r="Y24" s="66" t="s">
        <v>1321</v>
      </c>
      <c r="Z24" s="7" t="s">
        <v>282</v>
      </c>
      <c r="AA24" s="32" t="str">
        <f>DHAC_TestOrgs_combined!Q12</f>
        <v>info@elimbahmedicalcentre.example.com.au</v>
      </c>
      <c r="AB24" s="66"/>
      <c r="AC24" s="66"/>
      <c r="AD24" s="32" t="str">
        <f>DHAC_TestOrgs_combined!K12</f>
        <v>199 Copper Esp</v>
      </c>
      <c r="AE24" s="32" t="str">
        <f>DHAC_TestOrgs_combined!L12</f>
        <v>Elimbah</v>
      </c>
      <c r="AF24" s="32" t="str">
        <f>DHAC_TestOrgs_combined!M12</f>
        <v>QLD</v>
      </c>
      <c r="AG24" s="7">
        <f>DHAC_TestOrgs_combined!N12</f>
        <v>4516</v>
      </c>
    </row>
    <row r="25" spans="1:33" hidden="1" x14ac:dyDescent="0.25">
      <c r="A25" s="65" t="str">
        <f>LOWER(SUBSTITUTE(DHAC_TestOrgs_combined!C13," ","-"))</f>
        <v>loch-lomond-medical-clinic</v>
      </c>
      <c r="B25" s="65"/>
      <c r="C25" s="7" t="s">
        <v>1379</v>
      </c>
      <c r="D25" s="66"/>
      <c r="E25" s="66" t="s">
        <v>1380</v>
      </c>
      <c r="F25" s="7" t="s">
        <v>1381</v>
      </c>
      <c r="G25" s="7" t="str">
        <f>DHAC_TestOrgs_combined!B13</f>
        <v>8003629900040367</v>
      </c>
      <c r="H25" s="7" t="s">
        <v>1314</v>
      </c>
      <c r="I25" s="66"/>
      <c r="J25" s="66" t="s">
        <v>1315</v>
      </c>
      <c r="K25" s="7" t="s">
        <v>1316</v>
      </c>
      <c r="L25" s="7">
        <f>DHAC_TestOrgs_combined!J13</f>
        <v>81111751322</v>
      </c>
      <c r="M25" s="66"/>
      <c r="N25" s="7" t="s">
        <v>1317</v>
      </c>
      <c r="O25" s="7">
        <f>DHAC_TestOrgs_combined!D13</f>
        <v>8511</v>
      </c>
      <c r="P25" s="66" t="str">
        <f>DHAC_TestOrgs_combined!E13</f>
        <v>General Practice</v>
      </c>
      <c r="Q25" s="66" t="str">
        <f t="shared" si="1"/>
        <v>http://snomed.info/sct</v>
      </c>
      <c r="R25" s="120" t="str">
        <f>TRIM(_xlfn.XLOOKUP(DHAC_TestOrgs_combined!$F13,CodeMaps!$B$94:$B$110,CodeMaps!$F$94:$F$110,""))</f>
        <v>788007007</v>
      </c>
      <c r="S25" s="120" t="str">
        <f>TRIM(_xlfn.XLOOKUP(R25,CodeMaps!$F$94:$F$110,CodeMaps!$G$94:$G$110,""))</f>
        <v>General practice service</v>
      </c>
      <c r="T25" s="65" t="str">
        <f>IF(DHAC_TestOrgs_combined!I13="",DHAC_TestOrgs_combined!G13,DHAC_TestOrgs_combined!I13)</f>
        <v>General practice medical clinic service</v>
      </c>
      <c r="U25" s="32" t="str">
        <f>DHAC_TestOrgs_combined!C13</f>
        <v>Loch Lomond Medical Clinic</v>
      </c>
      <c r="W25" s="7" t="s">
        <v>252</v>
      </c>
      <c r="X25" s="7" t="str">
        <f>DHAC_TestOrgs_combined!O13</f>
        <v>0755507646</v>
      </c>
      <c r="Y25" s="66" t="s">
        <v>1321</v>
      </c>
      <c r="Z25" s="7" t="s">
        <v>282</v>
      </c>
      <c r="AA25" s="32" t="str">
        <f>DHAC_TestOrgs_combined!Q13</f>
        <v>info@lochlomondmc.example.net</v>
      </c>
      <c r="AB25" s="66"/>
      <c r="AC25" s="66"/>
      <c r="AD25" s="32" t="str">
        <f>DHAC_TestOrgs_combined!K13</f>
        <v>32 Silver Cl</v>
      </c>
      <c r="AE25" s="32" t="str">
        <f>DHAC_TestOrgs_combined!L13</f>
        <v>Loch Lomond</v>
      </c>
      <c r="AF25" s="32" t="str">
        <f>DHAC_TestOrgs_combined!M13</f>
        <v>QLD</v>
      </c>
      <c r="AG25" s="7">
        <f>DHAC_TestOrgs_combined!N13</f>
        <v>4370</v>
      </c>
    </row>
    <row r="26" spans="1:33" hidden="1" x14ac:dyDescent="0.25">
      <c r="A26" s="65" t="str">
        <f>LOWER(SUBSTITUTE(DHAC_TestOrgs_combined!C14," ","-"))</f>
        <v>hudson-aged-care</v>
      </c>
      <c r="B26" s="65"/>
      <c r="C26" s="7" t="s">
        <v>1379</v>
      </c>
      <c r="D26" s="66"/>
      <c r="E26" s="66" t="s">
        <v>1380</v>
      </c>
      <c r="F26" s="7" t="s">
        <v>1381</v>
      </c>
      <c r="G26" s="7" t="str">
        <f>DHAC_TestOrgs_combined!B14</f>
        <v>8003621566706019</v>
      </c>
      <c r="H26" s="7" t="s">
        <v>1314</v>
      </c>
      <c r="I26" s="66"/>
      <c r="J26" s="66" t="s">
        <v>1315</v>
      </c>
      <c r="K26" s="7" t="s">
        <v>1316</v>
      </c>
      <c r="L26" s="7">
        <f>DHAC_TestOrgs_combined!J14</f>
        <v>81187304299</v>
      </c>
      <c r="M26" s="66"/>
      <c r="N26" s="7" t="s">
        <v>1317</v>
      </c>
      <c r="O26" s="7">
        <f>DHAC_TestOrgs_combined!D14</f>
        <v>8601</v>
      </c>
      <c r="P26" s="66" t="str">
        <f>DHAC_TestOrgs_combined!E14</f>
        <v>Aged Care Residential Services</v>
      </c>
      <c r="Q26" s="66" t="str">
        <f t="shared" si="1"/>
        <v>http://snomed.info/sct</v>
      </c>
      <c r="R26" s="120" t="str">
        <f>TRIM(_xlfn.XLOOKUP(DHAC_TestOrgs_combined!$F14,CodeMaps!$B$94:$B$110,CodeMaps!$F$94:$F$110,""))</f>
        <v>1120991000168102</v>
      </c>
      <c r="S26" s="120" t="str">
        <f>TRIM(_xlfn.XLOOKUP(R26,CodeMaps!$F$94:$F$110,CodeMaps!$G$94:$G$110,""))</f>
        <v>Aged care residential service</v>
      </c>
      <c r="T26" s="65" t="str">
        <f>IF(DHAC_TestOrgs_combined!I14="",DHAC_TestOrgs_combined!G14,DHAC_TestOrgs_combined!I14)</f>
        <v>Residential care for the aged operation</v>
      </c>
      <c r="U26" s="32" t="str">
        <f>DHAC_TestOrgs_combined!C14</f>
        <v>Hudson Aged Care</v>
      </c>
      <c r="W26" s="7" t="s">
        <v>252</v>
      </c>
      <c r="X26" s="7" t="str">
        <f>DHAC_TestOrgs_combined!O14</f>
        <v>0755500619</v>
      </c>
      <c r="Y26" s="66" t="s">
        <v>1321</v>
      </c>
      <c r="Z26" s="7" t="s">
        <v>282</v>
      </c>
      <c r="AA26" s="32" t="str">
        <f>DHAC_TestOrgs_combined!Q14</f>
        <v>reception@hudsonagedcare.example.com.au</v>
      </c>
      <c r="AB26" s="66"/>
      <c r="AC26" s="66"/>
      <c r="AD26" s="32" t="str">
        <f>DHAC_TestOrgs_combined!K14</f>
        <v>99 Southern Lane</v>
      </c>
      <c r="AE26" s="32" t="str">
        <f>DHAC_TestOrgs_combined!L14</f>
        <v>Hudson</v>
      </c>
      <c r="AF26" s="32" t="str">
        <f>DHAC_TestOrgs_combined!M14</f>
        <v>QLD</v>
      </c>
      <c r="AG26" s="7">
        <f>DHAC_TestOrgs_combined!N14</f>
        <v>4860</v>
      </c>
    </row>
    <row r="27" spans="1:33" hidden="1" x14ac:dyDescent="0.25">
      <c r="A27" s="65" t="str">
        <f>LOWER(SUBSTITUTE(DHAC_TestOrgs_combined!C15," ","-"))</f>
        <v>annandale-dental</v>
      </c>
      <c r="B27" s="65"/>
      <c r="C27" s="7" t="s">
        <v>1379</v>
      </c>
      <c r="D27" s="66"/>
      <c r="E27" s="66" t="s">
        <v>1380</v>
      </c>
      <c r="F27" s="7" t="s">
        <v>1381</v>
      </c>
      <c r="G27" s="7" t="str">
        <f>DHAC_TestOrgs_combined!B15</f>
        <v>8003629900040383</v>
      </c>
      <c r="H27" s="7" t="s">
        <v>1314</v>
      </c>
      <c r="I27" s="66"/>
      <c r="J27" s="66" t="s">
        <v>1315</v>
      </c>
      <c r="K27" s="7" t="s">
        <v>1316</v>
      </c>
      <c r="L27" s="7">
        <f>DHAC_TestOrgs_combined!J15</f>
        <v>81117277206</v>
      </c>
      <c r="M27" s="66"/>
      <c r="N27" s="7" t="s">
        <v>1317</v>
      </c>
      <c r="O27" s="7">
        <f>DHAC_TestOrgs_combined!D15</f>
        <v>8531</v>
      </c>
      <c r="P27" s="66" t="str">
        <f>DHAC_TestOrgs_combined!E15</f>
        <v>Dental Services</v>
      </c>
      <c r="Q27" s="66" t="str">
        <f t="shared" si="1"/>
        <v>http://snomed.info/sct</v>
      </c>
      <c r="R27" s="120" t="str">
        <f>TRIM(_xlfn.XLOOKUP(DHAC_TestOrgs_combined!$F15,CodeMaps!$B$94:$B$110,CodeMaps!$F$94:$F$110,""))</f>
        <v>310144008</v>
      </c>
      <c r="S27" s="120" t="str">
        <f>TRIM(_xlfn.XLOOKUP(R27,CodeMaps!$F$94:$F$110,CodeMaps!$G$94:$G$110,""))</f>
        <v>General dental practice service</v>
      </c>
      <c r="T27" s="65" t="str">
        <f>IF(DHAC_TestOrgs_combined!I15="",DHAC_TestOrgs_combined!G15,DHAC_TestOrgs_combined!I15)</f>
        <v>Dental practice service</v>
      </c>
      <c r="U27" s="32" t="str">
        <f>DHAC_TestOrgs_combined!C15</f>
        <v>Annandale Dental</v>
      </c>
      <c r="W27" s="7" t="s">
        <v>252</v>
      </c>
      <c r="X27" s="7" t="str">
        <f>DHAC_TestOrgs_combined!O15</f>
        <v>0755500726</v>
      </c>
      <c r="Y27" s="66" t="s">
        <v>1321</v>
      </c>
      <c r="Z27" s="7" t="s">
        <v>282</v>
      </c>
      <c r="AA27" s="32" t="str">
        <f>DHAC_TestOrgs_combined!Q15</f>
        <v>reception@annandaledental.example.net</v>
      </c>
      <c r="AB27" s="66"/>
      <c r="AC27" s="66"/>
      <c r="AD27" s="32" t="str">
        <f>DHAC_TestOrgs_combined!K15</f>
        <v>164 Cresson Esp</v>
      </c>
      <c r="AE27" s="32" t="str">
        <f>DHAC_TestOrgs_combined!L15</f>
        <v>Annandale</v>
      </c>
      <c r="AF27" s="32" t="str">
        <f>DHAC_TestOrgs_combined!M15</f>
        <v>QLD</v>
      </c>
      <c r="AG27" s="7">
        <f>DHAC_TestOrgs_combined!N15</f>
        <v>4814</v>
      </c>
    </row>
    <row r="28" spans="1:33" hidden="1" x14ac:dyDescent="0.25">
      <c r="A28" s="65" t="str">
        <f>LOWER(SUBSTITUTE(DHAC_TestOrgs_combined!C16," ","-"))</f>
        <v>southedge-practice</v>
      </c>
      <c r="B28" s="65"/>
      <c r="C28" s="7" t="s">
        <v>1379</v>
      </c>
      <c r="D28" s="66"/>
      <c r="E28" s="66" t="s">
        <v>1380</v>
      </c>
      <c r="F28" s="7" t="s">
        <v>1381</v>
      </c>
      <c r="G28" s="7" t="str">
        <f>DHAC_TestOrgs_combined!B16</f>
        <v>8003626566706901</v>
      </c>
      <c r="H28" s="7" t="s">
        <v>1314</v>
      </c>
      <c r="I28" s="66"/>
      <c r="J28" s="66" t="s">
        <v>1315</v>
      </c>
      <c r="K28" s="7" t="s">
        <v>1316</v>
      </c>
      <c r="L28" s="7">
        <f>DHAC_TestOrgs_combined!J16</f>
        <v>81196286236</v>
      </c>
      <c r="M28" s="66"/>
      <c r="N28" s="7" t="s">
        <v>1317</v>
      </c>
      <c r="O28" s="7">
        <f>DHAC_TestOrgs_combined!D16</f>
        <v>8511</v>
      </c>
      <c r="P28" s="66" t="str">
        <f>DHAC_TestOrgs_combined!E16</f>
        <v>General Practice</v>
      </c>
      <c r="Q28" s="66" t="str">
        <f t="shared" si="1"/>
        <v>http://snomed.info/sct</v>
      </c>
      <c r="R28" s="120" t="str">
        <f>TRIM(_xlfn.XLOOKUP(DHAC_TestOrgs_combined!$F16,CodeMaps!$B$94:$B$110,CodeMaps!$F$94:$F$110,""))</f>
        <v>413294000</v>
      </c>
      <c r="S28" s="120" t="str">
        <f>TRIM(_xlfn.XLOOKUP(R28,CodeMaps!$F$94:$F$110,CodeMaps!$G$94:$G$110,""))</f>
        <v>Community health services</v>
      </c>
      <c r="T28" s="65" t="str">
        <f>IF(DHAC_TestOrgs_combined!I16="",DHAC_TestOrgs_combined!G16,DHAC_TestOrgs_combined!I16)</f>
        <v>Community Health Care</v>
      </c>
      <c r="U28" s="32" t="str">
        <f>DHAC_TestOrgs_combined!C16</f>
        <v>Southedge Practice</v>
      </c>
      <c r="W28" s="7" t="s">
        <v>252</v>
      </c>
      <c r="X28" s="7" t="str">
        <f>DHAC_TestOrgs_combined!O16</f>
        <v>0755508297</v>
      </c>
      <c r="Y28" s="66" t="s">
        <v>1321</v>
      </c>
      <c r="Z28" s="7" t="s">
        <v>282</v>
      </c>
      <c r="AA28" s="32" t="str">
        <f>DHAC_TestOrgs_combined!Q16</f>
        <v>info@southedgepractice.example.com.au</v>
      </c>
      <c r="AB28" s="66"/>
      <c r="AC28" s="66"/>
      <c r="AD28" s="32" t="str">
        <f>DHAC_TestOrgs_combined!K16</f>
        <v>33 Church Tce</v>
      </c>
      <c r="AE28" s="32" t="str">
        <f>DHAC_TestOrgs_combined!L16</f>
        <v>Southedge</v>
      </c>
      <c r="AF28" s="32" t="str">
        <f>DHAC_TestOrgs_combined!M16</f>
        <v>QLD</v>
      </c>
      <c r="AG28" s="7">
        <f>DHAC_TestOrgs_combined!N16</f>
        <v>4871</v>
      </c>
    </row>
    <row r="29" spans="1:33" hidden="1" x14ac:dyDescent="0.25">
      <c r="A29" s="65" t="str">
        <f>LOWER(SUBSTITUTE(DHAC_TestOrgs_combined!C17," ","-"))</f>
        <v>dubbo-emergency</v>
      </c>
      <c r="B29" s="65"/>
      <c r="C29" s="7" t="s">
        <v>1379</v>
      </c>
      <c r="D29" s="66"/>
      <c r="E29" s="66" t="s">
        <v>1380</v>
      </c>
      <c r="F29" s="7" t="s">
        <v>1381</v>
      </c>
      <c r="G29" s="7" t="str">
        <f>DHAC_TestOrgs_combined!B17</f>
        <v>8003624900039121</v>
      </c>
      <c r="H29" s="7" t="s">
        <v>1314</v>
      </c>
      <c r="I29" s="66"/>
      <c r="J29" s="66" t="s">
        <v>1315</v>
      </c>
      <c r="K29" s="7" t="s">
        <v>1316</v>
      </c>
      <c r="L29" s="7">
        <f>DHAC_TestOrgs_combined!J17</f>
        <v>81142741850</v>
      </c>
      <c r="M29" s="66"/>
      <c r="N29" s="7" t="s">
        <v>1317</v>
      </c>
      <c r="O29" s="7">
        <f>DHAC_TestOrgs_combined!D17</f>
        <v>8512</v>
      </c>
      <c r="P29" s="66" t="str">
        <f>DHAC_TestOrgs_combined!E17</f>
        <v>Specialist Medical Services</v>
      </c>
      <c r="Q29" s="66" t="str">
        <f t="shared" si="1"/>
        <v>http://snomed.info/sct</v>
      </c>
      <c r="R29" s="120" t="str">
        <f>TRIM(_xlfn.XLOOKUP(DHAC_TestOrgs_combined!$F17,CodeMaps!$B$94:$B$110,CodeMaps!$F$94:$F$110,""))</f>
        <v>310000008</v>
      </c>
      <c r="S29" s="120" t="str">
        <f>TRIM(_xlfn.XLOOKUP(R29,CodeMaps!$F$94:$F$110,CodeMaps!$G$94:$G$110,""))</f>
        <v>Emergency department service</v>
      </c>
      <c r="T29" s="65" t="str">
        <f>IF(DHAC_TestOrgs_combined!I17="",DHAC_TestOrgs_combined!G17,DHAC_TestOrgs_combined!I17)</f>
        <v>Emergency Department Services</v>
      </c>
      <c r="U29" s="32" t="str">
        <f>DHAC_TestOrgs_combined!C17</f>
        <v>Dubbo Emergency</v>
      </c>
      <c r="W29" s="7" t="s">
        <v>252</v>
      </c>
      <c r="X29" s="7" t="str">
        <f>DHAC_TestOrgs_combined!O17</f>
        <v>0255500451</v>
      </c>
      <c r="Y29" s="66" t="s">
        <v>1321</v>
      </c>
      <c r="Z29" s="7" t="s">
        <v>282</v>
      </c>
      <c r="AA29" s="32" t="str">
        <f>DHAC_TestOrgs_combined!Q17</f>
        <v>info@dubboemergency.example.net</v>
      </c>
      <c r="AB29" s="66"/>
      <c r="AC29" s="66"/>
      <c r="AD29" s="32" t="str">
        <f>DHAC_TestOrgs_combined!K17</f>
        <v>24 Airport Rdge</v>
      </c>
      <c r="AE29" s="32" t="str">
        <f>DHAC_TestOrgs_combined!L17</f>
        <v>Dubbo</v>
      </c>
      <c r="AF29" s="32" t="str">
        <f>DHAC_TestOrgs_combined!M17</f>
        <v>NSW</v>
      </c>
      <c r="AG29" s="7">
        <f>DHAC_TestOrgs_combined!N17</f>
        <v>2830</v>
      </c>
    </row>
    <row r="30" spans="1:33" hidden="1" x14ac:dyDescent="0.25">
      <c r="A30" s="65" t="str">
        <f>LOWER(SUBSTITUTE(DHAC_TestOrgs_combined!C18," ","-"))</f>
        <v>gangat-endocrinology-clinic</v>
      </c>
      <c r="B30" s="65"/>
      <c r="C30" s="7" t="s">
        <v>1379</v>
      </c>
      <c r="D30" s="66"/>
      <c r="E30" s="66" t="s">
        <v>1380</v>
      </c>
      <c r="F30" s="7" t="s">
        <v>1381</v>
      </c>
      <c r="G30" s="7" t="str">
        <f>DHAC_TestOrgs_combined!B18</f>
        <v>8003628233373115</v>
      </c>
      <c r="H30" s="7" t="s">
        <v>1314</v>
      </c>
      <c r="I30" s="66"/>
      <c r="J30" s="66" t="s">
        <v>1315</v>
      </c>
      <c r="K30" s="7" t="s">
        <v>1316</v>
      </c>
      <c r="L30" s="7">
        <f>DHAC_TestOrgs_combined!J18</f>
        <v>81173889719</v>
      </c>
      <c r="M30" s="66"/>
      <c r="N30" s="7" t="s">
        <v>1317</v>
      </c>
      <c r="O30" s="7">
        <f>DHAC_TestOrgs_combined!D18</f>
        <v>8512</v>
      </c>
      <c r="P30" s="66" t="str">
        <f>DHAC_TestOrgs_combined!E18</f>
        <v>Specialist Medical Services</v>
      </c>
      <c r="Q30" s="66" t="str">
        <f t="shared" si="1"/>
        <v>http://snomed.info/sct</v>
      </c>
      <c r="R30" s="120" t="str">
        <f>TRIM(_xlfn.XLOOKUP(DHAC_TestOrgs_combined!$F18,CodeMaps!$B$94:$B$110,CodeMaps!$F$94:$F$110,""))</f>
        <v>310138009</v>
      </c>
      <c r="S30" s="120" t="str">
        <f>TRIM(_xlfn.XLOOKUP(R30,CodeMaps!$F$94:$F$110,CodeMaps!$G$94:$G$110,""))</f>
        <v xml:space="preserve">	Surgical service</v>
      </c>
      <c r="T30" s="65" t="str">
        <f>IF(DHAC_TestOrgs_combined!I18="",DHAC_TestOrgs_combined!G18,DHAC_TestOrgs_combined!I18)</f>
        <v>Endocrinology Services</v>
      </c>
      <c r="U30" s="32" t="str">
        <f>DHAC_TestOrgs_combined!C18</f>
        <v>Gangat Endocrinology Clinic</v>
      </c>
      <c r="W30" s="7" t="s">
        <v>252</v>
      </c>
      <c r="X30" s="7" t="str">
        <f>DHAC_TestOrgs_combined!O18</f>
        <v>0255509908</v>
      </c>
      <c r="Y30" s="66" t="s">
        <v>1321</v>
      </c>
      <c r="Z30" s="7" t="s">
        <v>282</v>
      </c>
      <c r="AA30" s="32" t="str">
        <f>DHAC_TestOrgs_combined!Q18</f>
        <v>reception@gangatendocrinologyclinic.example.com.au</v>
      </c>
      <c r="AB30" s="66"/>
      <c r="AC30" s="66"/>
      <c r="AD30" s="32" t="str">
        <f>DHAC_TestOrgs_combined!K18</f>
        <v>142 Mandarin Rd</v>
      </c>
      <c r="AE30" s="32" t="str">
        <f>DHAC_TestOrgs_combined!L18</f>
        <v>Gangat</v>
      </c>
      <c r="AF30" s="32" t="str">
        <f>DHAC_TestOrgs_combined!M18</f>
        <v>NSW</v>
      </c>
      <c r="AG30" s="7">
        <f>DHAC_TestOrgs_combined!N18</f>
        <v>2422</v>
      </c>
    </row>
    <row r="31" spans="1:33" hidden="1" x14ac:dyDescent="0.25">
      <c r="A31" s="65" t="str">
        <f>LOWER(SUBSTITUTE(DHAC_TestOrgs_combined!C19," ","-"))</f>
        <v>kensington-public-hospital</v>
      </c>
      <c r="B31" s="65"/>
      <c r="C31" s="7" t="s">
        <v>1379</v>
      </c>
      <c r="D31" s="66"/>
      <c r="E31" s="66" t="s">
        <v>1380</v>
      </c>
      <c r="F31" s="7" t="s">
        <v>1381</v>
      </c>
      <c r="G31" s="7" t="str">
        <f>DHAC_TestOrgs_combined!B19</f>
        <v>8003626566706927</v>
      </c>
      <c r="H31" s="7" t="s">
        <v>1314</v>
      </c>
      <c r="I31" s="66"/>
      <c r="J31" s="66" t="s">
        <v>1315</v>
      </c>
      <c r="K31" s="7" t="s">
        <v>1316</v>
      </c>
      <c r="L31" s="7">
        <f>DHAC_TestOrgs_combined!J19</f>
        <v>81160635191</v>
      </c>
      <c r="M31" s="66"/>
      <c r="N31" s="7" t="s">
        <v>1317</v>
      </c>
      <c r="O31" s="7">
        <f>DHAC_TestOrgs_combined!D19</f>
        <v>8401</v>
      </c>
      <c r="P31" s="66" t="str">
        <f>DHAC_TestOrgs_combined!E19</f>
        <v>Hospitals (except Psychiatric Hospitals)</v>
      </c>
      <c r="Q31" s="66" t="str">
        <f t="shared" si="1"/>
        <v>http://snomed.info/sct</v>
      </c>
      <c r="R31" s="120" t="str">
        <f>TRIM(_xlfn.XLOOKUP(DHAC_TestOrgs_combined!$F19,CodeMaps!$B$94:$B$110,CodeMaps!$F$94:$F$110,""))</f>
        <v>2421000175108</v>
      </c>
      <c r="S31" s="120" t="str">
        <f>TRIM(_xlfn.XLOOKUP(R31,CodeMaps!$F$94:$F$110,CodeMaps!$G$94:$G$110,""))</f>
        <v>Acute care inpatient service</v>
      </c>
      <c r="T31" s="65" t="str">
        <f>IF(DHAC_TestOrgs_combined!I19="",DHAC_TestOrgs_combined!G19,DHAC_TestOrgs_combined!I19)</f>
        <v>Public acute care Hospital</v>
      </c>
      <c r="U31" s="32" t="str">
        <f>DHAC_TestOrgs_combined!C19</f>
        <v>Kensington Public Hospital</v>
      </c>
      <c r="W31" s="7" t="s">
        <v>252</v>
      </c>
      <c r="X31" s="7" t="str">
        <f>DHAC_TestOrgs_combined!O19</f>
        <v>0255507070</v>
      </c>
      <c r="Y31" s="66" t="s">
        <v>1321</v>
      </c>
      <c r="Z31" s="7" t="s">
        <v>282</v>
      </c>
      <c r="AA31" s="32" t="str">
        <f>DHAC_TestOrgs_combined!Q19</f>
        <v>reception@kensingtonph.example.net</v>
      </c>
      <c r="AB31" s="66"/>
      <c r="AC31" s="66"/>
      <c r="AD31" s="32" t="str">
        <f>DHAC_TestOrgs_combined!K19</f>
        <v>191 Jenkins Cct</v>
      </c>
      <c r="AE31" s="32" t="str">
        <f>DHAC_TestOrgs_combined!L19</f>
        <v>Kensington</v>
      </c>
      <c r="AF31" s="32" t="str">
        <f>DHAC_TestOrgs_combined!M19</f>
        <v>NSW</v>
      </c>
      <c r="AG31" s="7">
        <f>DHAC_TestOrgs_combined!N19</f>
        <v>2033</v>
      </c>
    </row>
    <row r="32" spans="1:33" hidden="1" x14ac:dyDescent="0.25">
      <c r="A32" s="65" t="str">
        <f>LOWER(SUBSTITUTE(DHAC_TestOrgs_combined!C20," ","-"))</f>
        <v>mount-mitchell-private-hospital</v>
      </c>
      <c r="B32" s="65"/>
      <c r="C32" s="7" t="s">
        <v>1379</v>
      </c>
      <c r="D32" s="66"/>
      <c r="E32" s="66" t="s">
        <v>1380</v>
      </c>
      <c r="F32" s="7" t="s">
        <v>1381</v>
      </c>
      <c r="G32" s="7" t="str">
        <f>DHAC_TestOrgs_combined!B20</f>
        <v>8003623233373330</v>
      </c>
      <c r="H32" s="7" t="s">
        <v>1314</v>
      </c>
      <c r="I32" s="66"/>
      <c r="J32" s="66" t="s">
        <v>1315</v>
      </c>
      <c r="K32" s="7" t="s">
        <v>1316</v>
      </c>
      <c r="L32" s="7">
        <f>DHAC_TestOrgs_combined!J20</f>
        <v>81177929013</v>
      </c>
      <c r="M32" s="66"/>
      <c r="N32" s="7" t="s">
        <v>1317</v>
      </c>
      <c r="O32" s="7">
        <f>DHAC_TestOrgs_combined!D20</f>
        <v>8401</v>
      </c>
      <c r="P32" s="66" t="str">
        <f>DHAC_TestOrgs_combined!E20</f>
        <v>Hospitals (except Psychiatric Hospitals)</v>
      </c>
      <c r="Q32" s="66" t="str">
        <f t="shared" si="1"/>
        <v>http://snomed.info/sct</v>
      </c>
      <c r="R32" s="120" t="str">
        <f>TRIM(_xlfn.XLOOKUP(DHAC_TestOrgs_combined!$F20,CodeMaps!$B$94:$B$110,CodeMaps!$F$94:$F$110,""))</f>
        <v>2421000175108</v>
      </c>
      <c r="S32" s="120" t="str">
        <f>TRIM(_xlfn.XLOOKUP(R32,CodeMaps!$F$94:$F$110,CodeMaps!$G$94:$G$110,""))</f>
        <v>Acute care inpatient service</v>
      </c>
      <c r="T32" s="65" t="str">
        <f>IF(DHAC_TestOrgs_combined!I20="",DHAC_TestOrgs_combined!G20,DHAC_TestOrgs_combined!I20)</f>
        <v>Private acute care Hospital</v>
      </c>
      <c r="U32" s="32" t="str">
        <f>DHAC_TestOrgs_combined!C20</f>
        <v>Mount Mitchell Private Hospital</v>
      </c>
      <c r="W32" s="7" t="s">
        <v>252</v>
      </c>
      <c r="X32" s="7" t="str">
        <f>DHAC_TestOrgs_combined!O20</f>
        <v>0255507157</v>
      </c>
      <c r="Y32" s="66" t="s">
        <v>1321</v>
      </c>
      <c r="Z32" s="7" t="s">
        <v>282</v>
      </c>
      <c r="AA32" s="32" t="str">
        <f>DHAC_TestOrgs_combined!Q20</f>
        <v>info@mountmitchellph.example.com.au</v>
      </c>
      <c r="AB32" s="66"/>
      <c r="AC32" s="66"/>
      <c r="AD32" s="32" t="str">
        <f>DHAC_TestOrgs_combined!K20</f>
        <v>40 Jenkins Rvr</v>
      </c>
      <c r="AE32" s="32" t="str">
        <f>DHAC_TestOrgs_combined!L20</f>
        <v>Mount Mitchell</v>
      </c>
      <c r="AF32" s="32" t="str">
        <f>DHAC_TestOrgs_combined!M20</f>
        <v>NSW</v>
      </c>
      <c r="AG32" s="7">
        <f>DHAC_TestOrgs_combined!N20</f>
        <v>2365</v>
      </c>
    </row>
    <row r="33" spans="1:33" hidden="1" x14ac:dyDescent="0.25">
      <c r="A33" s="65" t="str">
        <f>LOWER(SUBSTITUTE(DHAC_TestOrgs_combined!C21," ","-"))</f>
        <v>frenchs-forest-east-radiology</v>
      </c>
      <c r="B33" s="65"/>
      <c r="C33" s="7" t="s">
        <v>1379</v>
      </c>
      <c r="D33" s="66"/>
      <c r="E33" s="66" t="s">
        <v>1380</v>
      </c>
      <c r="F33" s="7" t="s">
        <v>1381</v>
      </c>
      <c r="G33" s="7" t="str">
        <f>DHAC_TestOrgs_combined!B21</f>
        <v>8003626566706935</v>
      </c>
      <c r="H33" s="7" t="s">
        <v>1314</v>
      </c>
      <c r="I33" s="66"/>
      <c r="J33" s="66" t="s">
        <v>1315</v>
      </c>
      <c r="K33" s="7" t="s">
        <v>1316</v>
      </c>
      <c r="L33" s="7">
        <f>DHAC_TestOrgs_combined!J21</f>
        <v>81116303327</v>
      </c>
      <c r="M33" s="66"/>
      <c r="N33" s="7" t="s">
        <v>1317</v>
      </c>
      <c r="O33" s="7">
        <f>DHAC_TestOrgs_combined!D21</f>
        <v>8520</v>
      </c>
      <c r="P33" s="66" t="str">
        <f>DHAC_TestOrgs_combined!E21</f>
        <v>Pathology and Diagnostic Imaging Services</v>
      </c>
      <c r="Q33" s="66" t="str">
        <f t="shared" si="1"/>
        <v>http://snomed.info/sct</v>
      </c>
      <c r="R33" s="120" t="str">
        <f>TRIM(_xlfn.XLOOKUP(DHAC_TestOrgs_combined!$F21,CodeMaps!$B$94:$B$110,CodeMaps!$F$94:$F$110,""))</f>
        <v>708175003</v>
      </c>
      <c r="S33" s="120" t="str">
        <f>TRIM(_xlfn.XLOOKUP(R33,CodeMaps!$F$94:$F$110,CodeMaps!$G$94:$G$110,""))</f>
        <v>Diagnostic imaging service</v>
      </c>
      <c r="T33" s="65" t="str">
        <f>IF(DHAC_TestOrgs_combined!I21="",DHAC_TestOrgs_combined!G21,DHAC_TestOrgs_combined!I21)</f>
        <v>Diagnostic Radiology</v>
      </c>
      <c r="U33" s="32" t="str">
        <f>DHAC_TestOrgs_combined!C21</f>
        <v>Frenchs Forest East Radiology</v>
      </c>
      <c r="W33" s="7" t="s">
        <v>252</v>
      </c>
      <c r="X33" s="7" t="str">
        <f>DHAC_TestOrgs_combined!O21</f>
        <v>0255509361</v>
      </c>
      <c r="Y33" s="66" t="s">
        <v>1321</v>
      </c>
      <c r="Z33" s="7" t="s">
        <v>282</v>
      </c>
      <c r="AA33" s="32" t="str">
        <f>DHAC_TestOrgs_combined!Q21</f>
        <v>info@frenchsforesteastrd.example.net</v>
      </c>
      <c r="AB33" s="66"/>
      <c r="AC33" s="66"/>
      <c r="AD33" s="32" t="str">
        <f>DHAC_TestOrgs_combined!K21</f>
        <v>16 Innovation Cl</v>
      </c>
      <c r="AE33" s="32" t="str">
        <f>DHAC_TestOrgs_combined!L21</f>
        <v>Frenchs Forest East</v>
      </c>
      <c r="AF33" s="32" t="str">
        <f>DHAC_TestOrgs_combined!M21</f>
        <v>NSW</v>
      </c>
      <c r="AG33" s="7">
        <f>DHAC_TestOrgs_combined!N21</f>
        <v>2086</v>
      </c>
    </row>
    <row r="34" spans="1:33" hidden="1" x14ac:dyDescent="0.25">
      <c r="A34" s="65" t="str">
        <f>LOWER(SUBSTITUTE(DHAC_TestOrgs_combined!C22," ","-"))</f>
        <v>fishermans-reach-radiology</v>
      </c>
      <c r="B34" s="65"/>
      <c r="C34" s="7" t="s">
        <v>1379</v>
      </c>
      <c r="D34" s="66"/>
      <c r="E34" s="66" t="s">
        <v>1380</v>
      </c>
      <c r="F34" s="7" t="s">
        <v>1381</v>
      </c>
      <c r="G34" s="7" t="str">
        <f>DHAC_TestOrgs_combined!B22</f>
        <v>8003623233373348</v>
      </c>
      <c r="H34" s="7" t="s">
        <v>1314</v>
      </c>
      <c r="I34" s="66"/>
      <c r="J34" s="66" t="s">
        <v>1315</v>
      </c>
      <c r="K34" s="7" t="s">
        <v>1316</v>
      </c>
      <c r="L34" s="7">
        <f>DHAC_TestOrgs_combined!J22</f>
        <v>81111781162</v>
      </c>
      <c r="M34" s="66"/>
      <c r="N34" s="7" t="s">
        <v>1317</v>
      </c>
      <c r="O34" s="7">
        <f>DHAC_TestOrgs_combined!D22</f>
        <v>8520</v>
      </c>
      <c r="P34" s="66" t="str">
        <f>DHAC_TestOrgs_combined!E22</f>
        <v>Pathology and Diagnostic Imaging Services</v>
      </c>
      <c r="Q34" s="66" t="str">
        <f t="shared" si="1"/>
        <v>http://snomed.info/sct</v>
      </c>
      <c r="R34" s="120" t="str">
        <f>TRIM(_xlfn.XLOOKUP(DHAC_TestOrgs_combined!$F22,CodeMaps!$B$94:$B$110,CodeMaps!$F$94:$F$110,""))</f>
        <v>708175003</v>
      </c>
      <c r="S34" s="120" t="str">
        <f>TRIM(_xlfn.XLOOKUP(R34,CodeMaps!$F$94:$F$110,CodeMaps!$G$94:$G$110,""))</f>
        <v>Diagnostic imaging service</v>
      </c>
      <c r="T34" s="65" t="str">
        <f>IF(DHAC_TestOrgs_combined!I22="",DHAC_TestOrgs_combined!G22,DHAC_TestOrgs_combined!I22)</f>
        <v>Diagnostic Radiology</v>
      </c>
      <c r="U34" s="32" t="str">
        <f>DHAC_TestOrgs_combined!C22</f>
        <v>Fishermans Reach Radiology</v>
      </c>
      <c r="W34" s="7" t="s">
        <v>252</v>
      </c>
      <c r="X34" s="7" t="str">
        <f>DHAC_TestOrgs_combined!O22</f>
        <v>0255501561</v>
      </c>
      <c r="Y34" s="66" t="s">
        <v>1321</v>
      </c>
      <c r="Z34" s="7" t="s">
        <v>282</v>
      </c>
      <c r="AA34" s="32" t="str">
        <f>DHAC_TestOrgs_combined!Q22</f>
        <v>reception@fishermansreachrd.example.com.au</v>
      </c>
      <c r="AB34" s="66"/>
      <c r="AC34" s="66"/>
      <c r="AD34" s="32" t="str">
        <f>DHAC_TestOrgs_combined!K22</f>
        <v>5 Newport Rdge</v>
      </c>
      <c r="AE34" s="32" t="str">
        <f>DHAC_TestOrgs_combined!L22</f>
        <v>Fishermans Reach</v>
      </c>
      <c r="AF34" s="32" t="str">
        <f>DHAC_TestOrgs_combined!M22</f>
        <v>NSW</v>
      </c>
      <c r="AG34" s="7">
        <f>DHAC_TestOrgs_combined!N22</f>
        <v>2441</v>
      </c>
    </row>
    <row r="35" spans="1:33" hidden="1" x14ac:dyDescent="0.25">
      <c r="A35" s="65" t="str">
        <f>LOWER(SUBSTITUTE(DHAC_TestOrgs_combined!C23," ","-"))</f>
        <v>pullabooka-pathology</v>
      </c>
      <c r="B35" s="65"/>
      <c r="C35" s="7" t="s">
        <v>1379</v>
      </c>
      <c r="D35" s="66"/>
      <c r="E35" s="66" t="s">
        <v>1380</v>
      </c>
      <c r="F35" s="7" t="s">
        <v>1381</v>
      </c>
      <c r="G35" s="7" t="str">
        <f>DHAC_TestOrgs_combined!B23</f>
        <v>8003628233373131</v>
      </c>
      <c r="H35" s="7" t="s">
        <v>1314</v>
      </c>
      <c r="I35" s="66"/>
      <c r="J35" s="66" t="s">
        <v>1315</v>
      </c>
      <c r="K35" s="7" t="s">
        <v>1316</v>
      </c>
      <c r="L35" s="7">
        <f>DHAC_TestOrgs_combined!J23</f>
        <v>81194371030</v>
      </c>
      <c r="M35" s="66"/>
      <c r="N35" s="7" t="s">
        <v>1317</v>
      </c>
      <c r="O35" s="7">
        <f>DHAC_TestOrgs_combined!D23</f>
        <v>8520</v>
      </c>
      <c r="P35" s="66" t="str">
        <f>DHAC_TestOrgs_combined!E23</f>
        <v>Pathology and Diagnostic Imaging Services</v>
      </c>
      <c r="Q35" s="66" t="str">
        <f t="shared" si="1"/>
        <v>http://snomed.info/sct</v>
      </c>
      <c r="R35" s="120" t="str">
        <f>TRIM(_xlfn.XLOOKUP(DHAC_TestOrgs_combined!$F23,CodeMaps!$B$94:$B$110,CodeMaps!$F$94:$F$110,""))</f>
        <v>310074003</v>
      </c>
      <c r="S35" s="120" t="str">
        <f>TRIM(_xlfn.XLOOKUP(R35,CodeMaps!$F$94:$F$110,CodeMaps!$G$94:$G$110,""))</f>
        <v xml:space="preserve">	Pathology service</v>
      </c>
      <c r="T35" s="65" t="str">
        <f>IF(DHAC_TestOrgs_combined!I23="",DHAC_TestOrgs_combined!G23,DHAC_TestOrgs_combined!I23)</f>
        <v>Pathology laboratory service</v>
      </c>
      <c r="U35" s="32" t="str">
        <f>DHAC_TestOrgs_combined!C23</f>
        <v>Pullabooka Pathology</v>
      </c>
      <c r="W35" s="7" t="s">
        <v>252</v>
      </c>
      <c r="X35" s="7" t="str">
        <f>DHAC_TestOrgs_combined!O23</f>
        <v>0255508639</v>
      </c>
      <c r="Y35" s="66" t="s">
        <v>1321</v>
      </c>
      <c r="Z35" s="7" t="s">
        <v>282</v>
      </c>
      <c r="AA35" s="32" t="str">
        <f>DHAC_TestOrgs_combined!Q23</f>
        <v>reception@pullabookapathology.example.net</v>
      </c>
      <c r="AB35" s="66"/>
      <c r="AC35" s="66"/>
      <c r="AD35" s="32" t="str">
        <f>DHAC_TestOrgs_combined!K23</f>
        <v>127 Council Dr</v>
      </c>
      <c r="AE35" s="32" t="str">
        <f>DHAC_TestOrgs_combined!L23</f>
        <v>Pullabooka</v>
      </c>
      <c r="AF35" s="32" t="str">
        <f>DHAC_TestOrgs_combined!M23</f>
        <v>NSW</v>
      </c>
      <c r="AG35" s="7">
        <f>DHAC_TestOrgs_combined!N23</f>
        <v>2810</v>
      </c>
    </row>
    <row r="36" spans="1:33" hidden="1" x14ac:dyDescent="0.25">
      <c r="A36" s="65" t="str">
        <f>LOWER(SUBSTITUTE(DHAC_TestOrgs_combined!C24," ","-"))</f>
        <v>higher-macdonald-pathology</v>
      </c>
      <c r="B36" s="65"/>
      <c r="C36" s="7" t="s">
        <v>1379</v>
      </c>
      <c r="D36" s="66"/>
      <c r="E36" s="66" t="s">
        <v>1380</v>
      </c>
      <c r="F36" s="7" t="s">
        <v>1381</v>
      </c>
      <c r="G36" s="7" t="str">
        <f>DHAC_TestOrgs_combined!B24</f>
        <v>8003629900040391</v>
      </c>
      <c r="H36" s="7" t="s">
        <v>1314</v>
      </c>
      <c r="I36" s="66"/>
      <c r="J36" s="66" t="s">
        <v>1315</v>
      </c>
      <c r="K36" s="7" t="s">
        <v>1316</v>
      </c>
      <c r="L36" s="7">
        <f>DHAC_TestOrgs_combined!J24</f>
        <v>81146466465</v>
      </c>
      <c r="M36" s="66"/>
      <c r="N36" s="7" t="s">
        <v>1317</v>
      </c>
      <c r="O36" s="7">
        <f>DHAC_TestOrgs_combined!D24</f>
        <v>8520</v>
      </c>
      <c r="P36" s="66" t="str">
        <f>DHAC_TestOrgs_combined!E24</f>
        <v>Pathology and Diagnostic Imaging Services</v>
      </c>
      <c r="Q36" s="66" t="str">
        <f t="shared" si="1"/>
        <v>http://snomed.info/sct</v>
      </c>
      <c r="R36" s="120" t="str">
        <f>TRIM(_xlfn.XLOOKUP(DHAC_TestOrgs_combined!$F24,CodeMaps!$B$94:$B$110,CodeMaps!$F$94:$F$110,""))</f>
        <v>310074003</v>
      </c>
      <c r="S36" s="120" t="str">
        <f>TRIM(_xlfn.XLOOKUP(R36,CodeMaps!$F$94:$F$110,CodeMaps!$G$94:$G$110,""))</f>
        <v xml:space="preserve">	Pathology service</v>
      </c>
      <c r="T36" s="65" t="str">
        <f>IF(DHAC_TestOrgs_combined!I24="",DHAC_TestOrgs_combined!G24,DHAC_TestOrgs_combined!I24)</f>
        <v>Pathology laboratory service</v>
      </c>
      <c r="U36" s="32" t="str">
        <f>DHAC_TestOrgs_combined!C24</f>
        <v>Higher Macdonald Pathology</v>
      </c>
      <c r="W36" s="7" t="s">
        <v>252</v>
      </c>
      <c r="X36" s="7" t="str">
        <f>DHAC_TestOrgs_combined!O24</f>
        <v>0255508665</v>
      </c>
      <c r="Y36" s="66" t="s">
        <v>1321</v>
      </c>
      <c r="Z36" s="7" t="s">
        <v>282</v>
      </c>
      <c r="AA36" s="32" t="str">
        <f>DHAC_TestOrgs_combined!Q24</f>
        <v>info@highermacdonaldpathology.example.com.au</v>
      </c>
      <c r="AB36" s="66"/>
      <c r="AC36" s="66"/>
      <c r="AD36" s="32" t="str">
        <f>DHAC_TestOrgs_combined!K24</f>
        <v>79 Hermann Rvr</v>
      </c>
      <c r="AE36" s="32" t="str">
        <f>DHAC_TestOrgs_combined!L24</f>
        <v>Higher Macdonald</v>
      </c>
      <c r="AF36" s="32" t="str">
        <f>DHAC_TestOrgs_combined!M24</f>
        <v>NSW</v>
      </c>
      <c r="AG36" s="7">
        <f>DHAC_TestOrgs_combined!N24</f>
        <v>2775</v>
      </c>
    </row>
    <row r="37" spans="1:33" hidden="1" x14ac:dyDescent="0.25">
      <c r="A37" s="65" t="str">
        <f>LOWER(SUBSTITUTE(DHAC_TestOrgs_combined!C25," ","-"))</f>
        <v>lilydale-pharmacy</v>
      </c>
      <c r="B37" s="65"/>
      <c r="C37" s="7" t="s">
        <v>1379</v>
      </c>
      <c r="D37" s="66"/>
      <c r="E37" s="66" t="s">
        <v>1380</v>
      </c>
      <c r="F37" s="7" t="s">
        <v>1381</v>
      </c>
      <c r="G37" s="7" t="str">
        <f>DHAC_TestOrgs_combined!B25</f>
        <v>8003629900040409</v>
      </c>
      <c r="H37" s="7" t="s">
        <v>1314</v>
      </c>
      <c r="I37" s="66"/>
      <c r="J37" s="66" t="s">
        <v>1315</v>
      </c>
      <c r="K37" s="7" t="s">
        <v>1316</v>
      </c>
      <c r="L37" s="7">
        <f>DHAC_TestOrgs_combined!J25</f>
        <v>81160141470</v>
      </c>
      <c r="M37" s="66"/>
      <c r="N37" s="7" t="s">
        <v>1317</v>
      </c>
      <c r="O37" s="7">
        <f>DHAC_TestOrgs_combined!D25</f>
        <v>4271</v>
      </c>
      <c r="P37" s="66" t="str">
        <f>DHAC_TestOrgs_combined!E25</f>
        <v>Retail Pharmacy</v>
      </c>
      <c r="Q37" s="66" t="str">
        <f t="shared" si="1"/>
        <v>http://snomed.info/sct</v>
      </c>
      <c r="R37" s="120" t="str">
        <f>TRIM(_xlfn.XLOOKUP(DHAC_TestOrgs_combined!$F25,CodeMaps!$B$94:$B$110,CodeMaps!$F$94:$F$110,""))</f>
        <v>310080006</v>
      </c>
      <c r="S37" s="120" t="str">
        <f>TRIM(_xlfn.XLOOKUP(R37,CodeMaps!$F$94:$F$110,CodeMaps!$G$94:$G$110,""))</f>
        <v>Pharmacy service</v>
      </c>
      <c r="T37" s="65" t="str">
        <f>IF(DHAC_TestOrgs_combined!I25="",DHAC_TestOrgs_combined!G25,DHAC_TestOrgs_combined!I25)</f>
        <v>Pharmacy, retail, operation</v>
      </c>
      <c r="U37" s="32" t="str">
        <f>DHAC_TestOrgs_combined!C25</f>
        <v>Lilydale Pharmacy</v>
      </c>
      <c r="W37" s="7" t="s">
        <v>252</v>
      </c>
      <c r="X37" s="7" t="str">
        <f>DHAC_TestOrgs_combined!O25</f>
        <v>0255502632</v>
      </c>
      <c r="Y37" s="66" t="s">
        <v>1321</v>
      </c>
      <c r="Z37" s="7" t="s">
        <v>282</v>
      </c>
      <c r="AA37" s="32" t="str">
        <f>DHAC_TestOrgs_combined!Q25</f>
        <v>info@lilydalepharmacy.example.net</v>
      </c>
      <c r="AB37" s="66"/>
      <c r="AC37" s="66"/>
      <c r="AD37" s="32" t="str">
        <f>DHAC_TestOrgs_combined!K25</f>
        <v>6 Wolverene Cct</v>
      </c>
      <c r="AE37" s="32" t="str">
        <f>DHAC_TestOrgs_combined!L25</f>
        <v>Lilydale</v>
      </c>
      <c r="AF37" s="32" t="str">
        <f>DHAC_TestOrgs_combined!M25</f>
        <v>NSW</v>
      </c>
      <c r="AG37" s="7">
        <f>DHAC_TestOrgs_combined!N25</f>
        <v>2460</v>
      </c>
    </row>
    <row r="38" spans="1:33" hidden="1" x14ac:dyDescent="0.25">
      <c r="A38" s="65" t="str">
        <f>LOWER(SUBSTITUTE(DHAC_TestOrgs_combined!C26," ","-"))</f>
        <v>appin-pharmacy</v>
      </c>
      <c r="B38" s="65"/>
      <c r="C38" s="7" t="s">
        <v>1379</v>
      </c>
      <c r="D38" s="66"/>
      <c r="E38" s="66" t="s">
        <v>1380</v>
      </c>
      <c r="F38" s="7" t="s">
        <v>1381</v>
      </c>
      <c r="G38" s="7" t="str">
        <f>DHAC_TestOrgs_combined!B26</f>
        <v>8003629900040417</v>
      </c>
      <c r="H38" s="7" t="s">
        <v>1314</v>
      </c>
      <c r="I38" s="66"/>
      <c r="J38" s="66" t="s">
        <v>1315</v>
      </c>
      <c r="K38" s="7" t="s">
        <v>1316</v>
      </c>
      <c r="L38" s="7">
        <f>DHAC_TestOrgs_combined!J26</f>
        <v>81124140480</v>
      </c>
      <c r="M38" s="66"/>
      <c r="N38" s="7" t="s">
        <v>1317</v>
      </c>
      <c r="O38" s="7">
        <f>DHAC_TestOrgs_combined!D26</f>
        <v>4271</v>
      </c>
      <c r="P38" s="66" t="str">
        <f>DHAC_TestOrgs_combined!E26</f>
        <v>Retail Pharmacy</v>
      </c>
      <c r="Q38" s="66" t="str">
        <f t="shared" si="1"/>
        <v>http://snomed.info/sct</v>
      </c>
      <c r="R38" s="120" t="str">
        <f>TRIM(_xlfn.XLOOKUP(DHAC_TestOrgs_combined!$F26,CodeMaps!$B$94:$B$110,CodeMaps!$F$94:$F$110,""))</f>
        <v>310080006</v>
      </c>
      <c r="S38" s="120" t="str">
        <f>TRIM(_xlfn.XLOOKUP(R38,CodeMaps!$F$94:$F$110,CodeMaps!$G$94:$G$110,""))</f>
        <v>Pharmacy service</v>
      </c>
      <c r="T38" s="65" t="str">
        <f>IF(DHAC_TestOrgs_combined!I26="",DHAC_TestOrgs_combined!G26,DHAC_TestOrgs_combined!I26)</f>
        <v>Community Pharmacy</v>
      </c>
      <c r="U38" s="32" t="str">
        <f>DHAC_TestOrgs_combined!C26</f>
        <v>Appin Pharmacy</v>
      </c>
      <c r="W38" s="7" t="s">
        <v>252</v>
      </c>
      <c r="X38" s="7" t="str">
        <f>DHAC_TestOrgs_combined!O26</f>
        <v>0255500340</v>
      </c>
      <c r="Y38" s="66" t="s">
        <v>1321</v>
      </c>
      <c r="Z38" s="7" t="s">
        <v>282</v>
      </c>
      <c r="AA38" s="32" t="str">
        <f>DHAC_TestOrgs_combined!Q26</f>
        <v>reception@appinpharmacy.example.com.au</v>
      </c>
      <c r="AB38" s="66"/>
      <c r="AC38" s="66"/>
      <c r="AD38" s="32" t="str">
        <f>DHAC_TestOrgs_combined!K26</f>
        <v>124 Hendrix Ave</v>
      </c>
      <c r="AE38" s="32" t="str">
        <f>DHAC_TestOrgs_combined!L26</f>
        <v>Appin</v>
      </c>
      <c r="AF38" s="32" t="str">
        <f>DHAC_TestOrgs_combined!M26</f>
        <v>NSW</v>
      </c>
      <c r="AG38" s="7">
        <f>DHAC_TestOrgs_combined!N26</f>
        <v>2560</v>
      </c>
    </row>
    <row r="39" spans="1:33" hidden="1" x14ac:dyDescent="0.25">
      <c r="A39" s="65" t="str">
        <f>LOWER(SUBSTITUTE(DHAC_TestOrgs_combined!C27," ","-"))</f>
        <v>mossy-point-medical-centre</v>
      </c>
      <c r="B39" s="65"/>
      <c r="C39" s="7" t="s">
        <v>1379</v>
      </c>
      <c r="D39" s="66"/>
      <c r="E39" s="66" t="s">
        <v>1380</v>
      </c>
      <c r="F39" s="7" t="s">
        <v>1381</v>
      </c>
      <c r="G39" s="7" t="str">
        <f>DHAC_TestOrgs_combined!B27</f>
        <v>8003629900040425</v>
      </c>
      <c r="H39" s="7" t="s">
        <v>1314</v>
      </c>
      <c r="I39" s="66"/>
      <c r="J39" s="66" t="s">
        <v>1315</v>
      </c>
      <c r="K39" s="7" t="s">
        <v>1316</v>
      </c>
      <c r="L39" s="7">
        <f>DHAC_TestOrgs_combined!J27</f>
        <v>81185378242</v>
      </c>
      <c r="M39" s="66"/>
      <c r="N39" s="7" t="s">
        <v>1317</v>
      </c>
      <c r="O39" s="7">
        <f>DHAC_TestOrgs_combined!D27</f>
        <v>8511</v>
      </c>
      <c r="P39" s="66" t="str">
        <f>DHAC_TestOrgs_combined!E27</f>
        <v>General Practice</v>
      </c>
      <c r="Q39" s="66" t="str">
        <f t="shared" si="1"/>
        <v>http://snomed.info/sct</v>
      </c>
      <c r="R39" s="120" t="str">
        <f>TRIM(_xlfn.XLOOKUP(DHAC_TestOrgs_combined!$F27,CodeMaps!$B$94:$B$110,CodeMaps!$F$94:$F$110,""))</f>
        <v>700232004</v>
      </c>
      <c r="S39" s="120" t="str">
        <f>TRIM(_xlfn.XLOOKUP(R39,CodeMaps!$F$94:$F$110,CodeMaps!$G$94:$G$110,""))</f>
        <v>General medical service</v>
      </c>
      <c r="T39" s="65" t="str">
        <f>IF(DHAC_TestOrgs_combined!I27="",DHAC_TestOrgs_combined!G27,DHAC_TestOrgs_combined!I27)</f>
        <v>General medical practitioner service</v>
      </c>
      <c r="U39" s="32" t="str">
        <f>DHAC_TestOrgs_combined!C27</f>
        <v>Mossy Point Medical Centre</v>
      </c>
      <c r="W39" s="7" t="s">
        <v>252</v>
      </c>
      <c r="X39" s="7" t="str">
        <f>DHAC_TestOrgs_combined!O27</f>
        <v>0255509415</v>
      </c>
      <c r="Y39" s="66" t="s">
        <v>1321</v>
      </c>
      <c r="Z39" s="7" t="s">
        <v>282</v>
      </c>
      <c r="AA39" s="32" t="str">
        <f>DHAC_TestOrgs_combined!Q27</f>
        <v>reception@mossypointmc.example.net</v>
      </c>
      <c r="AB39" s="66"/>
      <c r="AC39" s="66"/>
      <c r="AD39" s="32" t="str">
        <f>DHAC_TestOrgs_combined!K27</f>
        <v>192 Pheonix Jnc</v>
      </c>
      <c r="AE39" s="32" t="str">
        <f>DHAC_TestOrgs_combined!L27</f>
        <v>Mossy Point</v>
      </c>
      <c r="AF39" s="32" t="str">
        <f>DHAC_TestOrgs_combined!M27</f>
        <v>NSW</v>
      </c>
      <c r="AG39" s="7">
        <f>DHAC_TestOrgs_combined!N27</f>
        <v>2537</v>
      </c>
    </row>
    <row r="40" spans="1:33" hidden="1" x14ac:dyDescent="0.25">
      <c r="A40" s="65" t="str">
        <f>LOWER(SUBSTITUTE(DHAC_TestOrgs_combined!C28," ","-"))</f>
        <v>bungabbee-medical-clinic</v>
      </c>
      <c r="B40" s="65"/>
      <c r="C40" s="7" t="s">
        <v>1379</v>
      </c>
      <c r="D40" s="66"/>
      <c r="E40" s="66" t="s">
        <v>1380</v>
      </c>
      <c r="F40" s="7" t="s">
        <v>1381</v>
      </c>
      <c r="G40" s="7" t="str">
        <f>DHAC_TestOrgs_combined!B28</f>
        <v>8003624900039170</v>
      </c>
      <c r="H40" s="7" t="s">
        <v>1314</v>
      </c>
      <c r="I40" s="66"/>
      <c r="J40" s="66" t="s">
        <v>1315</v>
      </c>
      <c r="K40" s="7" t="s">
        <v>1316</v>
      </c>
      <c r="L40" s="7">
        <f>DHAC_TestOrgs_combined!J28</f>
        <v>81156248664</v>
      </c>
      <c r="M40" s="66"/>
      <c r="N40" s="7" t="s">
        <v>1317</v>
      </c>
      <c r="O40" s="7">
        <f>DHAC_TestOrgs_combined!D28</f>
        <v>8511</v>
      </c>
      <c r="P40" s="66" t="str">
        <f>DHAC_TestOrgs_combined!E28</f>
        <v>General Practice</v>
      </c>
      <c r="Q40" s="66" t="str">
        <f t="shared" si="1"/>
        <v>http://snomed.info/sct</v>
      </c>
      <c r="R40" s="120" t="str">
        <f>TRIM(_xlfn.XLOOKUP(DHAC_TestOrgs_combined!$F28,CodeMaps!$B$94:$B$110,CodeMaps!$F$94:$F$110,""))</f>
        <v>788007007</v>
      </c>
      <c r="S40" s="120" t="str">
        <f>TRIM(_xlfn.XLOOKUP(R40,CodeMaps!$F$94:$F$110,CodeMaps!$G$94:$G$110,""))</f>
        <v>General practice service</v>
      </c>
      <c r="T40" s="65" t="str">
        <f>IF(DHAC_TestOrgs_combined!I28="",DHAC_TestOrgs_combined!G28,DHAC_TestOrgs_combined!I28)</f>
        <v>General practice medical clinic service</v>
      </c>
      <c r="U40" s="32" t="str">
        <f>DHAC_TestOrgs_combined!C28</f>
        <v>Bungabbee Medical Clinic</v>
      </c>
      <c r="W40" s="7" t="s">
        <v>252</v>
      </c>
      <c r="X40" s="7" t="str">
        <f>DHAC_TestOrgs_combined!O28</f>
        <v>0255506327</v>
      </c>
      <c r="Y40" s="66" t="s">
        <v>1321</v>
      </c>
      <c r="Z40" s="7" t="s">
        <v>282</v>
      </c>
      <c r="AA40" s="32" t="str">
        <f>DHAC_TestOrgs_combined!Q28</f>
        <v>info@bungabbeemc.example.com.au</v>
      </c>
      <c r="AB40" s="66"/>
      <c r="AC40" s="66"/>
      <c r="AD40" s="32" t="str">
        <f>DHAC_TestOrgs_combined!K28</f>
        <v>158 Toby Ave</v>
      </c>
      <c r="AE40" s="32" t="str">
        <f>DHAC_TestOrgs_combined!L28</f>
        <v>Bungabbee</v>
      </c>
      <c r="AF40" s="32" t="str">
        <f>DHAC_TestOrgs_combined!M28</f>
        <v>NSW</v>
      </c>
      <c r="AG40" s="7">
        <f>DHAC_TestOrgs_combined!N28</f>
        <v>2480</v>
      </c>
    </row>
    <row r="41" spans="1:33" hidden="1" x14ac:dyDescent="0.25">
      <c r="A41" s="65" t="str">
        <f>LOWER(SUBSTITUTE(DHAC_TestOrgs_combined!C29," ","-"))</f>
        <v>wallendbeen-aged-care</v>
      </c>
      <c r="B41" s="65"/>
      <c r="C41" s="7" t="s">
        <v>1379</v>
      </c>
      <c r="D41" s="66"/>
      <c r="E41" s="66" t="s">
        <v>1380</v>
      </c>
      <c r="F41" s="7" t="s">
        <v>1381</v>
      </c>
      <c r="G41" s="7" t="str">
        <f>DHAC_TestOrgs_combined!B29</f>
        <v>8003629900040441</v>
      </c>
      <c r="H41" s="7" t="s">
        <v>1314</v>
      </c>
      <c r="I41" s="66"/>
      <c r="J41" s="66" t="s">
        <v>1315</v>
      </c>
      <c r="K41" s="7" t="s">
        <v>1316</v>
      </c>
      <c r="L41" s="7">
        <f>DHAC_TestOrgs_combined!J29</f>
        <v>81111740470</v>
      </c>
      <c r="M41" s="66"/>
      <c r="N41" s="7" t="s">
        <v>1317</v>
      </c>
      <c r="O41" s="7">
        <f>DHAC_TestOrgs_combined!D29</f>
        <v>8601</v>
      </c>
      <c r="P41" s="66" t="str">
        <f>DHAC_TestOrgs_combined!E29</f>
        <v>Aged Care Residential Services</v>
      </c>
      <c r="Q41" s="66" t="str">
        <f t="shared" si="1"/>
        <v>http://snomed.info/sct</v>
      </c>
      <c r="R41" s="120" t="str">
        <f>TRIM(_xlfn.XLOOKUP(DHAC_TestOrgs_combined!$F29,CodeMaps!$B$94:$B$110,CodeMaps!$F$94:$F$110,""))</f>
        <v>1120991000168102</v>
      </c>
      <c r="S41" s="120" t="str">
        <f>TRIM(_xlfn.XLOOKUP(R41,CodeMaps!$F$94:$F$110,CodeMaps!$G$94:$G$110,""))</f>
        <v>Aged care residential service</v>
      </c>
      <c r="T41" s="65" t="str">
        <f>IF(DHAC_TestOrgs_combined!I29="",DHAC_TestOrgs_combined!G29,DHAC_TestOrgs_combined!I29)</f>
        <v>Residential care for the aged operation</v>
      </c>
      <c r="U41" s="32" t="str">
        <f>DHAC_TestOrgs_combined!C29</f>
        <v>Wallendbeen Aged Care</v>
      </c>
      <c r="W41" s="7" t="s">
        <v>252</v>
      </c>
      <c r="X41" s="7" t="str">
        <f>DHAC_TestOrgs_combined!O29</f>
        <v>0255506011</v>
      </c>
      <c r="Y41" s="66" t="s">
        <v>1321</v>
      </c>
      <c r="Z41" s="7" t="s">
        <v>282</v>
      </c>
      <c r="AA41" s="32" t="str">
        <f>DHAC_TestOrgs_combined!Q29</f>
        <v>info@wallendbeenagedcare.example.net</v>
      </c>
      <c r="AB41" s="66"/>
      <c r="AC41" s="66"/>
      <c r="AD41" s="32" t="str">
        <f>DHAC_TestOrgs_combined!K29</f>
        <v>62 Desleigh Dr</v>
      </c>
      <c r="AE41" s="32" t="str">
        <f>DHAC_TestOrgs_combined!L29</f>
        <v>Wallendbeen</v>
      </c>
      <c r="AF41" s="32" t="str">
        <f>DHAC_TestOrgs_combined!M29</f>
        <v>NSW</v>
      </c>
      <c r="AG41" s="7">
        <f>DHAC_TestOrgs_combined!N29</f>
        <v>2588</v>
      </c>
    </row>
    <row r="42" spans="1:33" hidden="1" x14ac:dyDescent="0.25">
      <c r="A42" s="65" t="str">
        <f>LOWER(SUBSTITUTE(DHAC_TestOrgs_combined!C30," ","-"))</f>
        <v>canton-beach-physiotherapy</v>
      </c>
      <c r="B42" s="65"/>
      <c r="C42" s="7" t="s">
        <v>1379</v>
      </c>
      <c r="D42" s="66"/>
      <c r="E42" s="66" t="s">
        <v>1380</v>
      </c>
      <c r="F42" s="7" t="s">
        <v>1381</v>
      </c>
      <c r="G42" s="7" t="str">
        <f>DHAC_TestOrgs_combined!B30</f>
        <v>8003621566706068</v>
      </c>
      <c r="H42" s="7" t="s">
        <v>1314</v>
      </c>
      <c r="I42" s="66"/>
      <c r="J42" s="66" t="s">
        <v>1315</v>
      </c>
      <c r="K42" s="7" t="s">
        <v>1316</v>
      </c>
      <c r="L42" s="7">
        <f>DHAC_TestOrgs_combined!J30</f>
        <v>81139258671</v>
      </c>
      <c r="M42" s="66"/>
      <c r="N42" s="7" t="s">
        <v>1317</v>
      </c>
      <c r="O42" s="7">
        <f>DHAC_TestOrgs_combined!D30</f>
        <v>8533</v>
      </c>
      <c r="P42" s="66" t="str">
        <f>DHAC_TestOrgs_combined!E30</f>
        <v>Physiotherapy Services</v>
      </c>
      <c r="Q42" s="66" t="str">
        <f t="shared" si="1"/>
        <v>http://snomed.info/sct</v>
      </c>
      <c r="R42" s="120" t="str">
        <f>TRIM(_xlfn.XLOOKUP(DHAC_TestOrgs_combined!$F30,CodeMaps!$B$94:$B$110,CodeMaps!$F$94:$F$110,""))</f>
        <v>722140001</v>
      </c>
      <c r="S42" s="120" t="str">
        <f>TRIM(_xlfn.XLOOKUP(R42,CodeMaps!$F$94:$F$110,CodeMaps!$G$94:$G$110,""))</f>
        <v>Physiotherapy service</v>
      </c>
      <c r="T42" s="65" t="str">
        <f>IF(DHAC_TestOrgs_combined!I30="",DHAC_TestOrgs_combined!G30,DHAC_TestOrgs_combined!I30)</f>
        <v>Physiotherapy Services</v>
      </c>
      <c r="U42" s="32" t="str">
        <f>DHAC_TestOrgs_combined!C30</f>
        <v>Canton Beach Physiotherapy</v>
      </c>
      <c r="W42" s="7" t="s">
        <v>252</v>
      </c>
      <c r="X42" s="7" t="str">
        <f>DHAC_TestOrgs_combined!O30</f>
        <v>0255504477</v>
      </c>
      <c r="Y42" s="66" t="s">
        <v>1321</v>
      </c>
      <c r="Z42" s="7" t="s">
        <v>282</v>
      </c>
      <c r="AA42" s="32" t="str">
        <f>DHAC_TestOrgs_combined!Q30</f>
        <v>reception@cantonbeachphysio.example.com.au</v>
      </c>
      <c r="AB42" s="66"/>
      <c r="AC42" s="66"/>
      <c r="AD42" s="32" t="str">
        <f>DHAC_TestOrgs_combined!K30</f>
        <v>42 Southern Lane</v>
      </c>
      <c r="AE42" s="32" t="str">
        <f>DHAC_TestOrgs_combined!L30</f>
        <v>Canton Beach</v>
      </c>
      <c r="AF42" s="32" t="str">
        <f>DHAC_TestOrgs_combined!M30</f>
        <v>NSW</v>
      </c>
      <c r="AG42" s="7">
        <f>DHAC_TestOrgs_combined!N30</f>
        <v>2263</v>
      </c>
    </row>
    <row r="43" spans="1:33" hidden="1" x14ac:dyDescent="0.25">
      <c r="A43" s="65" t="str">
        <f>LOWER(SUBSTITUTE(DHAC_TestOrgs_combined!C31," ","-"))</f>
        <v>bucketty-oncology-clinic</v>
      </c>
      <c r="B43" s="65"/>
      <c r="C43" s="7" t="s">
        <v>1379</v>
      </c>
      <c r="D43" s="66"/>
      <c r="E43" s="66" t="s">
        <v>1380</v>
      </c>
      <c r="F43" s="7" t="s">
        <v>1381</v>
      </c>
      <c r="G43" s="7" t="str">
        <f>DHAC_TestOrgs_combined!B31</f>
        <v>8003626566706950</v>
      </c>
      <c r="H43" s="7" t="s">
        <v>1314</v>
      </c>
      <c r="I43" s="66"/>
      <c r="J43" s="66" t="s">
        <v>1315</v>
      </c>
      <c r="K43" s="7" t="s">
        <v>1316</v>
      </c>
      <c r="L43" s="7">
        <f>DHAC_TestOrgs_combined!J31</f>
        <v>81150584429</v>
      </c>
      <c r="M43" s="66"/>
      <c r="N43" s="7" t="s">
        <v>1317</v>
      </c>
      <c r="O43" s="7">
        <f>DHAC_TestOrgs_combined!D31</f>
        <v>8512</v>
      </c>
      <c r="P43" s="66" t="str">
        <f>DHAC_TestOrgs_combined!E31</f>
        <v>Specialist Medical Services</v>
      </c>
      <c r="Q43" s="66" t="str">
        <f t="shared" si="1"/>
        <v>http://snomed.info/sct</v>
      </c>
      <c r="R43" s="120" t="str">
        <f>TRIM(_xlfn.XLOOKUP(DHAC_TestOrgs_combined!$F31,CodeMaps!$B$94:$B$110,CodeMaps!$F$94:$F$110,""))</f>
        <v>310138009</v>
      </c>
      <c r="S43" s="120" t="str">
        <f>TRIM(_xlfn.XLOOKUP(R43,CodeMaps!$F$94:$F$110,CodeMaps!$G$94:$G$110,""))</f>
        <v xml:space="preserve">	Surgical service</v>
      </c>
      <c r="T43" s="65" t="str">
        <f>IF(DHAC_TestOrgs_combined!I31="",DHAC_TestOrgs_combined!G31,DHAC_TestOrgs_combined!I31)</f>
        <v>Clinical Oncology Services</v>
      </c>
      <c r="U43" s="32" t="str">
        <f>DHAC_TestOrgs_combined!C31</f>
        <v>Bucketty Oncology Clinic</v>
      </c>
      <c r="W43" s="7" t="s">
        <v>252</v>
      </c>
      <c r="X43" s="7" t="str">
        <f>DHAC_TestOrgs_combined!O31</f>
        <v>0255508886</v>
      </c>
      <c r="Y43" s="66" t="s">
        <v>1321</v>
      </c>
      <c r="Z43" s="7" t="s">
        <v>282</v>
      </c>
      <c r="AA43" s="32" t="str">
        <f>DHAC_TestOrgs_combined!Q31</f>
        <v>reception@buckettyoncologyclinic.example.net</v>
      </c>
      <c r="AB43" s="66"/>
      <c r="AC43" s="66"/>
      <c r="AD43" s="32" t="str">
        <f>DHAC_TestOrgs_combined!K31</f>
        <v>144 Gold Qy</v>
      </c>
      <c r="AE43" s="32" t="str">
        <f>DHAC_TestOrgs_combined!L31</f>
        <v>Bucketty</v>
      </c>
      <c r="AF43" s="32" t="str">
        <f>DHAC_TestOrgs_combined!M31</f>
        <v>NSW</v>
      </c>
      <c r="AG43" s="7">
        <f>DHAC_TestOrgs_combined!N31</f>
        <v>2250</v>
      </c>
    </row>
    <row r="44" spans="1:33" hidden="1" x14ac:dyDescent="0.25">
      <c r="A44" s="65" t="str">
        <f>LOWER(SUBSTITUTE(DHAC_TestOrgs_combined!C32," ","-"))</f>
        <v>kippenduff-cardiologist</v>
      </c>
      <c r="B44" s="65"/>
      <c r="C44" s="7" t="s">
        <v>1379</v>
      </c>
      <c r="D44" s="66"/>
      <c r="E44" s="66" t="s">
        <v>1380</v>
      </c>
      <c r="F44" s="7" t="s">
        <v>1381</v>
      </c>
      <c r="G44" s="7" t="str">
        <f>DHAC_TestOrgs_combined!B32</f>
        <v>8003628233373156</v>
      </c>
      <c r="H44" s="7" t="s">
        <v>1314</v>
      </c>
      <c r="I44" s="66"/>
      <c r="J44" s="66" t="s">
        <v>1315</v>
      </c>
      <c r="K44" s="7" t="s">
        <v>1316</v>
      </c>
      <c r="L44" s="7">
        <f>DHAC_TestOrgs_combined!J32</f>
        <v>81183460323</v>
      </c>
      <c r="M44" s="66"/>
      <c r="N44" s="7" t="s">
        <v>1317</v>
      </c>
      <c r="O44" s="7">
        <f>DHAC_TestOrgs_combined!D32</f>
        <v>8512</v>
      </c>
      <c r="P44" s="66" t="str">
        <f>DHAC_TestOrgs_combined!E32</f>
        <v>Specialist Medical Services</v>
      </c>
      <c r="Q44" s="66" t="str">
        <f t="shared" si="1"/>
        <v>http://snomed.info/sct</v>
      </c>
      <c r="R44" s="120" t="str">
        <f>TRIM(_xlfn.XLOOKUP(DHAC_TestOrgs_combined!$F32,CodeMaps!$B$94:$B$110,CodeMaps!$F$94:$F$110,""))</f>
        <v>310138009</v>
      </c>
      <c r="S44" s="120" t="str">
        <f>TRIM(_xlfn.XLOOKUP(R44,CodeMaps!$F$94:$F$110,CodeMaps!$G$94:$G$110,""))</f>
        <v xml:space="preserve">	Surgical service</v>
      </c>
      <c r="T44" s="65" t="str">
        <f>IF(DHAC_TestOrgs_combined!I32="",DHAC_TestOrgs_combined!G32,DHAC_TestOrgs_combined!I32)</f>
        <v>Specialist medical clinic service</v>
      </c>
      <c r="U44" s="32" t="str">
        <f>DHAC_TestOrgs_combined!C32</f>
        <v>Kippenduff Cardiologist</v>
      </c>
      <c r="W44" s="7" t="s">
        <v>252</v>
      </c>
      <c r="X44" s="7" t="str">
        <f>DHAC_TestOrgs_combined!O32</f>
        <v>0255505938</v>
      </c>
      <c r="Y44" s="66" t="s">
        <v>1321</v>
      </c>
      <c r="Z44" s="7" t="s">
        <v>282</v>
      </c>
      <c r="AA44" s="32" t="str">
        <f>DHAC_TestOrgs_combined!Q32</f>
        <v>info@kippenduffcardiologist.example.com.au</v>
      </c>
      <c r="AB44" s="66"/>
      <c r="AC44" s="66"/>
      <c r="AD44" s="32" t="str">
        <f>DHAC_TestOrgs_combined!K32</f>
        <v>58 Warrego Tce</v>
      </c>
      <c r="AE44" s="32" t="str">
        <f>DHAC_TestOrgs_combined!L32</f>
        <v>Kippenduff</v>
      </c>
      <c r="AF44" s="32" t="str">
        <f>DHAC_TestOrgs_combined!M32</f>
        <v>NSW</v>
      </c>
      <c r="AG44" s="7">
        <f>DHAC_TestOrgs_combined!N32</f>
        <v>2469</v>
      </c>
    </row>
    <row r="45" spans="1:33" x14ac:dyDescent="0.25">
      <c r="A45" s="65" t="str">
        <f>LOWER(SUBSTITUTE(DHAC_TestOrgs_combined!C33," ","-"))</f>
        <v>mount-glasgow-emergency</v>
      </c>
      <c r="B45" s="65"/>
      <c r="C45" s="7" t="s">
        <v>1379</v>
      </c>
      <c r="D45" s="66"/>
      <c r="E45" s="66" t="s">
        <v>1380</v>
      </c>
      <c r="F45" s="7" t="s">
        <v>1381</v>
      </c>
      <c r="G45" s="7" t="str">
        <f>DHAC_TestOrgs_combined!B33</f>
        <v>8003621566706076</v>
      </c>
      <c r="H45" s="7" t="s">
        <v>1314</v>
      </c>
      <c r="I45" s="66"/>
      <c r="J45" s="66" t="s">
        <v>1315</v>
      </c>
      <c r="K45" s="7" t="s">
        <v>1316</v>
      </c>
      <c r="L45" s="7">
        <f>DHAC_TestOrgs_combined!J33</f>
        <v>81153248356</v>
      </c>
      <c r="M45" s="66"/>
      <c r="N45" s="7" t="s">
        <v>1317</v>
      </c>
      <c r="O45" s="7">
        <f>DHAC_TestOrgs_combined!D33</f>
        <v>8512</v>
      </c>
      <c r="P45" s="66" t="str">
        <f>DHAC_TestOrgs_combined!E33</f>
        <v>Specialist Medical Services</v>
      </c>
      <c r="Q45" s="66" t="str">
        <f t="shared" si="1"/>
        <v>http://snomed.info/sct</v>
      </c>
      <c r="R45" s="120" t="str">
        <f>TRIM(_xlfn.XLOOKUP(DHAC_TestOrgs_combined!$F33,CodeMaps!$B$94:$B$110,CodeMaps!$F$94:$F$110,""))</f>
        <v>310000008</v>
      </c>
      <c r="S45" s="120" t="str">
        <f>TRIM(_xlfn.XLOOKUP(R45,CodeMaps!$F$94:$F$110,CodeMaps!$G$94:$G$110,""))</f>
        <v>Emergency department service</v>
      </c>
      <c r="T45" s="65" t="str">
        <f>IF(DHAC_TestOrgs_combined!I33="",DHAC_TestOrgs_combined!G33,DHAC_TestOrgs_combined!I33)</f>
        <v>Emergency Department Services</v>
      </c>
      <c r="U45" s="32" t="str">
        <f>DHAC_TestOrgs_combined!C33</f>
        <v>Mount Glasgow Emergency</v>
      </c>
      <c r="W45" s="7" t="s">
        <v>252</v>
      </c>
      <c r="X45" s="7" t="str">
        <f>DHAC_TestOrgs_combined!O33</f>
        <v>0355504383</v>
      </c>
      <c r="Y45" s="66" t="s">
        <v>1321</v>
      </c>
      <c r="Z45" s="7" t="s">
        <v>282</v>
      </c>
      <c r="AA45" s="32" t="str">
        <f>DHAC_TestOrgs_combined!Q33</f>
        <v>info@mountglasgowemergency.example.com.au</v>
      </c>
      <c r="AB45" s="66"/>
      <c r="AC45" s="66"/>
      <c r="AD45" s="32" t="str">
        <f>DHAC_TestOrgs_combined!K33</f>
        <v>142 Toby Rd</v>
      </c>
      <c r="AE45" s="32" t="str">
        <f>DHAC_TestOrgs_combined!L33</f>
        <v>Mount Glasgow</v>
      </c>
      <c r="AF45" s="32" t="str">
        <f>DHAC_TestOrgs_combined!M33</f>
        <v>VIC</v>
      </c>
      <c r="AG45" s="7">
        <f>DHAC_TestOrgs_combined!N33</f>
        <v>3371</v>
      </c>
    </row>
    <row r="46" spans="1:33" hidden="1" x14ac:dyDescent="0.25">
      <c r="A46" s="65" t="str">
        <f>LOWER(SUBSTITUTE(DHAC_TestOrgs_combined!C34," ","-"))</f>
        <v>cooriemungle-cardiology-clinic</v>
      </c>
      <c r="B46" s="65"/>
      <c r="C46" s="7" t="s">
        <v>1379</v>
      </c>
      <c r="D46" s="66"/>
      <c r="E46" s="66" t="s">
        <v>1380</v>
      </c>
      <c r="F46" s="7" t="s">
        <v>1381</v>
      </c>
      <c r="G46" s="7" t="str">
        <f>DHAC_TestOrgs_combined!B34</f>
        <v>8003623233373371</v>
      </c>
      <c r="H46" s="7" t="s">
        <v>1314</v>
      </c>
      <c r="I46" s="66"/>
      <c r="J46" s="66" t="s">
        <v>1315</v>
      </c>
      <c r="K46" s="7" t="s">
        <v>1316</v>
      </c>
      <c r="L46" s="7">
        <f>DHAC_TestOrgs_combined!J34</f>
        <v>81196223842</v>
      </c>
      <c r="M46" s="66"/>
      <c r="N46" s="7" t="s">
        <v>1317</v>
      </c>
      <c r="O46" s="7">
        <f>DHAC_TestOrgs_combined!D34</f>
        <v>8512</v>
      </c>
      <c r="P46" s="66" t="str">
        <f>DHAC_TestOrgs_combined!E34</f>
        <v>Specialist Medical Services</v>
      </c>
      <c r="Q46" s="66" t="str">
        <f t="shared" si="1"/>
        <v>http://snomed.info/sct</v>
      </c>
      <c r="R46" s="120" t="str">
        <f>TRIM(_xlfn.XLOOKUP(DHAC_TestOrgs_combined!$F34,CodeMaps!$B$94:$B$110,CodeMaps!$F$94:$F$110,""))</f>
        <v>310138009</v>
      </c>
      <c r="S46" s="120" t="str">
        <f>TRIM(_xlfn.XLOOKUP(R46,CodeMaps!$F$94:$F$110,CodeMaps!$G$94:$G$110,""))</f>
        <v xml:space="preserve">	Surgical service</v>
      </c>
      <c r="T46" s="65" t="str">
        <f>IF(DHAC_TestOrgs_combined!I34="",DHAC_TestOrgs_combined!G34,DHAC_TestOrgs_combined!I34)</f>
        <v>Thoracic medicine Services</v>
      </c>
      <c r="U46" s="32" t="str">
        <f>DHAC_TestOrgs_combined!C34</f>
        <v>Cooriemungle Cardiology Clinic</v>
      </c>
      <c r="W46" s="7" t="s">
        <v>252</v>
      </c>
      <c r="X46" s="7" t="str">
        <f>DHAC_TestOrgs_combined!O34</f>
        <v>0355508586</v>
      </c>
      <c r="Y46" s="66" t="s">
        <v>1321</v>
      </c>
      <c r="Z46" s="7" t="s">
        <v>282</v>
      </c>
      <c r="AA46" s="32" t="str">
        <f>DHAC_TestOrgs_combined!Q34</f>
        <v>info@cooriemunglecardiologyclinic.example.net</v>
      </c>
      <c r="AB46" s="66"/>
      <c r="AC46" s="66"/>
      <c r="AD46" s="32" t="str">
        <f>DHAC_TestOrgs_combined!K34</f>
        <v>29 Hendrix Pde</v>
      </c>
      <c r="AE46" s="32" t="str">
        <f>DHAC_TestOrgs_combined!L34</f>
        <v>Cooriemungle</v>
      </c>
      <c r="AF46" s="32" t="str">
        <f>DHAC_TestOrgs_combined!M34</f>
        <v>VIC</v>
      </c>
      <c r="AG46" s="7">
        <f>DHAC_TestOrgs_combined!N34</f>
        <v>3268</v>
      </c>
    </row>
    <row r="47" spans="1:33" hidden="1" x14ac:dyDescent="0.25">
      <c r="A47" s="101" t="str">
        <f>LOWER(SUBSTITUTE(DHAC_TestOrgs_combined!C35," ","-"))</f>
        <v>murrabit-public-hopsital</v>
      </c>
      <c r="B47" s="72"/>
      <c r="C47" s="7" t="s">
        <v>1379</v>
      </c>
      <c r="D47" s="66"/>
      <c r="E47" s="66" t="s">
        <v>1380</v>
      </c>
      <c r="F47" s="7" t="s">
        <v>1381</v>
      </c>
      <c r="G47" s="7" t="str">
        <f>DHAC_TestOrgs_combined!B35</f>
        <v>8003626566706976</v>
      </c>
      <c r="H47" s="7" t="s">
        <v>1314</v>
      </c>
      <c r="I47" s="66"/>
      <c r="J47" s="66" t="s">
        <v>1315</v>
      </c>
      <c r="K47" s="7" t="s">
        <v>1316</v>
      </c>
      <c r="L47" s="7">
        <f>DHAC_TestOrgs_combined!J35</f>
        <v>81156473823</v>
      </c>
      <c r="M47" s="66"/>
      <c r="N47" s="7" t="s">
        <v>1317</v>
      </c>
      <c r="O47" s="7">
        <f>DHAC_TestOrgs_combined!D35</f>
        <v>8401</v>
      </c>
      <c r="P47" s="66" t="str">
        <f>DHAC_TestOrgs_combined!E35</f>
        <v>Hospitals (except Psychiatric Hospitals)</v>
      </c>
      <c r="Q47" s="66" t="str">
        <f t="shared" si="1"/>
        <v>http://snomed.info/sct</v>
      </c>
      <c r="R47" s="120" t="str">
        <f>TRIM(_xlfn.XLOOKUP(DHAC_TestOrgs_combined!$F35,CodeMaps!$B$94:$B$110,CodeMaps!$F$94:$F$110,""))</f>
        <v>2421000175108</v>
      </c>
      <c r="S47" s="120" t="str">
        <f>TRIM(_xlfn.XLOOKUP(R47,CodeMaps!$F$94:$F$110,CodeMaps!$G$94:$G$110,""))</f>
        <v>Acute care inpatient service</v>
      </c>
      <c r="T47" s="65" t="str">
        <f>IF(DHAC_TestOrgs_combined!I35="",DHAC_TestOrgs_combined!G35,DHAC_TestOrgs_combined!I35)</f>
        <v>Public acute care Hospital</v>
      </c>
      <c r="U47" s="32" t="str">
        <f>DHAC_TestOrgs_combined!C35</f>
        <v>Murrabit Public Hopsital</v>
      </c>
      <c r="W47" s="7" t="s">
        <v>252</v>
      </c>
      <c r="X47" s="7" t="str">
        <f>DHAC_TestOrgs_combined!O35</f>
        <v>0355509111</v>
      </c>
      <c r="Y47" s="66" t="s">
        <v>1321</v>
      </c>
      <c r="Z47" s="7" t="s">
        <v>282</v>
      </c>
      <c r="AA47" s="32" t="str">
        <f>DHAC_TestOrgs_combined!Q35</f>
        <v>reception@murrabitph.example.com.au</v>
      </c>
      <c r="AB47" s="66"/>
      <c r="AC47" s="66"/>
      <c r="AD47" s="32" t="str">
        <f>DHAC_TestOrgs_combined!K35</f>
        <v>144 Central Gdns</v>
      </c>
      <c r="AE47" s="32" t="str">
        <f>DHAC_TestOrgs_combined!L35</f>
        <v>Murrabit</v>
      </c>
      <c r="AF47" s="32" t="str">
        <f>DHAC_TestOrgs_combined!M35</f>
        <v>VIC</v>
      </c>
      <c r="AG47" s="7">
        <f>DHAC_TestOrgs_combined!N35</f>
        <v>3579</v>
      </c>
    </row>
    <row r="48" spans="1:33" hidden="1" x14ac:dyDescent="0.25">
      <c r="A48" s="65" t="str">
        <f>LOWER(SUBSTITUTE(DHAC_TestOrgs_combined!C36," ","-"))</f>
        <v>wannon-private-hospital</v>
      </c>
      <c r="B48" s="65"/>
      <c r="C48" s="7" t="s">
        <v>1379</v>
      </c>
      <c r="D48" s="66"/>
      <c r="E48" s="66" t="s">
        <v>1380</v>
      </c>
      <c r="F48" s="7" t="s">
        <v>1381</v>
      </c>
      <c r="G48" s="7" t="str">
        <f>DHAC_TestOrgs_combined!B36</f>
        <v>8003624900039188</v>
      </c>
      <c r="H48" s="7" t="s">
        <v>1314</v>
      </c>
      <c r="I48" s="66"/>
      <c r="J48" s="66" t="s">
        <v>1315</v>
      </c>
      <c r="K48" s="7" t="s">
        <v>1316</v>
      </c>
      <c r="L48" s="7">
        <f>DHAC_TestOrgs_combined!J36</f>
        <v>81114138547</v>
      </c>
      <c r="M48" s="66"/>
      <c r="N48" s="7" t="s">
        <v>1317</v>
      </c>
      <c r="O48" s="7">
        <f>DHAC_TestOrgs_combined!D36</f>
        <v>8401</v>
      </c>
      <c r="P48" s="66" t="str">
        <f>DHAC_TestOrgs_combined!E36</f>
        <v>Hospitals (except Psychiatric Hospitals)</v>
      </c>
      <c r="Q48" s="66" t="str">
        <f t="shared" si="1"/>
        <v>http://snomed.info/sct</v>
      </c>
      <c r="R48" s="120" t="str">
        <f>TRIM(_xlfn.XLOOKUP(DHAC_TestOrgs_combined!$F36,CodeMaps!$B$94:$B$110,CodeMaps!$F$94:$F$110,""))</f>
        <v>2421000175108</v>
      </c>
      <c r="S48" s="120" t="str">
        <f>TRIM(_xlfn.XLOOKUP(R48,CodeMaps!$F$94:$F$110,CodeMaps!$G$94:$G$110,""))</f>
        <v>Acute care inpatient service</v>
      </c>
      <c r="T48" s="65" t="str">
        <f>IF(DHAC_TestOrgs_combined!I36="",DHAC_TestOrgs_combined!G36,DHAC_TestOrgs_combined!I36)</f>
        <v>Private acute care Hospital</v>
      </c>
      <c r="U48" s="32" t="str">
        <f>DHAC_TestOrgs_combined!C36</f>
        <v>Wannon Private Hospital</v>
      </c>
      <c r="W48" s="7" t="s">
        <v>252</v>
      </c>
      <c r="X48" s="7" t="str">
        <f>DHAC_TestOrgs_combined!O36</f>
        <v>0355508740</v>
      </c>
      <c r="Y48" s="66" t="s">
        <v>1321</v>
      </c>
      <c r="Z48" s="7" t="s">
        <v>282</v>
      </c>
      <c r="AA48" s="32" t="str">
        <f>DHAC_TestOrgs_combined!Q36</f>
        <v>reception@wannonph.example.net</v>
      </c>
      <c r="AB48" s="66"/>
      <c r="AC48" s="66"/>
      <c r="AD48" s="32" t="str">
        <f>DHAC_TestOrgs_combined!K36</f>
        <v>182 Hung Lane</v>
      </c>
      <c r="AE48" s="32" t="str">
        <f>DHAC_TestOrgs_combined!L36</f>
        <v>Wannon</v>
      </c>
      <c r="AF48" s="32" t="str">
        <f>DHAC_TestOrgs_combined!M36</f>
        <v>VIC</v>
      </c>
      <c r="AG48" s="7">
        <f>DHAC_TestOrgs_combined!N36</f>
        <v>3301</v>
      </c>
    </row>
    <row r="49" spans="1:33" hidden="1" x14ac:dyDescent="0.25">
      <c r="A49" s="65" t="str">
        <f>LOWER(SUBSTITUTE(DHAC_TestOrgs_combined!C37," ","-"))</f>
        <v>mckenzie-creek-radiology</v>
      </c>
      <c r="B49" s="65"/>
      <c r="C49" s="7" t="s">
        <v>1379</v>
      </c>
      <c r="D49" s="66"/>
      <c r="E49" s="66" t="s">
        <v>1380</v>
      </c>
      <c r="F49" s="7" t="s">
        <v>1381</v>
      </c>
      <c r="G49" s="7" t="str">
        <f>DHAC_TestOrgs_combined!B37</f>
        <v>8003626566706992</v>
      </c>
      <c r="H49" s="7" t="s">
        <v>1314</v>
      </c>
      <c r="I49" s="66"/>
      <c r="J49" s="66" t="s">
        <v>1315</v>
      </c>
      <c r="K49" s="7" t="s">
        <v>1316</v>
      </c>
      <c r="L49" s="7">
        <f>DHAC_TestOrgs_combined!J37</f>
        <v>81190228651</v>
      </c>
      <c r="M49" s="66"/>
      <c r="N49" s="7" t="s">
        <v>1317</v>
      </c>
      <c r="O49" s="7">
        <f>DHAC_TestOrgs_combined!D37</f>
        <v>8520</v>
      </c>
      <c r="P49" s="66" t="str">
        <f>DHAC_TestOrgs_combined!E37</f>
        <v>Pathology and Diagnostic Imaging Services</v>
      </c>
      <c r="Q49" s="66" t="str">
        <f t="shared" si="1"/>
        <v>http://snomed.info/sct</v>
      </c>
      <c r="R49" s="120" t="str">
        <f>TRIM(_xlfn.XLOOKUP(DHAC_TestOrgs_combined!$F37,CodeMaps!$B$94:$B$110,CodeMaps!$F$94:$F$110,""))</f>
        <v>708175003</v>
      </c>
      <c r="S49" s="120" t="str">
        <f>TRIM(_xlfn.XLOOKUP(R49,CodeMaps!$F$94:$F$110,CodeMaps!$G$94:$G$110,""))</f>
        <v>Diagnostic imaging service</v>
      </c>
      <c r="T49" s="65" t="str">
        <f>IF(DHAC_TestOrgs_combined!I37="",DHAC_TestOrgs_combined!G37,DHAC_TestOrgs_combined!I37)</f>
        <v>Diagnostic Radiology</v>
      </c>
      <c r="U49" s="32" t="str">
        <f>DHAC_TestOrgs_combined!C37</f>
        <v>Mckenzie Creek Radiology</v>
      </c>
      <c r="W49" s="7" t="s">
        <v>252</v>
      </c>
      <c r="X49" s="7" t="str">
        <f>DHAC_TestOrgs_combined!O37</f>
        <v>0355502169</v>
      </c>
      <c r="Y49" s="66" t="s">
        <v>1321</v>
      </c>
      <c r="Z49" s="7" t="s">
        <v>282</v>
      </c>
      <c r="AA49" s="32" t="str">
        <f>DHAC_TestOrgs_combined!Q37</f>
        <v>info@mckenziecreekradiology.example.com.au</v>
      </c>
      <c r="AB49" s="66"/>
      <c r="AC49" s="66"/>
      <c r="AD49" s="32" t="str">
        <f>DHAC_TestOrgs_combined!K37</f>
        <v>92 Arthur Lane</v>
      </c>
      <c r="AE49" s="32" t="str">
        <f>DHAC_TestOrgs_combined!L37</f>
        <v>Mckenzie Creek</v>
      </c>
      <c r="AF49" s="32" t="str">
        <f>DHAC_TestOrgs_combined!M37</f>
        <v>VIC</v>
      </c>
      <c r="AG49" s="7">
        <f>DHAC_TestOrgs_combined!N37</f>
        <v>3401</v>
      </c>
    </row>
    <row r="50" spans="1:33" hidden="1" x14ac:dyDescent="0.25">
      <c r="A50" s="65" t="str">
        <f>LOWER(SUBSTITUTE(DHAC_TestOrgs_combined!C38," ","-"))</f>
        <v>bridgewater-pathology</v>
      </c>
      <c r="B50" s="65"/>
      <c r="C50" s="7" t="s">
        <v>1379</v>
      </c>
      <c r="D50" s="66"/>
      <c r="E50" s="66" t="s">
        <v>1380</v>
      </c>
      <c r="F50" s="7" t="s">
        <v>1381</v>
      </c>
      <c r="G50" s="7" t="str">
        <f>DHAC_TestOrgs_combined!B38</f>
        <v>8003624900039196</v>
      </c>
      <c r="H50" s="7" t="s">
        <v>1314</v>
      </c>
      <c r="I50" s="66"/>
      <c r="J50" s="66" t="s">
        <v>1315</v>
      </c>
      <c r="K50" s="7" t="s">
        <v>1316</v>
      </c>
      <c r="L50" s="7">
        <f>DHAC_TestOrgs_combined!J38</f>
        <v>81193798638</v>
      </c>
      <c r="M50" s="66"/>
      <c r="N50" s="7" t="s">
        <v>1317</v>
      </c>
      <c r="O50" s="7">
        <f>DHAC_TestOrgs_combined!D38</f>
        <v>8520</v>
      </c>
      <c r="P50" s="66" t="str">
        <f>DHAC_TestOrgs_combined!E38</f>
        <v>Pathology and Diagnostic Imaging Services</v>
      </c>
      <c r="Q50" s="66" t="str">
        <f t="shared" si="1"/>
        <v>http://snomed.info/sct</v>
      </c>
      <c r="R50" s="120" t="str">
        <f>TRIM(_xlfn.XLOOKUP(DHAC_TestOrgs_combined!$F38,CodeMaps!$B$94:$B$110,CodeMaps!$F$94:$F$110,""))</f>
        <v>310074003</v>
      </c>
      <c r="S50" s="120" t="str">
        <f>TRIM(_xlfn.XLOOKUP(R50,CodeMaps!$F$94:$F$110,CodeMaps!$G$94:$G$110,""))</f>
        <v xml:space="preserve">	Pathology service</v>
      </c>
      <c r="T50" s="65" t="str">
        <f>IF(DHAC_TestOrgs_combined!I38="",DHAC_TestOrgs_combined!G38,DHAC_TestOrgs_combined!I38)</f>
        <v>Pathology laboratory service</v>
      </c>
      <c r="U50" s="32" t="str">
        <f>DHAC_TestOrgs_combined!C38</f>
        <v>Bridgewater Pathology</v>
      </c>
      <c r="W50" s="7" t="s">
        <v>252</v>
      </c>
      <c r="X50" s="7" t="str">
        <f>DHAC_TestOrgs_combined!O38</f>
        <v>0355505241</v>
      </c>
      <c r="Y50" s="66" t="s">
        <v>1321</v>
      </c>
      <c r="Z50" s="7" t="s">
        <v>282</v>
      </c>
      <c r="AA50" s="32" t="str">
        <f>DHAC_TestOrgs_combined!Q38</f>
        <v>info@bridgewaterpathology.example.net</v>
      </c>
      <c r="AB50" s="66"/>
      <c r="AC50" s="66"/>
      <c r="AD50" s="32" t="str">
        <f>DHAC_TestOrgs_combined!K38</f>
        <v>38 Central Cl</v>
      </c>
      <c r="AE50" s="32" t="str">
        <f>DHAC_TestOrgs_combined!L38</f>
        <v>Bridgewater On Loddon</v>
      </c>
      <c r="AF50" s="32" t="str">
        <f>DHAC_TestOrgs_combined!M38</f>
        <v>VIC</v>
      </c>
      <c r="AG50" s="7">
        <f>DHAC_TestOrgs_combined!N38</f>
        <v>3516</v>
      </c>
    </row>
    <row r="51" spans="1:33" hidden="1" x14ac:dyDescent="0.25">
      <c r="A51" s="65" t="str">
        <f>LOWER(SUBSTITUTE(DHAC_TestOrgs_combined!C39," ","-"))</f>
        <v>pine-view-pharmacy</v>
      </c>
      <c r="B51" s="65"/>
      <c r="C51" s="7" t="s">
        <v>1379</v>
      </c>
      <c r="D51" s="66"/>
      <c r="E51" s="66" t="s">
        <v>1380</v>
      </c>
      <c r="F51" s="7" t="s">
        <v>1381</v>
      </c>
      <c r="G51" s="7" t="str">
        <f>DHAC_TestOrgs_combined!B39</f>
        <v>8003628233373172</v>
      </c>
      <c r="H51" s="7" t="s">
        <v>1314</v>
      </c>
      <c r="I51" s="66"/>
      <c r="J51" s="66" t="s">
        <v>1315</v>
      </c>
      <c r="K51" s="7" t="s">
        <v>1316</v>
      </c>
      <c r="L51" s="7">
        <f>DHAC_TestOrgs_combined!J39</f>
        <v>81163933903</v>
      </c>
      <c r="M51" s="66"/>
      <c r="N51" s="7" t="s">
        <v>1317</v>
      </c>
      <c r="O51" s="7">
        <f>DHAC_TestOrgs_combined!D39</f>
        <v>4271</v>
      </c>
      <c r="P51" s="66" t="str">
        <f>DHAC_TestOrgs_combined!E39</f>
        <v>Retail Pharmacy</v>
      </c>
      <c r="Q51" s="66" t="str">
        <f t="shared" si="1"/>
        <v>http://snomed.info/sct</v>
      </c>
      <c r="R51" s="120" t="str">
        <f>TRIM(_xlfn.XLOOKUP(DHAC_TestOrgs_combined!$F39,CodeMaps!$B$94:$B$110,CodeMaps!$F$94:$F$110,""))</f>
        <v>310080006</v>
      </c>
      <c r="S51" s="120" t="str">
        <f>TRIM(_xlfn.XLOOKUP(R51,CodeMaps!$F$94:$F$110,CodeMaps!$G$94:$G$110,""))</f>
        <v>Pharmacy service</v>
      </c>
      <c r="T51" s="65" t="str">
        <f>IF(DHAC_TestOrgs_combined!I39="",DHAC_TestOrgs_combined!G39,DHAC_TestOrgs_combined!I39)</f>
        <v>Pharmacy, retail, operation</v>
      </c>
      <c r="U51" s="32" t="str">
        <f>DHAC_TestOrgs_combined!C39</f>
        <v>Pine View Pharmacy</v>
      </c>
      <c r="W51" s="7" t="s">
        <v>252</v>
      </c>
      <c r="X51" s="7" t="str">
        <f>DHAC_TestOrgs_combined!O39</f>
        <v>0355506345</v>
      </c>
      <c r="Y51" s="66" t="s">
        <v>1321</v>
      </c>
      <c r="Z51" s="7" t="s">
        <v>282</v>
      </c>
      <c r="AA51" s="32" t="str">
        <f>DHAC_TestOrgs_combined!Q39</f>
        <v>reception@pineviewpharmacy.example.com.au</v>
      </c>
      <c r="AB51" s="66"/>
      <c r="AC51" s="66"/>
      <c r="AD51" s="32" t="str">
        <f>DHAC_TestOrgs_combined!K39</f>
        <v>125 Sebastien Pnt</v>
      </c>
      <c r="AE51" s="32" t="str">
        <f>DHAC_TestOrgs_combined!L39</f>
        <v>Pine View</v>
      </c>
      <c r="AF51" s="32" t="str">
        <f>DHAC_TestOrgs_combined!M39</f>
        <v>VIC</v>
      </c>
      <c r="AG51" s="7">
        <f>DHAC_TestOrgs_combined!N39</f>
        <v>3579</v>
      </c>
    </row>
    <row r="52" spans="1:33" hidden="1" x14ac:dyDescent="0.25">
      <c r="A52" s="65" t="str">
        <f>LOWER(SUBSTITUTE(DHAC_TestOrgs_combined!C40," ","-"))</f>
        <v>launching-place-pharmacy</v>
      </c>
      <c r="B52" s="65"/>
      <c r="C52" s="7" t="s">
        <v>1379</v>
      </c>
      <c r="D52" s="66"/>
      <c r="E52" s="66" t="s">
        <v>1380</v>
      </c>
      <c r="F52" s="7" t="s">
        <v>1381</v>
      </c>
      <c r="G52" s="7" t="str">
        <f>DHAC_TestOrgs_combined!B40</f>
        <v>8003624900039204</v>
      </c>
      <c r="H52" s="7" t="s">
        <v>1314</v>
      </c>
      <c r="I52" s="66"/>
      <c r="J52" s="66" t="s">
        <v>1315</v>
      </c>
      <c r="K52" s="7" t="s">
        <v>1316</v>
      </c>
      <c r="L52" s="7">
        <f>DHAC_TestOrgs_combined!J40</f>
        <v>81115739073</v>
      </c>
      <c r="M52" s="66"/>
      <c r="N52" s="7" t="s">
        <v>1317</v>
      </c>
      <c r="O52" s="7">
        <f>DHAC_TestOrgs_combined!D40</f>
        <v>4271</v>
      </c>
      <c r="P52" s="66" t="str">
        <f>DHAC_TestOrgs_combined!E40</f>
        <v>Retail Pharmacy</v>
      </c>
      <c r="Q52" s="66" t="str">
        <f t="shared" si="1"/>
        <v>http://snomed.info/sct</v>
      </c>
      <c r="R52" s="120" t="str">
        <f>TRIM(_xlfn.XLOOKUP(DHAC_TestOrgs_combined!$F40,CodeMaps!$B$94:$B$110,CodeMaps!$F$94:$F$110,""))</f>
        <v>310080006</v>
      </c>
      <c r="S52" s="120" t="str">
        <f>TRIM(_xlfn.XLOOKUP(R52,CodeMaps!$F$94:$F$110,CodeMaps!$G$94:$G$110,""))</f>
        <v>Pharmacy service</v>
      </c>
      <c r="T52" s="65" t="str">
        <f>IF(DHAC_TestOrgs_combined!I40="",DHAC_TestOrgs_combined!G40,DHAC_TestOrgs_combined!I40)</f>
        <v>Community Pharmacy</v>
      </c>
      <c r="U52" s="32" t="str">
        <f>DHAC_TestOrgs_combined!C40</f>
        <v>Launching Place Pharmacy</v>
      </c>
      <c r="W52" s="7" t="s">
        <v>252</v>
      </c>
      <c r="X52" s="7" t="str">
        <f>DHAC_TestOrgs_combined!O40</f>
        <v>0355508832</v>
      </c>
      <c r="Y52" s="66" t="s">
        <v>1321</v>
      </c>
      <c r="Z52" s="7" t="s">
        <v>282</v>
      </c>
      <c r="AA52" s="32" t="str">
        <f>DHAC_TestOrgs_combined!Q40</f>
        <v>reception@launchingplacepharmacy.example.net</v>
      </c>
      <c r="AB52" s="66"/>
      <c r="AC52" s="66"/>
      <c r="AD52" s="32" t="str">
        <f>DHAC_TestOrgs_combined!K40</f>
        <v>45 Valley Tce</v>
      </c>
      <c r="AE52" s="32" t="str">
        <f>DHAC_TestOrgs_combined!L40</f>
        <v>Launching Place</v>
      </c>
      <c r="AF52" s="32" t="str">
        <f>DHAC_TestOrgs_combined!M40</f>
        <v>VIC</v>
      </c>
      <c r="AG52" s="7">
        <f>DHAC_TestOrgs_combined!N40</f>
        <v>3139</v>
      </c>
    </row>
    <row r="53" spans="1:33" hidden="1" x14ac:dyDescent="0.25">
      <c r="A53" s="65" t="str">
        <f>LOWER(SUBSTITUTE(DHAC_TestOrgs_combined!C41," ","-"))</f>
        <v>milnes-bridge-medical-centre</v>
      </c>
      <c r="B53" s="65"/>
      <c r="C53" s="7" t="s">
        <v>1379</v>
      </c>
      <c r="D53" s="66"/>
      <c r="E53" s="66" t="s">
        <v>1380</v>
      </c>
      <c r="F53" s="7" t="s">
        <v>1381</v>
      </c>
      <c r="G53" s="7" t="str">
        <f>DHAC_TestOrgs_combined!B41</f>
        <v>8003628233373180</v>
      </c>
      <c r="H53" s="7" t="s">
        <v>1314</v>
      </c>
      <c r="I53" s="66"/>
      <c r="J53" s="66" t="s">
        <v>1315</v>
      </c>
      <c r="K53" s="7" t="s">
        <v>1316</v>
      </c>
      <c r="L53" s="7">
        <f>DHAC_TestOrgs_combined!J41</f>
        <v>81143845942</v>
      </c>
      <c r="M53" s="66"/>
      <c r="N53" s="7" t="s">
        <v>1317</v>
      </c>
      <c r="O53" s="7">
        <f>DHAC_TestOrgs_combined!D41</f>
        <v>8511</v>
      </c>
      <c r="P53" s="66" t="str">
        <f>DHAC_TestOrgs_combined!E41</f>
        <v>General Practice</v>
      </c>
      <c r="Q53" s="66" t="str">
        <f t="shared" si="1"/>
        <v>http://snomed.info/sct</v>
      </c>
      <c r="R53" s="120" t="str">
        <f>TRIM(_xlfn.XLOOKUP(DHAC_TestOrgs_combined!$F41,CodeMaps!$B$94:$B$110,CodeMaps!$F$94:$F$110,""))</f>
        <v>700232004</v>
      </c>
      <c r="S53" s="120" t="str">
        <f>TRIM(_xlfn.XLOOKUP(R53,CodeMaps!$F$94:$F$110,CodeMaps!$G$94:$G$110,""))</f>
        <v>General medical service</v>
      </c>
      <c r="T53" s="65" t="str">
        <f>IF(DHAC_TestOrgs_combined!I41="",DHAC_TestOrgs_combined!G41,DHAC_TestOrgs_combined!I41)</f>
        <v>General medical practitioner service</v>
      </c>
      <c r="U53" s="32" t="str">
        <f>DHAC_TestOrgs_combined!C41</f>
        <v>Milnes Bridge Medical Centre</v>
      </c>
      <c r="W53" s="7" t="s">
        <v>252</v>
      </c>
      <c r="X53" s="7" t="str">
        <f>DHAC_TestOrgs_combined!O41</f>
        <v>0355507103</v>
      </c>
      <c r="Y53" s="66" t="s">
        <v>1321</v>
      </c>
      <c r="Z53" s="7" t="s">
        <v>282</v>
      </c>
      <c r="AA53" s="32" t="str">
        <f>DHAC_TestOrgs_combined!Q41</f>
        <v>info@milnesbridgemc.example.com.au</v>
      </c>
      <c r="AB53" s="66"/>
      <c r="AC53" s="66"/>
      <c r="AD53" s="32" t="str">
        <f>DHAC_TestOrgs_combined!K41</f>
        <v>71 River Pl</v>
      </c>
      <c r="AE53" s="32" t="str">
        <f>DHAC_TestOrgs_combined!L41</f>
        <v>Milnes Bridge</v>
      </c>
      <c r="AF53" s="32" t="str">
        <f>DHAC_TestOrgs_combined!M41</f>
        <v>VIC</v>
      </c>
      <c r="AG53" s="7">
        <f>DHAC_TestOrgs_combined!N41</f>
        <v>3579</v>
      </c>
    </row>
    <row r="54" spans="1:33" hidden="1" x14ac:dyDescent="0.25">
      <c r="A54" s="65" t="str">
        <f>LOWER(SUBSTITUTE(DHAC_TestOrgs_combined!C42," ","-"))</f>
        <v>joyces-creek-medical-clinic</v>
      </c>
      <c r="B54" s="65"/>
      <c r="C54" s="7" t="s">
        <v>1379</v>
      </c>
      <c r="D54" s="66"/>
      <c r="E54" s="66" t="s">
        <v>1380</v>
      </c>
      <c r="F54" s="7" t="s">
        <v>1381</v>
      </c>
      <c r="G54" s="7" t="str">
        <f>DHAC_TestOrgs_combined!B42</f>
        <v>8003624900039212</v>
      </c>
      <c r="H54" s="7" t="s">
        <v>1314</v>
      </c>
      <c r="I54" s="66"/>
      <c r="J54" s="66" t="s">
        <v>1315</v>
      </c>
      <c r="K54" s="7" t="s">
        <v>1316</v>
      </c>
      <c r="L54" s="7">
        <f>DHAC_TestOrgs_combined!J42</f>
        <v>81174193548</v>
      </c>
      <c r="M54" s="66"/>
      <c r="N54" s="7" t="s">
        <v>1317</v>
      </c>
      <c r="O54" s="7">
        <f>DHAC_TestOrgs_combined!D42</f>
        <v>8511</v>
      </c>
      <c r="P54" s="66" t="str">
        <f>DHAC_TestOrgs_combined!E42</f>
        <v>General Practice</v>
      </c>
      <c r="Q54" s="66" t="str">
        <f t="shared" si="1"/>
        <v>http://snomed.info/sct</v>
      </c>
      <c r="R54" s="120" t="str">
        <f>TRIM(_xlfn.XLOOKUP(DHAC_TestOrgs_combined!$F42,CodeMaps!$B$94:$B$110,CodeMaps!$F$94:$F$110,""))</f>
        <v>788007007</v>
      </c>
      <c r="S54" s="120" t="str">
        <f>TRIM(_xlfn.XLOOKUP(R54,CodeMaps!$F$94:$F$110,CodeMaps!$G$94:$G$110,""))</f>
        <v>General practice service</v>
      </c>
      <c r="T54" s="65" t="str">
        <f>IF(DHAC_TestOrgs_combined!I42="",DHAC_TestOrgs_combined!G42,DHAC_TestOrgs_combined!I42)</f>
        <v>General practice medical clinic service</v>
      </c>
      <c r="U54" s="32" t="str">
        <f>DHAC_TestOrgs_combined!C42</f>
        <v>Joyces Creek Medical Clinic</v>
      </c>
      <c r="W54" s="7" t="s">
        <v>252</v>
      </c>
      <c r="X54" s="7" t="str">
        <f>DHAC_TestOrgs_combined!O42</f>
        <v>0355506498</v>
      </c>
      <c r="Y54" s="66" t="s">
        <v>1321</v>
      </c>
      <c r="Z54" s="7" t="s">
        <v>282</v>
      </c>
      <c r="AA54" s="32" t="str">
        <f>DHAC_TestOrgs_combined!Q42</f>
        <v>info@joycescreekmc.example.net</v>
      </c>
      <c r="AB54" s="66"/>
      <c r="AC54" s="66"/>
      <c r="AD54" s="32" t="str">
        <f>DHAC_TestOrgs_combined!K42</f>
        <v>94 Hendrix Pl</v>
      </c>
      <c r="AE54" s="32" t="str">
        <f>DHAC_TestOrgs_combined!L42</f>
        <v>Joyces Creek</v>
      </c>
      <c r="AF54" s="32" t="str">
        <f>DHAC_TestOrgs_combined!M42</f>
        <v>VIC</v>
      </c>
      <c r="AG54" s="7">
        <f>DHAC_TestOrgs_combined!N42</f>
        <v>3462</v>
      </c>
    </row>
    <row r="55" spans="1:33" hidden="1" x14ac:dyDescent="0.25">
      <c r="A55" s="65" t="str">
        <f>LOWER(SUBSTITUTE(DHAC_TestOrgs_combined!C43," ","-"))</f>
        <v>douglas-radiology</v>
      </c>
      <c r="B55" s="65"/>
      <c r="C55" s="7" t="s">
        <v>1379</v>
      </c>
      <c r="D55" s="66"/>
      <c r="E55" s="66" t="s">
        <v>1380</v>
      </c>
      <c r="F55" s="7" t="s">
        <v>1381</v>
      </c>
      <c r="G55" s="7" t="str">
        <f>DHAC_TestOrgs_combined!B43</f>
        <v>8003629900040482</v>
      </c>
      <c r="H55" s="7" t="s">
        <v>1314</v>
      </c>
      <c r="I55" s="66"/>
      <c r="J55" s="66" t="s">
        <v>1315</v>
      </c>
      <c r="K55" s="7" t="s">
        <v>1316</v>
      </c>
      <c r="L55" s="7">
        <f>DHAC_TestOrgs_combined!J43</f>
        <v>81132303164</v>
      </c>
      <c r="M55" s="66"/>
      <c r="N55" s="7" t="s">
        <v>1317</v>
      </c>
      <c r="O55" s="7">
        <f>DHAC_TestOrgs_combined!D43</f>
        <v>8520</v>
      </c>
      <c r="P55" s="66" t="str">
        <f>DHAC_TestOrgs_combined!E43</f>
        <v>Pathology and Diagnostic Imaging Services</v>
      </c>
      <c r="Q55" s="66" t="str">
        <f t="shared" si="1"/>
        <v>http://snomed.info/sct</v>
      </c>
      <c r="R55" s="120" t="str">
        <f>TRIM(_xlfn.XLOOKUP(DHAC_TestOrgs_combined!$F43,CodeMaps!$B$94:$B$110,CodeMaps!$F$94:$F$110,""))</f>
        <v>708175003</v>
      </c>
      <c r="S55" s="120" t="str">
        <f>TRIM(_xlfn.XLOOKUP(R55,CodeMaps!$F$94:$F$110,CodeMaps!$G$94:$G$110,""))</f>
        <v>Diagnostic imaging service</v>
      </c>
      <c r="T55" s="65" t="str">
        <f>IF(DHAC_TestOrgs_combined!I43="",DHAC_TestOrgs_combined!G43,DHAC_TestOrgs_combined!I43)</f>
        <v>Diagnostic Radiology</v>
      </c>
      <c r="U55" s="32" t="str">
        <f>DHAC_TestOrgs_combined!C43</f>
        <v>Douglas Radiology</v>
      </c>
      <c r="W55" s="7" t="s">
        <v>252</v>
      </c>
      <c r="X55" s="7" t="str">
        <f>DHAC_TestOrgs_combined!O43</f>
        <v>0355500107</v>
      </c>
      <c r="Y55" s="66" t="s">
        <v>1321</v>
      </c>
      <c r="Z55" s="7" t="s">
        <v>282</v>
      </c>
      <c r="AA55" s="32" t="str">
        <f>DHAC_TestOrgs_combined!Q43</f>
        <v>reception@douglasradiology.example.com.au</v>
      </c>
      <c r="AB55" s="66"/>
      <c r="AC55" s="66"/>
      <c r="AD55" s="32" t="str">
        <f>DHAC_TestOrgs_combined!K43</f>
        <v>74 Freedom Lane</v>
      </c>
      <c r="AE55" s="32" t="str">
        <f>DHAC_TestOrgs_combined!L43</f>
        <v>Douglas</v>
      </c>
      <c r="AF55" s="32" t="str">
        <f>DHAC_TestOrgs_combined!M43</f>
        <v>VIC</v>
      </c>
      <c r="AG55" s="7">
        <f>DHAC_TestOrgs_combined!N43</f>
        <v>3401</v>
      </c>
    </row>
    <row r="56" spans="1:33" hidden="1" x14ac:dyDescent="0.25">
      <c r="A56" s="65" t="str">
        <f>LOWER(SUBSTITUTE(DHAC_TestOrgs_combined!C44," ","-"))</f>
        <v>trentham-pathology</v>
      </c>
      <c r="B56" s="65"/>
      <c r="C56" s="7" t="s">
        <v>1379</v>
      </c>
      <c r="D56" s="66"/>
      <c r="E56" s="66" t="s">
        <v>1380</v>
      </c>
      <c r="F56" s="7" t="s">
        <v>1381</v>
      </c>
      <c r="G56" s="7" t="str">
        <f>DHAC_TestOrgs_combined!B44</f>
        <v>8003626566707024</v>
      </c>
      <c r="H56" s="7" t="s">
        <v>1314</v>
      </c>
      <c r="I56" s="66"/>
      <c r="J56" s="66" t="s">
        <v>1315</v>
      </c>
      <c r="K56" s="7" t="s">
        <v>1316</v>
      </c>
      <c r="L56" s="7">
        <f>DHAC_TestOrgs_combined!J44</f>
        <v>81194935283</v>
      </c>
      <c r="M56" s="66"/>
      <c r="N56" s="7" t="s">
        <v>1317</v>
      </c>
      <c r="O56" s="7">
        <f>DHAC_TestOrgs_combined!D44</f>
        <v>8520</v>
      </c>
      <c r="P56" s="66" t="str">
        <f>DHAC_TestOrgs_combined!E44</f>
        <v>Pathology and Diagnostic Imaging Services</v>
      </c>
      <c r="Q56" s="66" t="str">
        <f t="shared" si="1"/>
        <v>http://snomed.info/sct</v>
      </c>
      <c r="R56" s="120" t="str">
        <f>TRIM(_xlfn.XLOOKUP(DHAC_TestOrgs_combined!$F44,CodeMaps!$B$94:$B$110,CodeMaps!$F$94:$F$110,""))</f>
        <v>310074003</v>
      </c>
      <c r="S56" s="120" t="str">
        <f>TRIM(_xlfn.XLOOKUP(R56,CodeMaps!$F$94:$F$110,CodeMaps!$G$94:$G$110,""))</f>
        <v xml:space="preserve">	Pathology service</v>
      </c>
      <c r="T56" s="65" t="str">
        <f>IF(DHAC_TestOrgs_combined!I44="",DHAC_TestOrgs_combined!G44,DHAC_TestOrgs_combined!I44)</f>
        <v>Pathology laboratory service</v>
      </c>
      <c r="U56" s="32" t="str">
        <f>DHAC_TestOrgs_combined!C44</f>
        <v>Trentham Pathology</v>
      </c>
      <c r="W56" s="7" t="s">
        <v>252</v>
      </c>
      <c r="X56" s="7" t="str">
        <f>DHAC_TestOrgs_combined!O44</f>
        <v>0355503342</v>
      </c>
      <c r="Y56" s="66" t="s">
        <v>1321</v>
      </c>
      <c r="Z56" s="7" t="s">
        <v>282</v>
      </c>
      <c r="AA56" s="32" t="str">
        <f>DHAC_TestOrgs_combined!Q44</f>
        <v>reception@trenthampathology.example.net</v>
      </c>
      <c r="AB56" s="66"/>
      <c r="AC56" s="66"/>
      <c r="AD56" s="32" t="str">
        <f>DHAC_TestOrgs_combined!K44</f>
        <v>10 King Gr</v>
      </c>
      <c r="AE56" s="32" t="str">
        <f>DHAC_TestOrgs_combined!L44</f>
        <v>Trentham</v>
      </c>
      <c r="AF56" s="32" t="str">
        <f>DHAC_TestOrgs_combined!M44</f>
        <v>VIC</v>
      </c>
      <c r="AG56" s="7">
        <f>DHAC_TestOrgs_combined!N44</f>
        <v>3458</v>
      </c>
    </row>
    <row r="57" spans="1:33" hidden="1" x14ac:dyDescent="0.25">
      <c r="A57" s="65" t="str">
        <f>LOWER(SUBSTITUTE(DHAC_TestOrgs_combined!C45," ","-"))</f>
        <v>rowsley-aged-care</v>
      </c>
      <c r="B57" s="65"/>
      <c r="C57" s="7" t="s">
        <v>1379</v>
      </c>
      <c r="D57" s="66"/>
      <c r="E57" s="66" t="s">
        <v>1380</v>
      </c>
      <c r="F57" s="7" t="s">
        <v>1381</v>
      </c>
      <c r="G57" s="7" t="str">
        <f>DHAC_TestOrgs_combined!B45</f>
        <v>8003624900039220</v>
      </c>
      <c r="H57" s="7" t="s">
        <v>1314</v>
      </c>
      <c r="I57" s="66"/>
      <c r="J57" s="66" t="s">
        <v>1315</v>
      </c>
      <c r="K57" s="7" t="s">
        <v>1316</v>
      </c>
      <c r="L57" s="7">
        <f>DHAC_TestOrgs_combined!J45</f>
        <v>81170270902</v>
      </c>
      <c r="M57" s="66"/>
      <c r="N57" s="7" t="s">
        <v>1317</v>
      </c>
      <c r="O57" s="7">
        <f>DHAC_TestOrgs_combined!D45</f>
        <v>8601</v>
      </c>
      <c r="P57" s="66" t="str">
        <f>DHAC_TestOrgs_combined!E45</f>
        <v>Aged Care Residential Services</v>
      </c>
      <c r="Q57" s="66" t="str">
        <f t="shared" si="1"/>
        <v>http://snomed.info/sct</v>
      </c>
      <c r="R57" s="120" t="str">
        <f>TRIM(_xlfn.XLOOKUP(DHAC_TestOrgs_combined!$F45,CodeMaps!$B$94:$B$110,CodeMaps!$F$94:$F$110,""))</f>
        <v>1120991000168102</v>
      </c>
      <c r="S57" s="120" t="str">
        <f>TRIM(_xlfn.XLOOKUP(R57,CodeMaps!$F$94:$F$110,CodeMaps!$G$94:$G$110,""))</f>
        <v>Aged care residential service</v>
      </c>
      <c r="T57" s="65" t="str">
        <f>IF(DHAC_TestOrgs_combined!I45="",DHAC_TestOrgs_combined!G45,DHAC_TestOrgs_combined!I45)</f>
        <v>Residential care for the aged operation</v>
      </c>
      <c r="U57" s="32" t="str">
        <f>DHAC_TestOrgs_combined!C45</f>
        <v>Rowsley Aged Care</v>
      </c>
      <c r="W57" s="7" t="s">
        <v>252</v>
      </c>
      <c r="X57" s="7" t="str">
        <f>DHAC_TestOrgs_combined!O45</f>
        <v>0355500205</v>
      </c>
      <c r="Y57" s="66" t="s">
        <v>1321</v>
      </c>
      <c r="Z57" s="7" t="s">
        <v>282</v>
      </c>
      <c r="AA57" s="32" t="str">
        <f>DHAC_TestOrgs_combined!Q45</f>
        <v>info@rowsleyagedcare.example.com.au</v>
      </c>
      <c r="AB57" s="66"/>
      <c r="AC57" s="66"/>
      <c r="AD57" s="32" t="str">
        <f>DHAC_TestOrgs_combined!K45</f>
        <v>18 Forrest Qy</v>
      </c>
      <c r="AE57" s="32" t="str">
        <f>DHAC_TestOrgs_combined!L45</f>
        <v>Rowsley</v>
      </c>
      <c r="AF57" s="32" t="str">
        <f>DHAC_TestOrgs_combined!M45</f>
        <v>VIC</v>
      </c>
      <c r="AG57" s="7">
        <f>DHAC_TestOrgs_combined!N45</f>
        <v>3340</v>
      </c>
    </row>
    <row r="58" spans="1:33" hidden="1" x14ac:dyDescent="0.25">
      <c r="A58" s="65" t="str">
        <f>LOWER(SUBSTITUTE(DHAC_TestOrgs_combined!C46," ","-"))</f>
        <v>eltham-north-optical</v>
      </c>
      <c r="B58" s="65"/>
      <c r="C58" s="7" t="s">
        <v>1379</v>
      </c>
      <c r="D58" s="66"/>
      <c r="E58" s="66" t="s">
        <v>1380</v>
      </c>
      <c r="F58" s="7" t="s">
        <v>1381</v>
      </c>
      <c r="G58" s="7" t="str">
        <f>DHAC_TestOrgs_combined!B46</f>
        <v>8003628233373198</v>
      </c>
      <c r="H58" s="7" t="s">
        <v>1314</v>
      </c>
      <c r="I58" s="66"/>
      <c r="J58" s="66" t="s">
        <v>1315</v>
      </c>
      <c r="K58" s="7" t="s">
        <v>1316</v>
      </c>
      <c r="L58" s="7">
        <f>DHAC_TestOrgs_combined!J46</f>
        <v>81144529557</v>
      </c>
      <c r="M58" s="66"/>
      <c r="N58" s="7" t="s">
        <v>1317</v>
      </c>
      <c r="O58" s="7">
        <f>DHAC_TestOrgs_combined!D46</f>
        <v>8532</v>
      </c>
      <c r="P58" s="66" t="str">
        <f>DHAC_TestOrgs_combined!E46</f>
        <v>Optometry and Optical Dispensing</v>
      </c>
      <c r="Q58" s="66" t="str">
        <f t="shared" si="1"/>
        <v>http://snomed.info/sct</v>
      </c>
      <c r="R58" s="120" t="str">
        <f>TRIM(_xlfn.XLOOKUP(DHAC_TestOrgs_combined!$F46,CodeMaps!$B$94:$B$110,CodeMaps!$F$94:$F$110,""))</f>
        <v>310105000</v>
      </c>
      <c r="S58" s="120" t="str">
        <f>TRIM(_xlfn.XLOOKUP(R58,CodeMaps!$F$94:$F$110,CodeMaps!$G$94:$G$110,""))</f>
        <v xml:space="preserve">	Optometry service</v>
      </c>
      <c r="T58" s="65" t="str">
        <f>IF(DHAC_TestOrgs_combined!I46="",DHAC_TestOrgs_combined!G46,DHAC_TestOrgs_combined!I46)</f>
        <v>Optical dispensing</v>
      </c>
      <c r="U58" s="32" t="str">
        <f>DHAC_TestOrgs_combined!C46</f>
        <v>Eltham North Optical</v>
      </c>
      <c r="W58" s="7" t="s">
        <v>252</v>
      </c>
      <c r="X58" s="7" t="str">
        <f>DHAC_TestOrgs_combined!O46</f>
        <v>0355508769</v>
      </c>
      <c r="Y58" s="66" t="s">
        <v>1321</v>
      </c>
      <c r="Z58" s="7" t="s">
        <v>282</v>
      </c>
      <c r="AA58" s="32" t="str">
        <f>DHAC_TestOrgs_combined!Q46</f>
        <v>info@elthamnorthoptical.example.net</v>
      </c>
      <c r="AB58" s="66"/>
      <c r="AC58" s="66"/>
      <c r="AD58" s="32" t="str">
        <f>DHAC_TestOrgs_combined!K46</f>
        <v>83 Long St</v>
      </c>
      <c r="AE58" s="32" t="str">
        <f>DHAC_TestOrgs_combined!L46</f>
        <v>Eltham North</v>
      </c>
      <c r="AF58" s="32" t="str">
        <f>DHAC_TestOrgs_combined!M46</f>
        <v>VIC</v>
      </c>
      <c r="AG58" s="7">
        <f>DHAC_TestOrgs_combined!N46</f>
        <v>3095</v>
      </c>
    </row>
    <row r="59" spans="1:33" hidden="1" x14ac:dyDescent="0.25">
      <c r="A59" s="101" t="str">
        <f>LOWER(SUBSTITUTE(DHAC_TestOrgs_combined!C47," ","-"))</f>
        <v>mitchells-hill-audiology</v>
      </c>
      <c r="B59" s="65"/>
      <c r="C59" s="7" t="s">
        <v>1379</v>
      </c>
      <c r="D59" s="66"/>
      <c r="E59" s="66" t="s">
        <v>1380</v>
      </c>
      <c r="F59" s="7" t="s">
        <v>1381</v>
      </c>
      <c r="G59" s="7" t="str">
        <f>DHAC_TestOrgs_combined!B47</f>
        <v>8003626566707032</v>
      </c>
      <c r="H59" s="7" t="s">
        <v>1314</v>
      </c>
      <c r="I59" s="66"/>
      <c r="J59" s="66" t="s">
        <v>1315</v>
      </c>
      <c r="K59" s="7" t="s">
        <v>1316</v>
      </c>
      <c r="L59" s="7">
        <f>DHAC_TestOrgs_combined!J47</f>
        <v>81129842694</v>
      </c>
      <c r="M59" s="66"/>
      <c r="N59" s="7" t="s">
        <v>1317</v>
      </c>
      <c r="O59" s="7">
        <f>DHAC_TestOrgs_combined!D47</f>
        <v>8539</v>
      </c>
      <c r="P59" s="66" t="str">
        <f>DHAC_TestOrgs_combined!E47</f>
        <v>Other Allied Health Services</v>
      </c>
      <c r="Q59" s="66" t="str">
        <f t="shared" si="1"/>
        <v>http://snomed.info/sct</v>
      </c>
      <c r="R59" s="120" t="str">
        <f>TRIM(_xlfn.XLOOKUP(DHAC_TestOrgs_combined!$F47,CodeMaps!$B$94:$B$110,CodeMaps!$F$94:$F$110,""))</f>
        <v>310004004</v>
      </c>
      <c r="S59" s="120" t="str">
        <f>TRIM(_xlfn.XLOOKUP(R59,CodeMaps!$F$94:$F$110,CodeMaps!$G$94:$G$110,""))</f>
        <v>Hearing clinic service</v>
      </c>
      <c r="T59" s="65" t="str">
        <f>IF(DHAC_TestOrgs_combined!I47="",DHAC_TestOrgs_combined!G47,DHAC_TestOrgs_combined!I47)</f>
        <v>Audiology service</v>
      </c>
      <c r="U59" s="32" t="str">
        <f>DHAC_TestOrgs_combined!C47</f>
        <v>Mitchells Hill Audiology</v>
      </c>
      <c r="W59" s="7" t="s">
        <v>252</v>
      </c>
      <c r="X59" s="7" t="str">
        <f>DHAC_TestOrgs_combined!O47</f>
        <v>0355503095</v>
      </c>
      <c r="Y59" s="66" t="s">
        <v>1321</v>
      </c>
      <c r="Z59" s="7" t="s">
        <v>282</v>
      </c>
      <c r="AA59" s="32" t="str">
        <f>DHAC_TestOrgs_combined!Q47</f>
        <v>reception@mitchellshillaudiology.example.com.au</v>
      </c>
      <c r="AB59" s="66"/>
      <c r="AC59" s="66"/>
      <c r="AD59" s="32" t="str">
        <f>DHAC_TestOrgs_combined!K47</f>
        <v>87 Freedom Pnt</v>
      </c>
      <c r="AE59" s="32" t="str">
        <f>DHAC_TestOrgs_combined!L47</f>
        <v>Mitchells Hill</v>
      </c>
      <c r="AF59" s="32" t="str">
        <f>DHAC_TestOrgs_combined!M47</f>
        <v>VIC</v>
      </c>
      <c r="AG59" s="7">
        <f>DHAC_TestOrgs_combined!N47</f>
        <v>3478</v>
      </c>
    </row>
    <row r="60" spans="1:33" hidden="1" x14ac:dyDescent="0.25">
      <c r="A60" s="65" t="str">
        <f>LOWER(SUBSTITUTE(DHAC_TestOrgs_combined!C48," ","-"))</f>
        <v>bunbury-public-hospital</v>
      </c>
      <c r="B60" s="65"/>
      <c r="C60" s="7" t="s">
        <v>1379</v>
      </c>
      <c r="D60" s="66"/>
      <c r="E60" s="66" t="s">
        <v>1380</v>
      </c>
      <c r="F60" s="7" t="s">
        <v>1381</v>
      </c>
      <c r="G60" s="7" t="str">
        <f>DHAC_TestOrgs_combined!B48</f>
        <v>8003624900039246</v>
      </c>
      <c r="H60" s="7" t="s">
        <v>1314</v>
      </c>
      <c r="I60" s="66"/>
      <c r="J60" s="66" t="s">
        <v>1315</v>
      </c>
      <c r="K60" s="7" t="s">
        <v>1316</v>
      </c>
      <c r="L60" s="7">
        <f>DHAC_TestOrgs_combined!J48</f>
        <v>81188950942</v>
      </c>
      <c r="M60" s="66"/>
      <c r="N60" s="7" t="s">
        <v>1317</v>
      </c>
      <c r="O60" s="7">
        <f>DHAC_TestOrgs_combined!D48</f>
        <v>8401</v>
      </c>
      <c r="P60" s="66" t="str">
        <f>DHAC_TestOrgs_combined!E48</f>
        <v>Hospitals (except Psychiatric Hospitals)</v>
      </c>
      <c r="Q60" s="66" t="str">
        <f t="shared" si="1"/>
        <v>http://snomed.info/sct</v>
      </c>
      <c r="R60" s="120" t="str">
        <f>TRIM(_xlfn.XLOOKUP(DHAC_TestOrgs_combined!$F48,CodeMaps!$B$94:$B$110,CodeMaps!$F$94:$F$110,""))</f>
        <v>2421000175108</v>
      </c>
      <c r="S60" s="120" t="str">
        <f>TRIM(_xlfn.XLOOKUP(R60,CodeMaps!$F$94:$F$110,CodeMaps!$G$94:$G$110,""))</f>
        <v>Acute care inpatient service</v>
      </c>
      <c r="T60" s="65" t="str">
        <f>IF(DHAC_TestOrgs_combined!I48="",DHAC_TestOrgs_combined!G48,DHAC_TestOrgs_combined!I48)</f>
        <v>Public acute care Hospital</v>
      </c>
      <c r="U60" s="32" t="str">
        <f>DHAC_TestOrgs_combined!C48</f>
        <v>Bunbury Public Hospital</v>
      </c>
      <c r="W60" s="7" t="s">
        <v>252</v>
      </c>
      <c r="X60" s="7" t="str">
        <f>DHAC_TestOrgs_combined!O48</f>
        <v>0855502588</v>
      </c>
      <c r="Y60" s="66" t="s">
        <v>1321</v>
      </c>
      <c r="Z60" s="7" t="s">
        <v>282</v>
      </c>
      <c r="AA60" s="32" t="str">
        <f>DHAC_TestOrgs_combined!Q48</f>
        <v>reception@bunburyph.example.net</v>
      </c>
      <c r="AB60" s="66"/>
      <c r="AC60" s="66"/>
      <c r="AD60" s="32" t="str">
        <f>DHAC_TestOrgs_combined!K48</f>
        <v>142 Underwood Cl</v>
      </c>
      <c r="AE60" s="32" t="str">
        <f>DHAC_TestOrgs_combined!L48</f>
        <v>Bunbury</v>
      </c>
      <c r="AF60" s="32" t="str">
        <f>DHAC_TestOrgs_combined!M48</f>
        <v>WA</v>
      </c>
      <c r="AG60" s="7">
        <f>DHAC_TestOrgs_combined!N48</f>
        <v>6230</v>
      </c>
    </row>
    <row r="61" spans="1:33" hidden="1" x14ac:dyDescent="0.25">
      <c r="A61" s="65" t="str">
        <f>LOWER(SUBSTITUTE(DHAC_TestOrgs_combined!C49," ","-"))</f>
        <v>morgantown-private-hospital</v>
      </c>
      <c r="B61" s="65"/>
      <c r="C61" s="7" t="s">
        <v>1379</v>
      </c>
      <c r="D61" s="66"/>
      <c r="E61" s="66" t="s">
        <v>1380</v>
      </c>
      <c r="F61" s="7" t="s">
        <v>1381</v>
      </c>
      <c r="G61" s="7" t="str">
        <f>DHAC_TestOrgs_combined!B49</f>
        <v>8003629900040516</v>
      </c>
      <c r="H61" s="7" t="s">
        <v>1314</v>
      </c>
      <c r="I61" s="66"/>
      <c r="J61" s="66" t="s">
        <v>1315</v>
      </c>
      <c r="K61" s="7" t="s">
        <v>1316</v>
      </c>
      <c r="L61" s="7">
        <f>DHAC_TestOrgs_combined!J49</f>
        <v>81132333004</v>
      </c>
      <c r="M61" s="66"/>
      <c r="N61" s="7" t="s">
        <v>1317</v>
      </c>
      <c r="O61" s="7">
        <f>DHAC_TestOrgs_combined!D49</f>
        <v>8401</v>
      </c>
      <c r="P61" s="66" t="str">
        <f>DHAC_TestOrgs_combined!E49</f>
        <v>Hospitals (except Psychiatric Hospitals)</v>
      </c>
      <c r="Q61" s="66" t="str">
        <f t="shared" si="1"/>
        <v>http://snomed.info/sct</v>
      </c>
      <c r="R61" s="120" t="str">
        <f>TRIM(_xlfn.XLOOKUP(DHAC_TestOrgs_combined!$F49,CodeMaps!$B$94:$B$110,CodeMaps!$F$94:$F$110,""))</f>
        <v>2421000175108</v>
      </c>
      <c r="S61" s="120" t="str">
        <f>TRIM(_xlfn.XLOOKUP(R61,CodeMaps!$F$94:$F$110,CodeMaps!$G$94:$G$110,""))</f>
        <v>Acute care inpatient service</v>
      </c>
      <c r="T61" s="65" t="str">
        <f>IF(DHAC_TestOrgs_combined!I49="",DHAC_TestOrgs_combined!G49,DHAC_TestOrgs_combined!I49)</f>
        <v>Private acute care Hospital</v>
      </c>
      <c r="U61" s="32" t="str">
        <f>DHAC_TestOrgs_combined!C49</f>
        <v>Morgantown Private Hospital</v>
      </c>
      <c r="W61" s="7" t="s">
        <v>252</v>
      </c>
      <c r="X61" s="7" t="str">
        <f>DHAC_TestOrgs_combined!O49</f>
        <v>0855507327</v>
      </c>
      <c r="Y61" s="66" t="s">
        <v>1321</v>
      </c>
      <c r="Z61" s="7" t="s">
        <v>282</v>
      </c>
      <c r="AA61" s="32" t="str">
        <f>DHAC_TestOrgs_combined!Q49</f>
        <v>info@morgantownph.example.com.au</v>
      </c>
      <c r="AB61" s="66"/>
      <c r="AC61" s="66"/>
      <c r="AD61" s="32" t="str">
        <f>DHAC_TestOrgs_combined!K49</f>
        <v>190 Innovation Rdge</v>
      </c>
      <c r="AE61" s="32" t="str">
        <f>DHAC_TestOrgs_combined!L49</f>
        <v>Morgantown</v>
      </c>
      <c r="AF61" s="32" t="str">
        <f>DHAC_TestOrgs_combined!M49</f>
        <v>WA</v>
      </c>
      <c r="AG61" s="7">
        <f>DHAC_TestOrgs_combined!N49</f>
        <v>6701</v>
      </c>
    </row>
    <row r="62" spans="1:33" hidden="1" x14ac:dyDescent="0.25">
      <c r="A62" s="65" t="str">
        <f>LOWER(SUBSTITUTE(DHAC_TestOrgs_combined!C50," ","-"))</f>
        <v>koolanooka-radiology</v>
      </c>
      <c r="B62" s="65"/>
      <c r="C62" s="7" t="s">
        <v>1379</v>
      </c>
      <c r="D62" s="66"/>
      <c r="E62" s="66" t="s">
        <v>1380</v>
      </c>
      <c r="F62" s="7" t="s">
        <v>1381</v>
      </c>
      <c r="G62" s="7" t="str">
        <f>DHAC_TestOrgs_combined!B50</f>
        <v>8003628233373206</v>
      </c>
      <c r="H62" s="7" t="s">
        <v>1314</v>
      </c>
      <c r="I62" s="66"/>
      <c r="J62" s="66" t="s">
        <v>1315</v>
      </c>
      <c r="K62" s="7" t="s">
        <v>1316</v>
      </c>
      <c r="L62" s="7">
        <f>DHAC_TestOrgs_combined!J50</f>
        <v>81196923733</v>
      </c>
      <c r="M62" s="66"/>
      <c r="N62" s="7" t="s">
        <v>1317</v>
      </c>
      <c r="O62" s="7">
        <f>DHAC_TestOrgs_combined!D50</f>
        <v>8520</v>
      </c>
      <c r="P62" s="66" t="str">
        <f>DHAC_TestOrgs_combined!E50</f>
        <v>Pathology and Diagnostic Imaging Services</v>
      </c>
      <c r="Q62" s="66" t="str">
        <f t="shared" si="1"/>
        <v>http://snomed.info/sct</v>
      </c>
      <c r="R62" s="120" t="str">
        <f>TRIM(_xlfn.XLOOKUP(DHAC_TestOrgs_combined!$F50,CodeMaps!$B$94:$B$110,CodeMaps!$F$94:$F$110,""))</f>
        <v>708175003</v>
      </c>
      <c r="S62" s="120" t="str">
        <f>TRIM(_xlfn.XLOOKUP(R62,CodeMaps!$F$94:$F$110,CodeMaps!$G$94:$G$110,""))</f>
        <v>Diagnostic imaging service</v>
      </c>
      <c r="T62" s="65" t="str">
        <f>IF(DHAC_TestOrgs_combined!I50="",DHAC_TestOrgs_combined!G50,DHAC_TestOrgs_combined!I50)</f>
        <v>Diagnostic Radiology</v>
      </c>
      <c r="U62" s="32" t="str">
        <f>DHAC_TestOrgs_combined!C50</f>
        <v>Koolanooka Radiology</v>
      </c>
      <c r="W62" s="7" t="s">
        <v>252</v>
      </c>
      <c r="X62" s="7" t="str">
        <f>DHAC_TestOrgs_combined!O50</f>
        <v>0855500650</v>
      </c>
      <c r="Y62" s="66" t="s">
        <v>1321</v>
      </c>
      <c r="Z62" s="7" t="s">
        <v>282</v>
      </c>
      <c r="AA62" s="32" t="str">
        <f>DHAC_TestOrgs_combined!Q50</f>
        <v>info@koolanookaradiology.example.net</v>
      </c>
      <c r="AB62" s="66"/>
      <c r="AC62" s="66"/>
      <c r="AD62" s="32" t="str">
        <f>DHAC_TestOrgs_combined!K50</f>
        <v>142 Walden Gdns</v>
      </c>
      <c r="AE62" s="32" t="str">
        <f>DHAC_TestOrgs_combined!L50</f>
        <v>Koolanooka</v>
      </c>
      <c r="AF62" s="32" t="str">
        <f>DHAC_TestOrgs_combined!M50</f>
        <v>WA</v>
      </c>
      <c r="AG62" s="7">
        <f>DHAC_TestOrgs_combined!N50</f>
        <v>6623</v>
      </c>
    </row>
    <row r="63" spans="1:33" hidden="1" x14ac:dyDescent="0.25">
      <c r="A63" s="65" t="str">
        <f>LOWER(SUBSTITUTE(DHAC_TestOrgs_combined!C51," ","-"))</f>
        <v>kununurra-pathology</v>
      </c>
      <c r="B63" s="65"/>
      <c r="C63" s="7" t="s">
        <v>1379</v>
      </c>
      <c r="D63" s="66"/>
      <c r="E63" s="66" t="s">
        <v>1380</v>
      </c>
      <c r="F63" s="7" t="s">
        <v>1381</v>
      </c>
      <c r="G63" s="7" t="str">
        <f>DHAC_TestOrgs_combined!B51</f>
        <v>8003624900039261</v>
      </c>
      <c r="H63" s="7" t="s">
        <v>1314</v>
      </c>
      <c r="I63" s="66"/>
      <c r="J63" s="66" t="s">
        <v>1315</v>
      </c>
      <c r="K63" s="7" t="s">
        <v>1316</v>
      </c>
      <c r="L63" s="7">
        <f>DHAC_TestOrgs_combined!J51</f>
        <v>81159292377</v>
      </c>
      <c r="M63" s="66"/>
      <c r="N63" s="7" t="s">
        <v>1317</v>
      </c>
      <c r="O63" s="7">
        <f>DHAC_TestOrgs_combined!D51</f>
        <v>8520</v>
      </c>
      <c r="P63" s="66" t="str">
        <f>DHAC_TestOrgs_combined!E51</f>
        <v>Pathology and Diagnostic Imaging Services</v>
      </c>
      <c r="Q63" s="66" t="str">
        <f t="shared" si="1"/>
        <v>http://snomed.info/sct</v>
      </c>
      <c r="R63" s="120" t="str">
        <f>TRIM(_xlfn.XLOOKUP(DHAC_TestOrgs_combined!$F51,CodeMaps!$B$94:$B$110,CodeMaps!$F$94:$F$110,""))</f>
        <v>310074003</v>
      </c>
      <c r="S63" s="120" t="str">
        <f>TRIM(_xlfn.XLOOKUP(R63,CodeMaps!$F$94:$F$110,CodeMaps!$G$94:$G$110,""))</f>
        <v xml:space="preserve">	Pathology service</v>
      </c>
      <c r="T63" s="65" t="str">
        <f>IF(DHAC_TestOrgs_combined!I51="",DHAC_TestOrgs_combined!G51,DHAC_TestOrgs_combined!I51)</f>
        <v>Pathology laboratory service</v>
      </c>
      <c r="U63" s="32" t="str">
        <f>DHAC_TestOrgs_combined!C51</f>
        <v>Kununurra Pathology</v>
      </c>
      <c r="W63" s="7" t="s">
        <v>252</v>
      </c>
      <c r="X63" s="7" t="str">
        <f>DHAC_TestOrgs_combined!O51</f>
        <v>0855502812</v>
      </c>
      <c r="Y63" s="66" t="s">
        <v>1321</v>
      </c>
      <c r="Z63" s="7" t="s">
        <v>282</v>
      </c>
      <c r="AA63" s="32" t="str">
        <f>DHAC_TestOrgs_combined!Q51</f>
        <v>reception@kununurrapathology.example.com.au</v>
      </c>
      <c r="AB63" s="66"/>
      <c r="AC63" s="66"/>
      <c r="AD63" s="32" t="str">
        <f>DHAC_TestOrgs_combined!K51</f>
        <v>181 Adelaide Ave</v>
      </c>
      <c r="AE63" s="32" t="str">
        <f>DHAC_TestOrgs_combined!L51</f>
        <v>Kununurra</v>
      </c>
      <c r="AF63" s="32" t="str">
        <f>DHAC_TestOrgs_combined!M51</f>
        <v>WA</v>
      </c>
      <c r="AG63" s="7">
        <f>DHAC_TestOrgs_combined!N51</f>
        <v>6743</v>
      </c>
    </row>
    <row r="64" spans="1:33" hidden="1" x14ac:dyDescent="0.25">
      <c r="A64" s="65" t="str">
        <f>LOWER(SUBSTITUTE(DHAC_TestOrgs_combined!C52," ","-"))</f>
        <v>mcbeath-pharmacy</v>
      </c>
      <c r="B64" s="65"/>
      <c r="C64" s="7" t="s">
        <v>1379</v>
      </c>
      <c r="D64" s="66"/>
      <c r="E64" s="66" t="s">
        <v>1380</v>
      </c>
      <c r="F64" s="7" t="s">
        <v>1381</v>
      </c>
      <c r="G64" s="7" t="str">
        <f>DHAC_TestOrgs_combined!B52</f>
        <v>8003626566707040</v>
      </c>
      <c r="H64" s="7" t="s">
        <v>1314</v>
      </c>
      <c r="I64" s="66"/>
      <c r="J64" s="66" t="s">
        <v>1315</v>
      </c>
      <c r="K64" s="7" t="s">
        <v>1316</v>
      </c>
      <c r="L64" s="7">
        <f>DHAC_TestOrgs_combined!J52</f>
        <v>81144602801</v>
      </c>
      <c r="M64" s="66"/>
      <c r="N64" s="7" t="s">
        <v>1317</v>
      </c>
      <c r="O64" s="7">
        <f>DHAC_TestOrgs_combined!D52</f>
        <v>4271</v>
      </c>
      <c r="P64" s="66" t="str">
        <f>DHAC_TestOrgs_combined!E52</f>
        <v>Retail Pharmacy</v>
      </c>
      <c r="Q64" s="66" t="str">
        <f t="shared" si="1"/>
        <v>http://snomed.info/sct</v>
      </c>
      <c r="R64" s="120" t="str">
        <f>TRIM(_xlfn.XLOOKUP(DHAC_TestOrgs_combined!$F52,CodeMaps!$B$94:$B$110,CodeMaps!$F$94:$F$110,""))</f>
        <v>310080006</v>
      </c>
      <c r="S64" s="120" t="str">
        <f>TRIM(_xlfn.XLOOKUP(R64,CodeMaps!$F$94:$F$110,CodeMaps!$G$94:$G$110,""))</f>
        <v>Pharmacy service</v>
      </c>
      <c r="T64" s="65" t="str">
        <f>IF(DHAC_TestOrgs_combined!I52="",DHAC_TestOrgs_combined!G52,DHAC_TestOrgs_combined!I52)</f>
        <v>Pharmacy, retail, operation</v>
      </c>
      <c r="U64" s="32" t="str">
        <f>DHAC_TestOrgs_combined!C52</f>
        <v>Mcbeath Pharmacy</v>
      </c>
      <c r="W64" s="7" t="s">
        <v>252</v>
      </c>
      <c r="X64" s="7" t="str">
        <f>DHAC_TestOrgs_combined!O52</f>
        <v>0855508220</v>
      </c>
      <c r="Y64" s="66" t="s">
        <v>1321</v>
      </c>
      <c r="Z64" s="7" t="s">
        <v>282</v>
      </c>
      <c r="AA64" s="32" t="str">
        <f>DHAC_TestOrgs_combined!Q52</f>
        <v>reception@mcbeathpharmacy.example.net</v>
      </c>
      <c r="AB64" s="66"/>
      <c r="AC64" s="66"/>
      <c r="AD64" s="32" t="str">
        <f>DHAC_TestOrgs_combined!K52</f>
        <v>142 George Esp</v>
      </c>
      <c r="AE64" s="32" t="str">
        <f>DHAC_TestOrgs_combined!L52</f>
        <v>Mcbeath</v>
      </c>
      <c r="AF64" s="32" t="str">
        <f>DHAC_TestOrgs_combined!M52</f>
        <v>WA</v>
      </c>
      <c r="AG64" s="7">
        <f>DHAC_TestOrgs_combined!N52</f>
        <v>6770</v>
      </c>
    </row>
    <row r="65" spans="1:33" hidden="1" x14ac:dyDescent="0.25">
      <c r="A65" s="65" t="str">
        <f>LOWER(SUBSTITUTE(DHAC_TestOrgs_combined!C53," ","-"))</f>
        <v>lake-wells-medical-practice</v>
      </c>
      <c r="B65" s="65"/>
      <c r="C65" s="7" t="s">
        <v>1379</v>
      </c>
      <c r="D65" s="66"/>
      <c r="E65" s="66" t="s">
        <v>1380</v>
      </c>
      <c r="F65" s="7" t="s">
        <v>1381</v>
      </c>
      <c r="G65" s="7" t="str">
        <f>DHAC_TestOrgs_combined!B53</f>
        <v>8003623233373439</v>
      </c>
      <c r="H65" s="7" t="s">
        <v>1314</v>
      </c>
      <c r="I65" s="66"/>
      <c r="J65" s="66" t="s">
        <v>1315</v>
      </c>
      <c r="K65" s="7" t="s">
        <v>1316</v>
      </c>
      <c r="L65" s="7">
        <f>DHAC_TestOrgs_combined!J53</f>
        <v>81166182778</v>
      </c>
      <c r="M65" s="66"/>
      <c r="N65" s="7" t="s">
        <v>1317</v>
      </c>
      <c r="O65" s="7">
        <f>DHAC_TestOrgs_combined!D53</f>
        <v>8511</v>
      </c>
      <c r="P65" s="66" t="str">
        <f>DHAC_TestOrgs_combined!E53</f>
        <v>General Practice</v>
      </c>
      <c r="Q65" s="66" t="str">
        <f t="shared" si="1"/>
        <v>http://snomed.info/sct</v>
      </c>
      <c r="R65" s="120" t="str">
        <f>TRIM(_xlfn.XLOOKUP(DHAC_TestOrgs_combined!$F53,CodeMaps!$B$94:$B$110,CodeMaps!$F$94:$F$110,""))</f>
        <v>700232004</v>
      </c>
      <c r="S65" s="120" t="str">
        <f>TRIM(_xlfn.XLOOKUP(R65,CodeMaps!$F$94:$F$110,CodeMaps!$G$94:$G$110,""))</f>
        <v>General medical service</v>
      </c>
      <c r="T65" s="65" t="str">
        <f>IF(DHAC_TestOrgs_combined!I53="",DHAC_TestOrgs_combined!G53,DHAC_TestOrgs_combined!I53)</f>
        <v>General medical practitioner service</v>
      </c>
      <c r="U65" s="32" t="str">
        <f>DHAC_TestOrgs_combined!C53</f>
        <v>Lake Wells Medical Practice</v>
      </c>
      <c r="W65" s="7" t="s">
        <v>252</v>
      </c>
      <c r="X65" s="7" t="str">
        <f>DHAC_TestOrgs_combined!O53</f>
        <v>0855501208</v>
      </c>
      <c r="Y65" s="66" t="s">
        <v>1321</v>
      </c>
      <c r="Z65" s="7" t="s">
        <v>282</v>
      </c>
      <c r="AA65" s="32" t="str">
        <f>DHAC_TestOrgs_combined!Q53</f>
        <v>info@lakewellsmp.example.com.au</v>
      </c>
      <c r="AB65" s="66"/>
      <c r="AC65" s="66"/>
      <c r="AD65" s="32" t="str">
        <f>DHAC_TestOrgs_combined!K53</f>
        <v>142 Warrego St</v>
      </c>
      <c r="AE65" s="32" t="str">
        <f>DHAC_TestOrgs_combined!L53</f>
        <v>Lake Wells</v>
      </c>
      <c r="AF65" s="32" t="str">
        <f>DHAC_TestOrgs_combined!M53</f>
        <v>WA</v>
      </c>
      <c r="AG65" s="7">
        <f>DHAC_TestOrgs_combined!N53</f>
        <v>6440</v>
      </c>
    </row>
    <row r="66" spans="1:33" hidden="1" x14ac:dyDescent="0.25">
      <c r="A66" s="65" t="str">
        <f>LOWER(SUBSTITUTE(DHAC_TestOrgs_combined!C54," ","-"))</f>
        <v>quinninup-medical-clinic</v>
      </c>
      <c r="B66" s="65"/>
      <c r="C66" s="7" t="s">
        <v>1379</v>
      </c>
      <c r="D66" s="66"/>
      <c r="E66" s="66" t="s">
        <v>1380</v>
      </c>
      <c r="F66" s="7" t="s">
        <v>1381</v>
      </c>
      <c r="G66" s="7" t="str">
        <f>DHAC_TestOrgs_combined!B54</f>
        <v>8003629900040532</v>
      </c>
      <c r="H66" s="7" t="s">
        <v>1314</v>
      </c>
      <c r="I66" s="66"/>
      <c r="J66" s="66" t="s">
        <v>1315</v>
      </c>
      <c r="K66" s="7" t="s">
        <v>1316</v>
      </c>
      <c r="L66" s="7">
        <f>DHAC_TestOrgs_combined!J54</f>
        <v>81191869868</v>
      </c>
      <c r="M66" s="66"/>
      <c r="N66" s="7" t="s">
        <v>1317</v>
      </c>
      <c r="O66" s="7">
        <f>DHAC_TestOrgs_combined!D54</f>
        <v>8511</v>
      </c>
      <c r="P66" s="66" t="str">
        <f>DHAC_TestOrgs_combined!E54</f>
        <v>General Practice</v>
      </c>
      <c r="Q66" s="66" t="str">
        <f t="shared" si="1"/>
        <v>http://snomed.info/sct</v>
      </c>
      <c r="R66" s="120" t="str">
        <f>TRIM(_xlfn.XLOOKUP(DHAC_TestOrgs_combined!$F54,CodeMaps!$B$94:$B$110,CodeMaps!$F$94:$F$110,""))</f>
        <v>788007007</v>
      </c>
      <c r="S66" s="120" t="str">
        <f>TRIM(_xlfn.XLOOKUP(R66,CodeMaps!$F$94:$F$110,CodeMaps!$G$94:$G$110,""))</f>
        <v>General practice service</v>
      </c>
      <c r="T66" s="65" t="str">
        <f>IF(DHAC_TestOrgs_combined!I54="",DHAC_TestOrgs_combined!G54,DHAC_TestOrgs_combined!I54)</f>
        <v>General practice medical clinic service</v>
      </c>
      <c r="U66" s="32" t="str">
        <f>DHAC_TestOrgs_combined!C54</f>
        <v>Quinninup Medical Clinic</v>
      </c>
      <c r="W66" s="7" t="s">
        <v>252</v>
      </c>
      <c r="X66" s="7" t="str">
        <f>DHAC_TestOrgs_combined!O54</f>
        <v>0855504049</v>
      </c>
      <c r="Y66" s="66" t="s">
        <v>1321</v>
      </c>
      <c r="Z66" s="7" t="s">
        <v>282</v>
      </c>
      <c r="AA66" s="32" t="str">
        <f>DHAC_TestOrgs_combined!Q54</f>
        <v>info@quinninupmc.example.net</v>
      </c>
      <c r="AB66" s="66"/>
      <c r="AC66" s="66"/>
      <c r="AD66" s="32" t="str">
        <f>DHAC_TestOrgs_combined!K54</f>
        <v>24 Grande Pl</v>
      </c>
      <c r="AE66" s="32" t="str">
        <f>DHAC_TestOrgs_combined!L54</f>
        <v>Quinninup</v>
      </c>
      <c r="AF66" s="32" t="str">
        <f>DHAC_TestOrgs_combined!M54</f>
        <v>WA</v>
      </c>
      <c r="AG66" s="7">
        <f>DHAC_TestOrgs_combined!N54</f>
        <v>6258</v>
      </c>
    </row>
    <row r="67" spans="1:33" hidden="1" x14ac:dyDescent="0.25">
      <c r="A67" s="65" t="str">
        <f>LOWER(SUBSTITUTE(DHAC_TestOrgs_combined!C55," ","-"))</f>
        <v>piesseville-gastroenterology</v>
      </c>
      <c r="B67" s="65"/>
      <c r="C67" s="7" t="s">
        <v>1379</v>
      </c>
      <c r="D67" s="66"/>
      <c r="E67" s="66" t="s">
        <v>1380</v>
      </c>
      <c r="F67" s="7" t="s">
        <v>1381</v>
      </c>
      <c r="G67" s="7" t="str">
        <f>DHAC_TestOrgs_combined!B55</f>
        <v>8003629900040540</v>
      </c>
      <c r="H67" s="7" t="s">
        <v>1314</v>
      </c>
      <c r="I67" s="66"/>
      <c r="J67" s="66" t="s">
        <v>1315</v>
      </c>
      <c r="K67" s="7" t="s">
        <v>1316</v>
      </c>
      <c r="L67" s="7">
        <f>DHAC_TestOrgs_combined!J55</f>
        <v>81122084211</v>
      </c>
      <c r="M67" s="66"/>
      <c r="N67" s="7" t="s">
        <v>1317</v>
      </c>
      <c r="O67" s="7">
        <f>DHAC_TestOrgs_combined!D55</f>
        <v>8512</v>
      </c>
      <c r="P67" s="66" t="str">
        <f>DHAC_TestOrgs_combined!E55</f>
        <v>Specialist Medical Services</v>
      </c>
      <c r="Q67" s="66" t="str">
        <f t="shared" si="1"/>
        <v>http://snomed.info/sct</v>
      </c>
      <c r="R67" s="120" t="str">
        <f>TRIM(_xlfn.XLOOKUP(DHAC_TestOrgs_combined!$F55,CodeMaps!$B$94:$B$110,CodeMaps!$F$94:$F$110,""))</f>
        <v>310138009</v>
      </c>
      <c r="S67" s="120" t="str">
        <f>TRIM(_xlfn.XLOOKUP(R67,CodeMaps!$F$94:$F$110,CodeMaps!$G$94:$G$110,""))</f>
        <v xml:space="preserve">	Surgical service</v>
      </c>
      <c r="T67" s="65" t="str">
        <f>IF(DHAC_TestOrgs_combined!I55="",DHAC_TestOrgs_combined!G55,DHAC_TestOrgs_combined!I55)</f>
        <v>Gastroenterology &amp; Hepatology Services</v>
      </c>
      <c r="U67" s="32" t="str">
        <f>DHAC_TestOrgs_combined!C55</f>
        <v>Piesseville Gastroenterology</v>
      </c>
      <c r="W67" s="7" t="s">
        <v>252</v>
      </c>
      <c r="X67" s="7" t="str">
        <f>DHAC_TestOrgs_combined!O55</f>
        <v>0855509743</v>
      </c>
      <c r="Y67" s="66" t="s">
        <v>1321</v>
      </c>
      <c r="Z67" s="7" t="s">
        <v>282</v>
      </c>
      <c r="AA67" s="32" t="str">
        <f>DHAC_TestOrgs_combined!Q55</f>
        <v>reception@piessevillegastroenterology.example.com.au</v>
      </c>
      <c r="AB67" s="66"/>
      <c r="AC67" s="66"/>
      <c r="AD67" s="32" t="str">
        <f>DHAC_TestOrgs_combined!K55</f>
        <v>92 Shall Est</v>
      </c>
      <c r="AE67" s="32" t="str">
        <f>DHAC_TestOrgs_combined!L55</f>
        <v>Piesseville</v>
      </c>
      <c r="AF67" s="32" t="str">
        <f>DHAC_TestOrgs_combined!M55</f>
        <v>WA</v>
      </c>
      <c r="AG67" s="7">
        <f>DHAC_TestOrgs_combined!N55</f>
        <v>6315</v>
      </c>
    </row>
    <row r="68" spans="1:33" hidden="1" x14ac:dyDescent="0.25">
      <c r="A68" s="65" t="str">
        <f>LOWER(SUBSTITUTE(DHAC_TestOrgs_combined!C56," ","-"))</f>
        <v>balbarrup-practice</v>
      </c>
      <c r="B68" s="65"/>
      <c r="C68" s="7" t="s">
        <v>1379</v>
      </c>
      <c r="D68" s="66"/>
      <c r="E68" s="66" t="s">
        <v>1380</v>
      </c>
      <c r="F68" s="7" t="s">
        <v>1381</v>
      </c>
      <c r="G68" s="7" t="str">
        <f>DHAC_TestOrgs_combined!B56</f>
        <v>8003629900040557</v>
      </c>
      <c r="H68" s="7" t="s">
        <v>1314</v>
      </c>
      <c r="I68" s="66"/>
      <c r="J68" s="66" t="s">
        <v>1315</v>
      </c>
      <c r="K68" s="7" t="s">
        <v>1316</v>
      </c>
      <c r="L68" s="7">
        <f>DHAC_TestOrgs_combined!J56</f>
        <v>81183012719</v>
      </c>
      <c r="M68" s="66"/>
      <c r="N68" s="7" t="s">
        <v>1317</v>
      </c>
      <c r="O68" s="7">
        <f>DHAC_TestOrgs_combined!D56</f>
        <v>8511</v>
      </c>
      <c r="P68" s="66" t="str">
        <f>DHAC_TestOrgs_combined!E56</f>
        <v>General Practice</v>
      </c>
      <c r="Q68" s="66" t="str">
        <f t="shared" si="1"/>
        <v>http://snomed.info/sct</v>
      </c>
      <c r="R68" s="120" t="str">
        <f>TRIM(_xlfn.XLOOKUP(DHAC_TestOrgs_combined!$F56,CodeMaps!$B$94:$B$110,CodeMaps!$F$94:$F$110,""))</f>
        <v>413294000</v>
      </c>
      <c r="S68" s="120" t="str">
        <f>TRIM(_xlfn.XLOOKUP(R68,CodeMaps!$F$94:$F$110,CodeMaps!$G$94:$G$110,""))</f>
        <v>Community health services</v>
      </c>
      <c r="T68" s="65" t="str">
        <f>IF(DHAC_TestOrgs_combined!I56="",DHAC_TestOrgs_combined!G56,DHAC_TestOrgs_combined!I56)</f>
        <v>Community Health Care</v>
      </c>
      <c r="U68" s="32" t="str">
        <f>DHAC_TestOrgs_combined!C56</f>
        <v>Balbarrup Practice</v>
      </c>
      <c r="W68" s="7" t="s">
        <v>252</v>
      </c>
      <c r="X68" s="7" t="str">
        <f>DHAC_TestOrgs_combined!O56</f>
        <v>0855508969</v>
      </c>
      <c r="Y68" s="66" t="s">
        <v>1321</v>
      </c>
      <c r="Z68" s="7" t="s">
        <v>282</v>
      </c>
      <c r="AA68" s="32" t="str">
        <f>DHAC_TestOrgs_combined!Q56</f>
        <v>reception@balbarruppractice.example.net</v>
      </c>
      <c r="AB68" s="66"/>
      <c r="AC68" s="66"/>
      <c r="AD68" s="32" t="str">
        <f>DHAC_TestOrgs_combined!K56</f>
        <v>142 Western Way</v>
      </c>
      <c r="AE68" s="32" t="str">
        <f>DHAC_TestOrgs_combined!L56</f>
        <v>Balbarrup</v>
      </c>
      <c r="AF68" s="32" t="str">
        <f>DHAC_TestOrgs_combined!M56</f>
        <v>WA</v>
      </c>
      <c r="AG68" s="7">
        <f>DHAC_TestOrgs_combined!N56</f>
        <v>6258</v>
      </c>
    </row>
    <row r="69" spans="1:33" hidden="1" x14ac:dyDescent="0.25">
      <c r="A69" s="65" t="str">
        <f>LOWER(SUBSTITUTE(DHAC_TestOrgs_combined!C57," ","-"))</f>
        <v>east-point-renal-clinic</v>
      </c>
      <c r="B69" s="65"/>
      <c r="C69" s="7" t="s">
        <v>1379</v>
      </c>
      <c r="D69" s="66"/>
      <c r="E69" s="66" t="s">
        <v>1380</v>
      </c>
      <c r="F69" s="7" t="s">
        <v>1381</v>
      </c>
      <c r="G69" s="7" t="str">
        <f>DHAC_TestOrgs_combined!B57</f>
        <v>8003626566707065</v>
      </c>
      <c r="H69" s="7" t="s">
        <v>1314</v>
      </c>
      <c r="I69" s="66"/>
      <c r="J69" s="66" t="s">
        <v>1315</v>
      </c>
      <c r="K69" s="7" t="s">
        <v>1316</v>
      </c>
      <c r="L69" s="7">
        <f>DHAC_TestOrgs_combined!J57</f>
        <v>81194520231</v>
      </c>
      <c r="M69" s="66"/>
      <c r="N69" s="7" t="s">
        <v>1317</v>
      </c>
      <c r="O69" s="7">
        <f>DHAC_TestOrgs_combined!D57</f>
        <v>8512</v>
      </c>
      <c r="P69" s="66" t="str">
        <f>DHAC_TestOrgs_combined!E57</f>
        <v>Specialist Medical Services</v>
      </c>
      <c r="Q69" s="66" t="str">
        <f t="shared" si="1"/>
        <v>http://snomed.info/sct</v>
      </c>
      <c r="R69" s="120" t="str">
        <f>TRIM(_xlfn.XLOOKUP(DHAC_TestOrgs_combined!$F57,CodeMaps!$B$94:$B$110,CodeMaps!$F$94:$F$110,""))</f>
        <v>310138009</v>
      </c>
      <c r="S69" s="120" t="str">
        <f>TRIM(_xlfn.XLOOKUP(R69,CodeMaps!$F$94:$F$110,CodeMaps!$G$94:$G$110,""))</f>
        <v xml:space="preserve">	Surgical service</v>
      </c>
      <c r="T69" s="65" t="str">
        <f>IF(DHAC_TestOrgs_combined!I57="",DHAC_TestOrgs_combined!G57,DHAC_TestOrgs_combined!I57)</f>
        <v>Specialist medical clinic service</v>
      </c>
      <c r="U69" s="32" t="str">
        <f>DHAC_TestOrgs_combined!C57</f>
        <v>East Point Renal Clinic</v>
      </c>
      <c r="W69" s="7" t="s">
        <v>252</v>
      </c>
      <c r="X69" s="7" t="str">
        <f>DHAC_TestOrgs_combined!O57</f>
        <v>0855501588</v>
      </c>
      <c r="Y69" s="66" t="s">
        <v>1321</v>
      </c>
      <c r="Z69" s="7" t="s">
        <v>282</v>
      </c>
      <c r="AA69" s="32" t="str">
        <f>DHAC_TestOrgs_combined!Q57</f>
        <v>reception@eastpointrenalclinic.example.com.au</v>
      </c>
      <c r="AB69" s="66"/>
      <c r="AC69" s="66"/>
      <c r="AD69" s="32" t="str">
        <f>DHAC_TestOrgs_combined!K57</f>
        <v>142 Glider Rdge</v>
      </c>
      <c r="AE69" s="32" t="str">
        <f>DHAC_TestOrgs_combined!L57</f>
        <v>East Point</v>
      </c>
      <c r="AF69" s="32" t="str">
        <f>DHAC_TestOrgs_combined!M57</f>
        <v>NT</v>
      </c>
      <c r="AG69" s="7" t="str">
        <f>DHAC_TestOrgs_combined!N57</f>
        <v>0820</v>
      </c>
    </row>
    <row r="70" spans="1:33" hidden="1" x14ac:dyDescent="0.25">
      <c r="A70" s="65" t="str">
        <f>LOWER(SUBSTITUTE(DHAC_TestOrgs_combined!C58," ","-"))</f>
        <v>pine-creek-public-hospital</v>
      </c>
      <c r="B70" s="65"/>
      <c r="C70" s="7" t="s">
        <v>1379</v>
      </c>
      <c r="D70" s="66"/>
      <c r="E70" s="66" t="s">
        <v>1380</v>
      </c>
      <c r="F70" s="7" t="s">
        <v>1381</v>
      </c>
      <c r="G70" s="7" t="str">
        <f>DHAC_TestOrgs_combined!B58</f>
        <v>8003621566706126</v>
      </c>
      <c r="H70" s="7" t="s">
        <v>1314</v>
      </c>
      <c r="I70" s="66"/>
      <c r="J70" s="66" t="s">
        <v>1315</v>
      </c>
      <c r="K70" s="7" t="s">
        <v>1316</v>
      </c>
      <c r="L70" s="7">
        <f>DHAC_TestOrgs_combined!J58</f>
        <v>81113031743</v>
      </c>
      <c r="M70" s="66"/>
      <c r="N70" s="7" t="s">
        <v>1317</v>
      </c>
      <c r="O70" s="7">
        <f>DHAC_TestOrgs_combined!D58</f>
        <v>8401</v>
      </c>
      <c r="P70" s="66" t="str">
        <f>DHAC_TestOrgs_combined!E58</f>
        <v>Hospitals (except Psychiatric Hospitals)</v>
      </c>
      <c r="Q70" s="66" t="str">
        <f t="shared" si="1"/>
        <v>http://snomed.info/sct</v>
      </c>
      <c r="R70" s="120" t="str">
        <f>TRIM(_xlfn.XLOOKUP(DHAC_TestOrgs_combined!$F58,CodeMaps!$B$94:$B$110,CodeMaps!$F$94:$F$110,""))</f>
        <v>2421000175108</v>
      </c>
      <c r="S70" s="120" t="str">
        <f>TRIM(_xlfn.XLOOKUP(R70,CodeMaps!$F$94:$F$110,CodeMaps!$G$94:$G$110,""))</f>
        <v>Acute care inpatient service</v>
      </c>
      <c r="T70" s="65" t="str">
        <f>IF(DHAC_TestOrgs_combined!I58="",DHAC_TestOrgs_combined!G58,DHAC_TestOrgs_combined!I58)</f>
        <v>Public acute care Hospital</v>
      </c>
      <c r="U70" s="32" t="str">
        <f>DHAC_TestOrgs_combined!C58</f>
        <v>Pine Creek Public Hospital</v>
      </c>
      <c r="W70" s="7" t="s">
        <v>252</v>
      </c>
      <c r="X70" s="7" t="str">
        <f>DHAC_TestOrgs_combined!O58</f>
        <v>0855505942</v>
      </c>
      <c r="Y70" s="66" t="s">
        <v>1321</v>
      </c>
      <c r="Z70" s="7" t="s">
        <v>282</v>
      </c>
      <c r="AA70" s="32" t="str">
        <f>DHAC_TestOrgs_combined!Q58</f>
        <v>reception@pinecreekph.example.net</v>
      </c>
      <c r="AB70" s="66"/>
      <c r="AC70" s="66"/>
      <c r="AD70" s="32" t="str">
        <f>DHAC_TestOrgs_combined!K58</f>
        <v>179 Hume Cct</v>
      </c>
      <c r="AE70" s="32" t="str">
        <f>DHAC_TestOrgs_combined!L58</f>
        <v>Pine Creek</v>
      </c>
      <c r="AF70" s="32" t="str">
        <f>DHAC_TestOrgs_combined!M58</f>
        <v>NT</v>
      </c>
      <c r="AG70" s="7" t="str">
        <f>DHAC_TestOrgs_combined!N58</f>
        <v>0847</v>
      </c>
    </row>
    <row r="71" spans="1:33" hidden="1" x14ac:dyDescent="0.25">
      <c r="A71" s="65" t="str">
        <f>LOWER(SUBSTITUTE(DHAC_TestOrgs_combined!C59," ","-"))</f>
        <v>beswick-private-hospital</v>
      </c>
      <c r="B71" s="65"/>
      <c r="C71" s="7" t="s">
        <v>1379</v>
      </c>
      <c r="D71" s="66"/>
      <c r="E71" s="66" t="s">
        <v>1380</v>
      </c>
      <c r="F71" s="7" t="s">
        <v>1381</v>
      </c>
      <c r="G71" s="7" t="str">
        <f>DHAC_TestOrgs_combined!B59</f>
        <v>8003628233373230</v>
      </c>
      <c r="H71" s="7" t="s">
        <v>1314</v>
      </c>
      <c r="I71" s="66"/>
      <c r="J71" s="66" t="s">
        <v>1315</v>
      </c>
      <c r="K71" s="7" t="s">
        <v>1316</v>
      </c>
      <c r="L71" s="7">
        <f>DHAC_TestOrgs_combined!J59</f>
        <v>81157973977</v>
      </c>
      <c r="M71" s="66"/>
      <c r="N71" s="7" t="s">
        <v>1317</v>
      </c>
      <c r="O71" s="7">
        <f>DHAC_TestOrgs_combined!D59</f>
        <v>8401</v>
      </c>
      <c r="P71" s="66" t="str">
        <f>DHAC_TestOrgs_combined!E59</f>
        <v>Hospitals (except Psychiatric Hospitals)</v>
      </c>
      <c r="Q71" s="66" t="str">
        <f t="shared" si="1"/>
        <v>http://snomed.info/sct</v>
      </c>
      <c r="R71" s="120" t="str">
        <f>TRIM(_xlfn.XLOOKUP(DHAC_TestOrgs_combined!$F59,CodeMaps!$B$94:$B$110,CodeMaps!$F$94:$F$110,""))</f>
        <v>2421000175108</v>
      </c>
      <c r="S71" s="120" t="str">
        <f>TRIM(_xlfn.XLOOKUP(R71,CodeMaps!$F$94:$F$110,CodeMaps!$G$94:$G$110,""))</f>
        <v>Acute care inpatient service</v>
      </c>
      <c r="T71" s="65" t="str">
        <f>IF(DHAC_TestOrgs_combined!I59="",DHAC_TestOrgs_combined!G59,DHAC_TestOrgs_combined!I59)</f>
        <v>Private acute care Hospital</v>
      </c>
      <c r="U71" s="32" t="str">
        <f>DHAC_TestOrgs_combined!C59</f>
        <v>Beswick Private Hospital</v>
      </c>
      <c r="W71" s="7" t="s">
        <v>252</v>
      </c>
      <c r="X71" s="7" t="str">
        <f>DHAC_TestOrgs_combined!O59</f>
        <v>0855507024</v>
      </c>
      <c r="Y71" s="66" t="s">
        <v>1321</v>
      </c>
      <c r="Z71" s="7" t="s">
        <v>282</v>
      </c>
      <c r="AA71" s="32" t="str">
        <f>DHAC_TestOrgs_combined!Q59</f>
        <v>info@beswickph.example.com.au</v>
      </c>
      <c r="AB71" s="66"/>
      <c r="AC71" s="66"/>
      <c r="AD71" s="32" t="str">
        <f>DHAC_TestOrgs_combined!K59</f>
        <v>23 Forrest Gr</v>
      </c>
      <c r="AE71" s="32" t="str">
        <f>DHAC_TestOrgs_combined!L59</f>
        <v>Beswick</v>
      </c>
      <c r="AF71" s="32" t="str">
        <f>DHAC_TestOrgs_combined!M59</f>
        <v>NT</v>
      </c>
      <c r="AG71" s="7" t="str">
        <f>DHAC_TestOrgs_combined!N59</f>
        <v>0852</v>
      </c>
    </row>
    <row r="72" spans="1:33" hidden="1" x14ac:dyDescent="0.25">
      <c r="A72" s="65" t="str">
        <f>LOWER(SUBSTITUTE(DHAC_TestOrgs_combined!C60," ","-"))</f>
        <v>kaltukatjara-radiology</v>
      </c>
      <c r="B72" s="65"/>
      <c r="C72" s="7" t="s">
        <v>1379</v>
      </c>
      <c r="D72" s="66"/>
      <c r="E72" s="66" t="s">
        <v>1380</v>
      </c>
      <c r="F72" s="7" t="s">
        <v>1381</v>
      </c>
      <c r="G72" s="7" t="str">
        <f>DHAC_TestOrgs_combined!B60</f>
        <v>8003628233373248</v>
      </c>
      <c r="H72" s="7" t="s">
        <v>1314</v>
      </c>
      <c r="I72" s="66"/>
      <c r="J72" s="66" t="s">
        <v>1315</v>
      </c>
      <c r="K72" s="7" t="s">
        <v>1316</v>
      </c>
      <c r="L72" s="7">
        <f>DHAC_TestOrgs_combined!J60</f>
        <v>81158760677</v>
      </c>
      <c r="M72" s="66"/>
      <c r="N72" s="7" t="s">
        <v>1317</v>
      </c>
      <c r="O72" s="7">
        <f>DHAC_TestOrgs_combined!D60</f>
        <v>8520</v>
      </c>
      <c r="P72" s="66" t="str">
        <f>DHAC_TestOrgs_combined!E60</f>
        <v>Pathology and Diagnostic Imaging Services</v>
      </c>
      <c r="Q72" s="66" t="str">
        <f t="shared" si="1"/>
        <v>http://snomed.info/sct</v>
      </c>
      <c r="R72" s="120" t="str">
        <f>TRIM(_xlfn.XLOOKUP(DHAC_TestOrgs_combined!$F60,CodeMaps!$B$94:$B$110,CodeMaps!$F$94:$F$110,""))</f>
        <v>708175003</v>
      </c>
      <c r="S72" s="120" t="str">
        <f>TRIM(_xlfn.XLOOKUP(R72,CodeMaps!$F$94:$F$110,CodeMaps!$G$94:$G$110,""))</f>
        <v>Diagnostic imaging service</v>
      </c>
      <c r="T72" s="65" t="str">
        <f>IF(DHAC_TestOrgs_combined!I60="",DHAC_TestOrgs_combined!G60,DHAC_TestOrgs_combined!I60)</f>
        <v>Diagnostic Radiology</v>
      </c>
      <c r="U72" s="32" t="str">
        <f>DHAC_TestOrgs_combined!C60</f>
        <v>Kaltukatjara Radiology</v>
      </c>
      <c r="W72" s="7" t="s">
        <v>252</v>
      </c>
      <c r="X72" s="7" t="str">
        <f>DHAC_TestOrgs_combined!O60</f>
        <v>0855500544</v>
      </c>
      <c r="Y72" s="66" t="s">
        <v>1321</v>
      </c>
      <c r="Z72" s="7" t="s">
        <v>282</v>
      </c>
      <c r="AA72" s="32" t="str">
        <f>DHAC_TestOrgs_combined!Q60</f>
        <v>info@kaltukatjararadiology.example.net</v>
      </c>
      <c r="AB72" s="66"/>
      <c r="AC72" s="66"/>
      <c r="AD72" s="32" t="str">
        <f>DHAC_TestOrgs_combined!K60</f>
        <v>123 Greenwood Jnc</v>
      </c>
      <c r="AE72" s="32" t="str">
        <f>DHAC_TestOrgs_combined!L60</f>
        <v>Kaltukatjara</v>
      </c>
      <c r="AF72" s="32" t="str">
        <f>DHAC_TestOrgs_combined!M60</f>
        <v>NT</v>
      </c>
      <c r="AG72" s="7" t="str">
        <f>DHAC_TestOrgs_combined!N60</f>
        <v>0872</v>
      </c>
    </row>
    <row r="73" spans="1:33" hidden="1" x14ac:dyDescent="0.25">
      <c r="A73" s="65" t="str">
        <f>LOWER(SUBSTITUTE(DHAC_TestOrgs_combined!C61," ","-"))</f>
        <v>bayview-pathology</v>
      </c>
      <c r="B73" s="65"/>
      <c r="C73" s="7" t="s">
        <v>1379</v>
      </c>
      <c r="D73" s="66"/>
      <c r="E73" s="66" t="s">
        <v>1380</v>
      </c>
      <c r="F73" s="7" t="s">
        <v>1381</v>
      </c>
      <c r="G73" s="7" t="str">
        <f>DHAC_TestOrgs_combined!B61</f>
        <v>8003626566707073</v>
      </c>
      <c r="H73" s="7" t="s">
        <v>1314</v>
      </c>
      <c r="I73" s="66"/>
      <c r="J73" s="66" t="s">
        <v>1315</v>
      </c>
      <c r="K73" s="7" t="s">
        <v>1316</v>
      </c>
      <c r="L73" s="7">
        <f>DHAC_TestOrgs_combined!J61</f>
        <v>81156229675</v>
      </c>
      <c r="M73" s="66"/>
      <c r="N73" s="7" t="s">
        <v>1317</v>
      </c>
      <c r="O73" s="7">
        <f>DHAC_TestOrgs_combined!D61</f>
        <v>8520</v>
      </c>
      <c r="P73" s="66" t="str">
        <f>DHAC_TestOrgs_combined!E61</f>
        <v>Pathology and Diagnostic Imaging Services</v>
      </c>
      <c r="Q73" s="66" t="str">
        <f t="shared" si="1"/>
        <v>http://snomed.info/sct</v>
      </c>
      <c r="R73" s="120" t="str">
        <f>TRIM(_xlfn.XLOOKUP(DHAC_TestOrgs_combined!$F61,CodeMaps!$B$94:$B$110,CodeMaps!$F$94:$F$110,""))</f>
        <v>310074003</v>
      </c>
      <c r="S73" s="120" t="str">
        <f>TRIM(_xlfn.XLOOKUP(R73,CodeMaps!$F$94:$F$110,CodeMaps!$G$94:$G$110,""))</f>
        <v xml:space="preserve">	Pathology service</v>
      </c>
      <c r="T73" s="65" t="str">
        <f>IF(DHAC_TestOrgs_combined!I61="",DHAC_TestOrgs_combined!G61,DHAC_TestOrgs_combined!I61)</f>
        <v>Pathology laboratory service</v>
      </c>
      <c r="U73" s="32" t="str">
        <f>DHAC_TestOrgs_combined!C61</f>
        <v>Bayview Pathology</v>
      </c>
      <c r="W73" s="7" t="s">
        <v>252</v>
      </c>
      <c r="X73" s="7" t="str">
        <f>DHAC_TestOrgs_combined!O61</f>
        <v>0855509259</v>
      </c>
      <c r="Y73" s="66" t="s">
        <v>1321</v>
      </c>
      <c r="Z73" s="7" t="s">
        <v>282</v>
      </c>
      <c r="AA73" s="32" t="str">
        <f>DHAC_TestOrgs_combined!Q61</f>
        <v>reception@bayviewpathology.example.com.au</v>
      </c>
      <c r="AB73" s="66"/>
      <c r="AC73" s="66"/>
      <c r="AD73" s="32" t="str">
        <f>DHAC_TestOrgs_combined!K61</f>
        <v>19 Museum Jnc</v>
      </c>
      <c r="AE73" s="32" t="str">
        <f>DHAC_TestOrgs_combined!L61</f>
        <v>Bayview</v>
      </c>
      <c r="AF73" s="32" t="str">
        <f>DHAC_TestOrgs_combined!M61</f>
        <v>NT</v>
      </c>
      <c r="AG73" s="7" t="str">
        <f>DHAC_TestOrgs_combined!N61</f>
        <v>0820</v>
      </c>
    </row>
    <row r="74" spans="1:33" hidden="1" x14ac:dyDescent="0.25">
      <c r="A74" s="65" t="str">
        <f>LOWER(SUBSTITUTE(DHAC_TestOrgs_combined!C62," ","-"))</f>
        <v>ludmilla-pharmacy</v>
      </c>
      <c r="B74" s="65"/>
      <c r="C74" s="7" t="s">
        <v>1379</v>
      </c>
      <c r="D74" s="66"/>
      <c r="E74" s="66" t="s">
        <v>1380</v>
      </c>
      <c r="F74" s="7" t="s">
        <v>1381</v>
      </c>
      <c r="G74" s="7" t="str">
        <f>DHAC_TestOrgs_combined!B62</f>
        <v>8003623233373462</v>
      </c>
      <c r="H74" s="7" t="s">
        <v>1314</v>
      </c>
      <c r="I74" s="66"/>
      <c r="J74" s="66" t="s">
        <v>1315</v>
      </c>
      <c r="K74" s="7" t="s">
        <v>1316</v>
      </c>
      <c r="L74" s="7">
        <f>DHAC_TestOrgs_combined!J62</f>
        <v>81116048328</v>
      </c>
      <c r="M74" s="66"/>
      <c r="N74" s="7" t="s">
        <v>1317</v>
      </c>
      <c r="O74" s="7">
        <f>DHAC_TestOrgs_combined!D62</f>
        <v>4271</v>
      </c>
      <c r="P74" s="66" t="str">
        <f>DHAC_TestOrgs_combined!E62</f>
        <v>Retail Pharmacy</v>
      </c>
      <c r="Q74" s="66" t="str">
        <f t="shared" si="1"/>
        <v>http://snomed.info/sct</v>
      </c>
      <c r="R74" s="120" t="str">
        <f>TRIM(_xlfn.XLOOKUP(DHAC_TestOrgs_combined!$F62,CodeMaps!$B$94:$B$110,CodeMaps!$F$94:$F$110,""))</f>
        <v>310080006</v>
      </c>
      <c r="S74" s="120" t="str">
        <f>TRIM(_xlfn.XLOOKUP(R74,CodeMaps!$F$94:$F$110,CodeMaps!$G$94:$G$110,""))</f>
        <v>Pharmacy service</v>
      </c>
      <c r="T74" s="65" t="str">
        <f>IF(DHAC_TestOrgs_combined!I62="",DHAC_TestOrgs_combined!G62,DHAC_TestOrgs_combined!I62)</f>
        <v>Pharmacy, retail, operation</v>
      </c>
      <c r="U74" s="32" t="str">
        <f>DHAC_TestOrgs_combined!C62</f>
        <v>Ludmilla Pharmacy</v>
      </c>
      <c r="W74" s="7" t="s">
        <v>252</v>
      </c>
      <c r="X74" s="7" t="str">
        <f>DHAC_TestOrgs_combined!O62</f>
        <v>0855508851</v>
      </c>
      <c r="Y74" s="66" t="s">
        <v>1321</v>
      </c>
      <c r="Z74" s="7" t="s">
        <v>282</v>
      </c>
      <c r="AA74" s="32" t="str">
        <f>DHAC_TestOrgs_combined!Q62</f>
        <v>reception@ludmillapharmacy.example.net</v>
      </c>
      <c r="AB74" s="66"/>
      <c r="AC74" s="66"/>
      <c r="AD74" s="32" t="str">
        <f>DHAC_TestOrgs_combined!K62</f>
        <v>62 John Hts</v>
      </c>
      <c r="AE74" s="32" t="str">
        <f>DHAC_TestOrgs_combined!L62</f>
        <v>Ludmilla</v>
      </c>
      <c r="AF74" s="32" t="str">
        <f>DHAC_TestOrgs_combined!M62</f>
        <v>NT</v>
      </c>
      <c r="AG74" s="7" t="str">
        <f>DHAC_TestOrgs_combined!N62</f>
        <v>0820</v>
      </c>
    </row>
    <row r="75" spans="1:33" hidden="1" x14ac:dyDescent="0.25">
      <c r="A75" s="65" t="str">
        <f>LOWER(SUBSTITUTE(DHAC_TestOrgs_combined!C63," ","-"))</f>
        <v>alice-springs-medical-practice</v>
      </c>
      <c r="B75" s="65"/>
      <c r="C75" s="7" t="s">
        <v>1379</v>
      </c>
      <c r="D75" s="66"/>
      <c r="E75" s="66" t="s">
        <v>1380</v>
      </c>
      <c r="F75" s="7" t="s">
        <v>1381</v>
      </c>
      <c r="G75" s="7" t="str">
        <f>DHAC_TestOrgs_combined!B63</f>
        <v>8003624900039287</v>
      </c>
      <c r="H75" s="7" t="s">
        <v>1314</v>
      </c>
      <c r="I75" s="66"/>
      <c r="J75" s="66" t="s">
        <v>1315</v>
      </c>
      <c r="K75" s="7" t="s">
        <v>1316</v>
      </c>
      <c r="L75" s="7">
        <f>DHAC_TestOrgs_combined!J63</f>
        <v>81164929485</v>
      </c>
      <c r="M75" s="66"/>
      <c r="N75" s="7" t="s">
        <v>1317</v>
      </c>
      <c r="O75" s="7">
        <f>DHAC_TestOrgs_combined!D63</f>
        <v>8511</v>
      </c>
      <c r="P75" s="66" t="str">
        <f>DHAC_TestOrgs_combined!E63</f>
        <v>General Practice</v>
      </c>
      <c r="Q75" s="66" t="str">
        <f t="shared" si="1"/>
        <v>http://snomed.info/sct</v>
      </c>
      <c r="R75" s="120" t="str">
        <f>TRIM(_xlfn.XLOOKUP(DHAC_TestOrgs_combined!$F63,CodeMaps!$B$94:$B$110,CodeMaps!$F$94:$F$110,""))</f>
        <v>700232004</v>
      </c>
      <c r="S75" s="120" t="str">
        <f>TRIM(_xlfn.XLOOKUP(R75,CodeMaps!$F$94:$F$110,CodeMaps!$G$94:$G$110,""))</f>
        <v>General medical service</v>
      </c>
      <c r="T75" s="65" t="str">
        <f>IF(DHAC_TestOrgs_combined!I63="",DHAC_TestOrgs_combined!G63,DHAC_TestOrgs_combined!I63)</f>
        <v>General medical practitioner service</v>
      </c>
      <c r="U75" s="32" t="str">
        <f>DHAC_TestOrgs_combined!C63</f>
        <v>Alice Springs Medical Practice</v>
      </c>
      <c r="W75" s="7" t="s">
        <v>252</v>
      </c>
      <c r="X75" s="7" t="str">
        <f>DHAC_TestOrgs_combined!O63</f>
        <v>0855500508</v>
      </c>
      <c r="Y75" s="66" t="s">
        <v>1321</v>
      </c>
      <c r="Z75" s="7" t="s">
        <v>282</v>
      </c>
      <c r="AA75" s="32" t="str">
        <f>DHAC_TestOrgs_combined!Q63</f>
        <v>info@alicespringsmp.example.com.au</v>
      </c>
      <c r="AB75" s="66"/>
      <c r="AC75" s="66"/>
      <c r="AD75" s="32" t="str">
        <f>DHAC_TestOrgs_combined!K63</f>
        <v>148 Glider Esp</v>
      </c>
      <c r="AE75" s="32" t="str">
        <f>DHAC_TestOrgs_combined!L63</f>
        <v>Alice Springs</v>
      </c>
      <c r="AF75" s="32" t="str">
        <f>DHAC_TestOrgs_combined!M63</f>
        <v>NT</v>
      </c>
      <c r="AG75" s="7" t="str">
        <f>DHAC_TestOrgs_combined!N63</f>
        <v>0872</v>
      </c>
    </row>
    <row r="76" spans="1:33" hidden="1" x14ac:dyDescent="0.25">
      <c r="A76" s="65" t="str">
        <f>LOWER(SUBSTITUTE(DHAC_TestOrgs_combined!C64," ","-"))</f>
        <v>cullen-bay-medical-clinic</v>
      </c>
      <c r="B76" s="65"/>
      <c r="C76" s="7" t="s">
        <v>1379</v>
      </c>
      <c r="D76" s="66"/>
      <c r="E76" s="66" t="s">
        <v>1380</v>
      </c>
      <c r="F76" s="7" t="s">
        <v>1381</v>
      </c>
      <c r="G76" s="7" t="str">
        <f>DHAC_TestOrgs_combined!B64</f>
        <v>8003624900039295</v>
      </c>
      <c r="H76" s="7" t="s">
        <v>1314</v>
      </c>
      <c r="I76" s="66"/>
      <c r="J76" s="66" t="s">
        <v>1315</v>
      </c>
      <c r="K76" s="7" t="s">
        <v>1316</v>
      </c>
      <c r="L76" s="7">
        <f>DHAC_TestOrgs_combined!J64</f>
        <v>81131695506</v>
      </c>
      <c r="M76" s="66"/>
      <c r="N76" s="7" t="s">
        <v>1317</v>
      </c>
      <c r="O76" s="7">
        <f>DHAC_TestOrgs_combined!D64</f>
        <v>8511</v>
      </c>
      <c r="P76" s="66" t="str">
        <f>DHAC_TestOrgs_combined!E64</f>
        <v>General Practice</v>
      </c>
      <c r="Q76" s="66" t="str">
        <f t="shared" si="1"/>
        <v>http://snomed.info/sct</v>
      </c>
      <c r="R76" s="120" t="str">
        <f>TRIM(_xlfn.XLOOKUP(DHAC_TestOrgs_combined!$F64,CodeMaps!$B$94:$B$110,CodeMaps!$F$94:$F$110,""))</f>
        <v>788007007</v>
      </c>
      <c r="S76" s="120" t="str">
        <f>TRIM(_xlfn.XLOOKUP(R76,CodeMaps!$F$94:$F$110,CodeMaps!$G$94:$G$110,""))</f>
        <v>General practice service</v>
      </c>
      <c r="T76" s="65" t="str">
        <f>IF(DHAC_TestOrgs_combined!I64="",DHAC_TestOrgs_combined!G64,DHAC_TestOrgs_combined!I64)</f>
        <v>General practice medical clinic service</v>
      </c>
      <c r="U76" s="32" t="str">
        <f>DHAC_TestOrgs_combined!C64</f>
        <v>Cullen Bay Medical Clinic</v>
      </c>
      <c r="W76" s="7" t="s">
        <v>252</v>
      </c>
      <c r="X76" s="7" t="str">
        <f>DHAC_TestOrgs_combined!O64</f>
        <v>0855505630</v>
      </c>
      <c r="Y76" s="66" t="s">
        <v>1321</v>
      </c>
      <c r="Z76" s="7" t="s">
        <v>282</v>
      </c>
      <c r="AA76" s="32" t="str">
        <f>DHAC_TestOrgs_combined!Q64</f>
        <v>info@cullenbay.example.net</v>
      </c>
      <c r="AB76" s="66"/>
      <c r="AC76" s="66"/>
      <c r="AD76" s="32" t="str">
        <f>DHAC_TestOrgs_combined!K64</f>
        <v>91 Law Ct</v>
      </c>
      <c r="AE76" s="32" t="str">
        <f>DHAC_TestOrgs_combined!L64</f>
        <v>Cullen Bay</v>
      </c>
      <c r="AF76" s="32" t="str">
        <f>DHAC_TestOrgs_combined!M64</f>
        <v>NT</v>
      </c>
      <c r="AG76" s="7" t="str">
        <f>DHAC_TestOrgs_combined!N64</f>
        <v>0820</v>
      </c>
    </row>
    <row r="77" spans="1:33" hidden="1" x14ac:dyDescent="0.25">
      <c r="A77" s="65" t="str">
        <f>LOWER(SUBSTITUTE(DHAC_TestOrgs_combined!C65," ","-"))</f>
        <v>annie-river-practice</v>
      </c>
      <c r="B77" s="65"/>
      <c r="C77" s="7" t="s">
        <v>1379</v>
      </c>
      <c r="D77" s="66"/>
      <c r="E77" s="66" t="s">
        <v>1380</v>
      </c>
      <c r="F77" s="7" t="s">
        <v>1381</v>
      </c>
      <c r="G77" s="7" t="str">
        <f>DHAC_TestOrgs_combined!B65</f>
        <v>8003621566706142</v>
      </c>
      <c r="H77" s="7" t="s">
        <v>1314</v>
      </c>
      <c r="I77" s="66"/>
      <c r="J77" s="66" t="s">
        <v>1315</v>
      </c>
      <c r="K77" s="7" t="s">
        <v>1316</v>
      </c>
      <c r="L77" s="7">
        <f>DHAC_TestOrgs_combined!J65</f>
        <v>81185486752</v>
      </c>
      <c r="M77" s="66"/>
      <c r="N77" s="7" t="s">
        <v>1317</v>
      </c>
      <c r="O77" s="7">
        <f>DHAC_TestOrgs_combined!D65</f>
        <v>8511</v>
      </c>
      <c r="P77" s="66" t="str">
        <f>DHAC_TestOrgs_combined!E65</f>
        <v>General Practice</v>
      </c>
      <c r="Q77" s="66" t="str">
        <f t="shared" si="1"/>
        <v>http://snomed.info/sct</v>
      </c>
      <c r="R77" s="120" t="str">
        <f>TRIM(_xlfn.XLOOKUP(DHAC_TestOrgs_combined!$F65,CodeMaps!$B$94:$B$110,CodeMaps!$F$94:$F$110,""))</f>
        <v>413294000</v>
      </c>
      <c r="S77" s="120" t="str">
        <f>TRIM(_xlfn.XLOOKUP(R77,CodeMaps!$F$94:$F$110,CodeMaps!$G$94:$G$110,""))</f>
        <v>Community health services</v>
      </c>
      <c r="T77" s="65" t="str">
        <f>IF(DHAC_TestOrgs_combined!I65="",DHAC_TestOrgs_combined!G65,DHAC_TestOrgs_combined!I65)</f>
        <v>Community Health Care</v>
      </c>
      <c r="U77" s="32" t="str">
        <f>DHAC_TestOrgs_combined!C65</f>
        <v>Annie River Practice</v>
      </c>
      <c r="W77" s="7" t="s">
        <v>252</v>
      </c>
      <c r="X77" s="7" t="str">
        <f>DHAC_TestOrgs_combined!O65</f>
        <v>0855508858</v>
      </c>
      <c r="Y77" s="66" t="s">
        <v>1321</v>
      </c>
      <c r="Z77" s="7" t="s">
        <v>282</v>
      </c>
      <c r="AA77" s="32" t="str">
        <f>DHAC_TestOrgs_combined!Q65</f>
        <v>reception@annieriverpractice.example.com.au</v>
      </c>
      <c r="AB77" s="66"/>
      <c r="AC77" s="66"/>
      <c r="AD77" s="32" t="str">
        <f>DHAC_TestOrgs_combined!K65</f>
        <v>63 Forrest Rdge</v>
      </c>
      <c r="AE77" s="32" t="str">
        <f>DHAC_TestOrgs_combined!L65</f>
        <v>Annie River</v>
      </c>
      <c r="AF77" s="32" t="str">
        <f>DHAC_TestOrgs_combined!M65</f>
        <v>NT</v>
      </c>
      <c r="AG77" s="7" t="str">
        <f>DHAC_TestOrgs_combined!N65</f>
        <v>0822</v>
      </c>
    </row>
    <row r="78" spans="1:33" hidden="1" x14ac:dyDescent="0.25">
      <c r="A78" s="65" t="str">
        <f>LOWER(SUBSTITUTE(DHAC_TestOrgs_combined!C66," ","-"))</f>
        <v>leasingham-public-hospital</v>
      </c>
      <c r="B78" s="65"/>
      <c r="C78" s="7" t="s">
        <v>1379</v>
      </c>
      <c r="D78" s="66"/>
      <c r="E78" s="66" t="s">
        <v>1380</v>
      </c>
      <c r="F78" s="7" t="s">
        <v>1381</v>
      </c>
      <c r="G78" s="7" t="str">
        <f>DHAC_TestOrgs_combined!B66</f>
        <v>8003629900040581</v>
      </c>
      <c r="H78" s="7" t="s">
        <v>1314</v>
      </c>
      <c r="I78" s="66"/>
      <c r="J78" s="66" t="s">
        <v>1315</v>
      </c>
      <c r="K78" s="7" t="s">
        <v>1316</v>
      </c>
      <c r="L78" s="7">
        <f>DHAC_TestOrgs_combined!J66</f>
        <v>81114320302</v>
      </c>
      <c r="M78" s="66"/>
      <c r="N78" s="7" t="s">
        <v>1317</v>
      </c>
      <c r="O78" s="7">
        <f>DHAC_TestOrgs_combined!D66</f>
        <v>8401</v>
      </c>
      <c r="P78" s="66" t="str">
        <f>DHAC_TestOrgs_combined!E66</f>
        <v>Hospitals (except Psychiatric Hospitals)</v>
      </c>
      <c r="Q78" s="66" t="str">
        <f t="shared" si="1"/>
        <v>http://snomed.info/sct</v>
      </c>
      <c r="R78" s="120" t="str">
        <f>TRIM(_xlfn.XLOOKUP(DHAC_TestOrgs_combined!$F66,CodeMaps!$B$94:$B$110,CodeMaps!$F$94:$F$110,""))</f>
        <v>2421000175108</v>
      </c>
      <c r="S78" s="120" t="str">
        <f>TRIM(_xlfn.XLOOKUP(R78,CodeMaps!$F$94:$F$110,CodeMaps!$G$94:$G$110,""))</f>
        <v>Acute care inpatient service</v>
      </c>
      <c r="T78" s="65" t="str">
        <f>IF(DHAC_TestOrgs_combined!I66="",DHAC_TestOrgs_combined!G66,DHAC_TestOrgs_combined!I66)</f>
        <v>Public acute care Hospital</v>
      </c>
      <c r="U78" s="32" t="str">
        <f>DHAC_TestOrgs_combined!C66</f>
        <v>Leasingham Public Hospital</v>
      </c>
      <c r="W78" s="7" t="s">
        <v>252</v>
      </c>
      <c r="X78" s="7" t="str">
        <f>DHAC_TestOrgs_combined!O66</f>
        <v>0855503755</v>
      </c>
      <c r="Y78" s="66" t="s">
        <v>1321</v>
      </c>
      <c r="Z78" s="7" t="s">
        <v>282</v>
      </c>
      <c r="AA78" s="32" t="str">
        <f>DHAC_TestOrgs_combined!Q66</f>
        <v>info@leasinghamph.example.net</v>
      </c>
      <c r="AB78" s="66"/>
      <c r="AC78" s="66"/>
      <c r="AD78" s="32" t="str">
        <f>DHAC_TestOrgs_combined!K66</f>
        <v>142 Verdanna Way</v>
      </c>
      <c r="AE78" s="32" t="str">
        <f>DHAC_TestOrgs_combined!L66</f>
        <v>Leasingham</v>
      </c>
      <c r="AF78" s="32" t="str">
        <f>DHAC_TestOrgs_combined!M66</f>
        <v>SA</v>
      </c>
      <c r="AG78" s="7">
        <f>DHAC_TestOrgs_combined!N66</f>
        <v>5452</v>
      </c>
    </row>
    <row r="79" spans="1:33" hidden="1" x14ac:dyDescent="0.25">
      <c r="A79" s="65" t="str">
        <f>LOWER(SUBSTITUTE(DHAC_TestOrgs_combined!C67," ","-"))</f>
        <v>yunta-private-hospital</v>
      </c>
      <c r="B79" s="65"/>
      <c r="C79" s="7" t="s">
        <v>1379</v>
      </c>
      <c r="D79" s="66"/>
      <c r="E79" s="66" t="s">
        <v>1380</v>
      </c>
      <c r="F79" s="7" t="s">
        <v>1381</v>
      </c>
      <c r="G79" s="7" t="str">
        <f>DHAC_TestOrgs_combined!B67</f>
        <v>8003623233373488</v>
      </c>
      <c r="H79" s="7" t="s">
        <v>1314</v>
      </c>
      <c r="I79" s="66"/>
      <c r="J79" s="66" t="s">
        <v>1315</v>
      </c>
      <c r="K79" s="7" t="s">
        <v>1316</v>
      </c>
      <c r="L79" s="7">
        <f>DHAC_TestOrgs_combined!J67</f>
        <v>81184412501</v>
      </c>
      <c r="M79" s="66"/>
      <c r="N79" s="7" t="s">
        <v>1317</v>
      </c>
      <c r="O79" s="7">
        <f>DHAC_TestOrgs_combined!D67</f>
        <v>8401</v>
      </c>
      <c r="P79" s="66" t="str">
        <f>DHAC_TestOrgs_combined!E67</f>
        <v>Hospitals (except Psychiatric Hospitals)</v>
      </c>
      <c r="Q79" s="66" t="str">
        <f t="shared" ref="Q79:Q98" si="2">IF(R79&lt;&gt;"","http://snomed.info/sct","")</f>
        <v>http://snomed.info/sct</v>
      </c>
      <c r="R79" s="120" t="str">
        <f>TRIM(_xlfn.XLOOKUP(DHAC_TestOrgs_combined!$F67,CodeMaps!$B$94:$B$110,CodeMaps!$F$94:$F$110,""))</f>
        <v>2421000175108</v>
      </c>
      <c r="S79" s="120" t="str">
        <f>TRIM(_xlfn.XLOOKUP(R79,CodeMaps!$F$94:$F$110,CodeMaps!$G$94:$G$110,""))</f>
        <v>Acute care inpatient service</v>
      </c>
      <c r="T79" s="65" t="str">
        <f>IF(DHAC_TestOrgs_combined!I67="",DHAC_TestOrgs_combined!G67,DHAC_TestOrgs_combined!I67)</f>
        <v>Private acute care Hospital</v>
      </c>
      <c r="U79" s="32" t="str">
        <f>DHAC_TestOrgs_combined!C67</f>
        <v>Yunta Private Hospital</v>
      </c>
      <c r="W79" s="7" t="s">
        <v>252</v>
      </c>
      <c r="X79" s="7" t="str">
        <f>DHAC_TestOrgs_combined!O67</f>
        <v>0855504159</v>
      </c>
      <c r="Y79" s="66" t="s">
        <v>1321</v>
      </c>
      <c r="Z79" s="7" t="s">
        <v>282</v>
      </c>
      <c r="AA79" s="32" t="str">
        <f>DHAC_TestOrgs_combined!Q67</f>
        <v>reception@yuntaph.example.com.au</v>
      </c>
      <c r="AB79" s="66"/>
      <c r="AC79" s="66"/>
      <c r="AD79" s="32" t="str">
        <f>DHAC_TestOrgs_combined!K67</f>
        <v>14 Shall Pl</v>
      </c>
      <c r="AE79" s="32" t="str">
        <f>DHAC_TestOrgs_combined!L67</f>
        <v>Yunta</v>
      </c>
      <c r="AF79" s="32" t="str">
        <f>DHAC_TestOrgs_combined!M67</f>
        <v>SA</v>
      </c>
      <c r="AG79" s="7">
        <f>DHAC_TestOrgs_combined!N67</f>
        <v>5440</v>
      </c>
    </row>
    <row r="80" spans="1:33" hidden="1" x14ac:dyDescent="0.25">
      <c r="A80" s="65" t="str">
        <f>LOWER(SUBSTITUTE(DHAC_TestOrgs_combined!C68," ","-"))</f>
        <v>cape-jaffa-radiology</v>
      </c>
      <c r="B80" s="65"/>
      <c r="C80" s="7" t="s">
        <v>1379</v>
      </c>
      <c r="D80" s="66"/>
      <c r="E80" s="66" t="s">
        <v>1380</v>
      </c>
      <c r="F80" s="7" t="s">
        <v>1381</v>
      </c>
      <c r="G80" s="7" t="str">
        <f>DHAC_TestOrgs_combined!B68</f>
        <v>8003628233373263</v>
      </c>
      <c r="H80" s="7" t="s">
        <v>1314</v>
      </c>
      <c r="I80" s="66"/>
      <c r="J80" s="66" t="s">
        <v>1315</v>
      </c>
      <c r="K80" s="7" t="s">
        <v>1316</v>
      </c>
      <c r="L80" s="7">
        <f>DHAC_TestOrgs_combined!J68</f>
        <v>81147619386</v>
      </c>
      <c r="M80" s="66"/>
      <c r="N80" s="7" t="s">
        <v>1317</v>
      </c>
      <c r="O80" s="7">
        <f>DHAC_TestOrgs_combined!D68</f>
        <v>8520</v>
      </c>
      <c r="P80" s="66" t="str">
        <f>DHAC_TestOrgs_combined!E68</f>
        <v>Pathology and Diagnostic Imaging Services</v>
      </c>
      <c r="Q80" s="66" t="str">
        <f t="shared" si="2"/>
        <v>http://snomed.info/sct</v>
      </c>
      <c r="R80" s="120" t="str">
        <f>TRIM(_xlfn.XLOOKUP(DHAC_TestOrgs_combined!$F68,CodeMaps!$B$94:$B$110,CodeMaps!$F$94:$F$110,""))</f>
        <v>708175003</v>
      </c>
      <c r="S80" s="120" t="str">
        <f>TRIM(_xlfn.XLOOKUP(R80,CodeMaps!$F$94:$F$110,CodeMaps!$G$94:$G$110,""))</f>
        <v>Diagnostic imaging service</v>
      </c>
      <c r="T80" s="65" t="str">
        <f>IF(DHAC_TestOrgs_combined!I68="",DHAC_TestOrgs_combined!G68,DHAC_TestOrgs_combined!I68)</f>
        <v>Diagnostic Radiology</v>
      </c>
      <c r="U80" s="32" t="str">
        <f>DHAC_TestOrgs_combined!C68</f>
        <v>Cape Jaffa Radiology</v>
      </c>
      <c r="W80" s="7" t="s">
        <v>252</v>
      </c>
      <c r="X80" s="7" t="str">
        <f>DHAC_TestOrgs_combined!O68</f>
        <v>0855503549</v>
      </c>
      <c r="Y80" s="66" t="s">
        <v>1321</v>
      </c>
      <c r="Z80" s="7" t="s">
        <v>282</v>
      </c>
      <c r="AA80" s="32" t="str">
        <f>DHAC_TestOrgs_combined!Q68</f>
        <v>reception@capejaffaradiology.example.net</v>
      </c>
      <c r="AB80" s="66"/>
      <c r="AC80" s="66"/>
      <c r="AD80" s="32" t="str">
        <f>DHAC_TestOrgs_combined!K68</f>
        <v>91 Toby Esp</v>
      </c>
      <c r="AE80" s="32" t="str">
        <f>DHAC_TestOrgs_combined!L68</f>
        <v>Cape Jaffa</v>
      </c>
      <c r="AF80" s="32" t="str">
        <f>DHAC_TestOrgs_combined!M68</f>
        <v>SA</v>
      </c>
      <c r="AG80" s="7">
        <f>DHAC_TestOrgs_combined!N68</f>
        <v>5275</v>
      </c>
    </row>
    <row r="81" spans="1:33" hidden="1" x14ac:dyDescent="0.25">
      <c r="A81" s="65" t="str">
        <f>LOWER(SUBSTITUTE(DHAC_TestOrgs_combined!C69," ","-"))</f>
        <v>back-valley-radiology</v>
      </c>
      <c r="B81" s="65"/>
      <c r="C81" s="7" t="s">
        <v>1379</v>
      </c>
      <c r="D81" s="66"/>
      <c r="E81" s="66" t="s">
        <v>1380</v>
      </c>
      <c r="F81" s="7" t="s">
        <v>1381</v>
      </c>
      <c r="G81" s="7" t="str">
        <f>DHAC_TestOrgs_combined!B69</f>
        <v>8003628233373271</v>
      </c>
      <c r="H81" s="7" t="s">
        <v>1314</v>
      </c>
      <c r="I81" s="66"/>
      <c r="J81" s="66" t="s">
        <v>1315</v>
      </c>
      <c r="K81" s="7" t="s">
        <v>1316</v>
      </c>
      <c r="L81" s="7">
        <f>DHAC_TestOrgs_combined!J69</f>
        <v>81198765695</v>
      </c>
      <c r="M81" s="66"/>
      <c r="N81" s="7" t="s">
        <v>1317</v>
      </c>
      <c r="O81" s="7">
        <f>DHAC_TestOrgs_combined!D69</f>
        <v>8520</v>
      </c>
      <c r="P81" s="66" t="str">
        <f>DHAC_TestOrgs_combined!E69</f>
        <v>Pathology and Diagnostic Imaging Services</v>
      </c>
      <c r="Q81" s="66" t="str">
        <f t="shared" si="2"/>
        <v>http://snomed.info/sct</v>
      </c>
      <c r="R81" s="120" t="str">
        <f>TRIM(_xlfn.XLOOKUP(DHAC_TestOrgs_combined!$F69,CodeMaps!$B$94:$B$110,CodeMaps!$F$94:$F$110,""))</f>
        <v>708175003</v>
      </c>
      <c r="S81" s="120" t="str">
        <f>TRIM(_xlfn.XLOOKUP(R81,CodeMaps!$F$94:$F$110,CodeMaps!$G$94:$G$110,""))</f>
        <v>Diagnostic imaging service</v>
      </c>
      <c r="T81" s="65" t="str">
        <f>IF(DHAC_TestOrgs_combined!I69="",DHAC_TestOrgs_combined!G69,DHAC_TestOrgs_combined!I69)</f>
        <v>Diagnostic Radiology</v>
      </c>
      <c r="U81" s="32" t="str">
        <f>DHAC_TestOrgs_combined!C69</f>
        <v>Back Valley Radiology</v>
      </c>
      <c r="W81" s="7" t="s">
        <v>252</v>
      </c>
      <c r="X81" s="7" t="str">
        <f>DHAC_TestOrgs_combined!O69</f>
        <v>0855506346</v>
      </c>
      <c r="Y81" s="66" t="s">
        <v>1321</v>
      </c>
      <c r="Z81" s="7" t="s">
        <v>282</v>
      </c>
      <c r="AA81" s="32" t="str">
        <f>DHAC_TestOrgs_combined!Q69</f>
        <v>info@backvalleyradiology.example.com.au</v>
      </c>
      <c r="AB81" s="66"/>
      <c r="AC81" s="66"/>
      <c r="AD81" s="32" t="str">
        <f>DHAC_TestOrgs_combined!K69</f>
        <v>179 Delaware Hts</v>
      </c>
      <c r="AE81" s="32" t="str">
        <f>DHAC_TestOrgs_combined!L69</f>
        <v>Back Valley</v>
      </c>
      <c r="AF81" s="32" t="str">
        <f>DHAC_TestOrgs_combined!M69</f>
        <v>SA</v>
      </c>
      <c r="AG81" s="7">
        <f>DHAC_TestOrgs_combined!N69</f>
        <v>5211</v>
      </c>
    </row>
    <row r="82" spans="1:33" hidden="1" x14ac:dyDescent="0.25">
      <c r="A82" s="65" t="str">
        <f>LOWER(SUBSTITUTE(DHAC_TestOrgs_combined!C70," ","-"))</f>
        <v>woodcroft-pathology</v>
      </c>
      <c r="B82" s="65"/>
      <c r="C82" s="7" t="s">
        <v>1379</v>
      </c>
      <c r="D82" s="66"/>
      <c r="E82" s="66" t="s">
        <v>1380</v>
      </c>
      <c r="F82" s="7" t="s">
        <v>1381</v>
      </c>
      <c r="G82" s="7" t="str">
        <f>DHAC_TestOrgs_combined!B70</f>
        <v>8003621566706159</v>
      </c>
      <c r="H82" s="7" t="s">
        <v>1314</v>
      </c>
      <c r="I82" s="66"/>
      <c r="J82" s="66" t="s">
        <v>1315</v>
      </c>
      <c r="K82" s="7" t="s">
        <v>1316</v>
      </c>
      <c r="L82" s="7">
        <f>DHAC_TestOrgs_combined!J70</f>
        <v>81178458001</v>
      </c>
      <c r="M82" s="66"/>
      <c r="N82" s="7" t="s">
        <v>1317</v>
      </c>
      <c r="O82" s="7">
        <f>DHAC_TestOrgs_combined!D70</f>
        <v>8520</v>
      </c>
      <c r="P82" s="66" t="str">
        <f>DHAC_TestOrgs_combined!E70</f>
        <v>Pathology and Diagnostic Imaging Services</v>
      </c>
      <c r="Q82" s="66" t="str">
        <f t="shared" si="2"/>
        <v>http://snomed.info/sct</v>
      </c>
      <c r="R82" s="120" t="str">
        <f>TRIM(_xlfn.XLOOKUP(DHAC_TestOrgs_combined!$F70,CodeMaps!$B$94:$B$110,CodeMaps!$F$94:$F$110,""))</f>
        <v>310074003</v>
      </c>
      <c r="S82" s="120" t="str">
        <f>TRIM(_xlfn.XLOOKUP(R82,CodeMaps!$F$94:$F$110,CodeMaps!$G$94:$G$110,""))</f>
        <v xml:space="preserve">	Pathology service</v>
      </c>
      <c r="T82" s="65" t="str">
        <f>IF(DHAC_TestOrgs_combined!I70="",DHAC_TestOrgs_combined!G70,DHAC_TestOrgs_combined!I70)</f>
        <v>Pathology laboratory service</v>
      </c>
      <c r="U82" s="32" t="str">
        <f>DHAC_TestOrgs_combined!C70</f>
        <v>Woodcroft Pathology</v>
      </c>
      <c r="W82" s="7" t="s">
        <v>252</v>
      </c>
      <c r="X82" s="7" t="str">
        <f>DHAC_TestOrgs_combined!O70</f>
        <v>0855503641</v>
      </c>
      <c r="Y82" s="66" t="s">
        <v>1321</v>
      </c>
      <c r="Z82" s="7" t="s">
        <v>282</v>
      </c>
      <c r="AA82" s="32" t="str">
        <f>DHAC_TestOrgs_combined!Q70</f>
        <v>info@woodcroftpathology.example.net</v>
      </c>
      <c r="AB82" s="66"/>
      <c r="AC82" s="66"/>
      <c r="AD82" s="32" t="str">
        <f>DHAC_TestOrgs_combined!K70</f>
        <v>104 Gottfried Esp</v>
      </c>
      <c r="AE82" s="32" t="str">
        <f>DHAC_TestOrgs_combined!L70</f>
        <v>Woodcroft</v>
      </c>
      <c r="AF82" s="32" t="str">
        <f>DHAC_TestOrgs_combined!M70</f>
        <v>SA</v>
      </c>
      <c r="AG82" s="7">
        <f>DHAC_TestOrgs_combined!N70</f>
        <v>5162</v>
      </c>
    </row>
    <row r="83" spans="1:33" hidden="1" x14ac:dyDescent="0.25">
      <c r="A83" s="65" t="str">
        <f>LOWER(SUBSTITUTE(DHAC_TestOrgs_combined!C71," ","-"))</f>
        <v>wingfield-pathology</v>
      </c>
      <c r="B83" s="65"/>
      <c r="C83" s="7" t="s">
        <v>1379</v>
      </c>
      <c r="D83" s="66"/>
      <c r="E83" s="66" t="s">
        <v>1380</v>
      </c>
      <c r="F83" s="7" t="s">
        <v>1381</v>
      </c>
      <c r="G83" s="7" t="str">
        <f>DHAC_TestOrgs_combined!B71</f>
        <v>8003623233373504</v>
      </c>
      <c r="H83" s="7" t="s">
        <v>1314</v>
      </c>
      <c r="I83" s="66"/>
      <c r="J83" s="66" t="s">
        <v>1315</v>
      </c>
      <c r="K83" s="7" t="s">
        <v>1316</v>
      </c>
      <c r="L83" s="7">
        <f>DHAC_TestOrgs_combined!J71</f>
        <v>81168168516</v>
      </c>
      <c r="M83" s="66"/>
      <c r="N83" s="7" t="s">
        <v>1317</v>
      </c>
      <c r="O83" s="7">
        <f>DHAC_TestOrgs_combined!D71</f>
        <v>8520</v>
      </c>
      <c r="P83" s="66" t="str">
        <f>DHAC_TestOrgs_combined!E71</f>
        <v>Pathology and Diagnostic Imaging Services</v>
      </c>
      <c r="Q83" s="66" t="str">
        <f t="shared" si="2"/>
        <v>http://snomed.info/sct</v>
      </c>
      <c r="R83" s="120" t="str">
        <f>TRIM(_xlfn.XLOOKUP(DHAC_TestOrgs_combined!$F71,CodeMaps!$B$94:$B$110,CodeMaps!$F$94:$F$110,""))</f>
        <v>310074003</v>
      </c>
      <c r="S83" s="120" t="str">
        <f>TRIM(_xlfn.XLOOKUP(R83,CodeMaps!$F$94:$F$110,CodeMaps!$G$94:$G$110,""))</f>
        <v xml:space="preserve">	Pathology service</v>
      </c>
      <c r="T83" s="65" t="str">
        <f>IF(DHAC_TestOrgs_combined!I71="",DHAC_TestOrgs_combined!G71,DHAC_TestOrgs_combined!I71)</f>
        <v>Pathology laboratory service</v>
      </c>
      <c r="U83" s="32" t="str">
        <f>DHAC_TestOrgs_combined!C71</f>
        <v>Wingfield Pathology</v>
      </c>
      <c r="W83" s="7" t="s">
        <v>252</v>
      </c>
      <c r="X83" s="7" t="str">
        <f>DHAC_TestOrgs_combined!O71</f>
        <v>0855505676</v>
      </c>
      <c r="Y83" s="66" t="s">
        <v>1321</v>
      </c>
      <c r="Z83" s="7" t="s">
        <v>282</v>
      </c>
      <c r="AA83" s="32" t="str">
        <f>DHAC_TestOrgs_combined!Q71</f>
        <v>reception@wingfieldpathology.example.com.au</v>
      </c>
      <c r="AB83" s="66"/>
      <c r="AC83" s="66"/>
      <c r="AD83" s="32" t="str">
        <f>DHAC_TestOrgs_combined!K71</f>
        <v>5 Queen Ct</v>
      </c>
      <c r="AE83" s="32" t="str">
        <f>DHAC_TestOrgs_combined!L71</f>
        <v>Wingfield</v>
      </c>
      <c r="AF83" s="32" t="str">
        <f>DHAC_TestOrgs_combined!M71</f>
        <v>SA</v>
      </c>
      <c r="AG83" s="7">
        <f>DHAC_TestOrgs_combined!N71</f>
        <v>5013</v>
      </c>
    </row>
    <row r="84" spans="1:33" hidden="1" x14ac:dyDescent="0.25">
      <c r="A84" s="65" t="str">
        <f>LOWER(SUBSTITUTE(DHAC_TestOrgs_combined!C72," ","-"))</f>
        <v>edwardstown-pharmacy</v>
      </c>
      <c r="B84" s="65"/>
      <c r="C84" s="7" t="s">
        <v>1379</v>
      </c>
      <c r="D84" s="66"/>
      <c r="E84" s="66" t="s">
        <v>1380</v>
      </c>
      <c r="F84" s="7" t="s">
        <v>1381</v>
      </c>
      <c r="G84" s="7" t="str">
        <f>DHAC_TestOrgs_combined!B72</f>
        <v>8003623233373512</v>
      </c>
      <c r="H84" s="7" t="s">
        <v>1314</v>
      </c>
      <c r="I84" s="66"/>
      <c r="J84" s="66" t="s">
        <v>1315</v>
      </c>
      <c r="K84" s="7" t="s">
        <v>1316</v>
      </c>
      <c r="L84" s="7">
        <f>DHAC_TestOrgs_combined!J72</f>
        <v>81168062718</v>
      </c>
      <c r="M84" s="66"/>
      <c r="N84" s="7" t="s">
        <v>1317</v>
      </c>
      <c r="O84" s="7">
        <f>DHAC_TestOrgs_combined!D72</f>
        <v>4271</v>
      </c>
      <c r="P84" s="66" t="str">
        <f>DHAC_TestOrgs_combined!E72</f>
        <v>Retail Pharmacy</v>
      </c>
      <c r="Q84" s="66" t="str">
        <f t="shared" si="2"/>
        <v>http://snomed.info/sct</v>
      </c>
      <c r="R84" s="120" t="str">
        <f>TRIM(_xlfn.XLOOKUP(DHAC_TestOrgs_combined!$F72,CodeMaps!$B$94:$B$110,CodeMaps!$F$94:$F$110,""))</f>
        <v>310080006</v>
      </c>
      <c r="S84" s="120" t="str">
        <f>TRIM(_xlfn.XLOOKUP(R84,CodeMaps!$F$94:$F$110,CodeMaps!$G$94:$G$110,""))</f>
        <v>Pharmacy service</v>
      </c>
      <c r="T84" s="65" t="str">
        <f>IF(DHAC_TestOrgs_combined!I72="",DHAC_TestOrgs_combined!G72,DHAC_TestOrgs_combined!I72)</f>
        <v>Pharmacy, retail, operation</v>
      </c>
      <c r="U84" s="32" t="str">
        <f>DHAC_TestOrgs_combined!C72</f>
        <v>Edwardstown Pharmacy</v>
      </c>
      <c r="W84" s="7" t="s">
        <v>252</v>
      </c>
      <c r="X84" s="7" t="str">
        <f>DHAC_TestOrgs_combined!O72</f>
        <v>0855505310</v>
      </c>
      <c r="Y84" s="66" t="s">
        <v>1321</v>
      </c>
      <c r="Z84" s="7" t="s">
        <v>282</v>
      </c>
      <c r="AA84" s="32" t="str">
        <f>DHAC_TestOrgs_combined!Q72</f>
        <v>reception@edwardstownpharmacy.example.net</v>
      </c>
      <c r="AB84" s="66"/>
      <c r="AC84" s="66"/>
      <c r="AD84" s="32" t="str">
        <f>DHAC_TestOrgs_combined!K72</f>
        <v>128 Loftus Qy</v>
      </c>
      <c r="AE84" s="32" t="str">
        <f>DHAC_TestOrgs_combined!L72</f>
        <v>Edwardstown</v>
      </c>
      <c r="AF84" s="32" t="str">
        <f>DHAC_TestOrgs_combined!M72</f>
        <v>SA</v>
      </c>
      <c r="AG84" s="7">
        <f>DHAC_TestOrgs_combined!N72</f>
        <v>5039</v>
      </c>
    </row>
    <row r="85" spans="1:33" hidden="1" x14ac:dyDescent="0.25">
      <c r="A85" s="65" t="str">
        <f>LOWER(SUBSTITUTE(DHAC_TestOrgs_combined!C73," ","-"))</f>
        <v>beltana-medical-practice</v>
      </c>
      <c r="B85" s="65"/>
      <c r="C85" s="7" t="s">
        <v>1379</v>
      </c>
      <c r="D85" s="66"/>
      <c r="E85" s="66" t="s">
        <v>1380</v>
      </c>
      <c r="F85" s="7" t="s">
        <v>1381</v>
      </c>
      <c r="G85" s="7" t="str">
        <f>DHAC_TestOrgs_combined!B73</f>
        <v>8003624900039329</v>
      </c>
      <c r="H85" s="7" t="s">
        <v>1314</v>
      </c>
      <c r="I85" s="66"/>
      <c r="J85" s="66" t="s">
        <v>1315</v>
      </c>
      <c r="K85" s="7" t="s">
        <v>1316</v>
      </c>
      <c r="L85" s="7">
        <f>DHAC_TestOrgs_combined!J73</f>
        <v>81138480110</v>
      </c>
      <c r="M85" s="66"/>
      <c r="N85" s="7" t="s">
        <v>1317</v>
      </c>
      <c r="O85" s="7">
        <f>DHAC_TestOrgs_combined!D73</f>
        <v>8511</v>
      </c>
      <c r="P85" s="66" t="str">
        <f>DHAC_TestOrgs_combined!E73</f>
        <v>General Practice</v>
      </c>
      <c r="Q85" s="66" t="str">
        <f t="shared" si="2"/>
        <v>http://snomed.info/sct</v>
      </c>
      <c r="R85" s="120" t="str">
        <f>TRIM(_xlfn.XLOOKUP(DHAC_TestOrgs_combined!$F73,CodeMaps!$B$94:$B$110,CodeMaps!$F$94:$F$110,""))</f>
        <v>700232004</v>
      </c>
      <c r="S85" s="120" t="str">
        <f>TRIM(_xlfn.XLOOKUP(R85,CodeMaps!$F$94:$F$110,CodeMaps!$G$94:$G$110,""))</f>
        <v>General medical service</v>
      </c>
      <c r="T85" s="65" t="str">
        <f>IF(DHAC_TestOrgs_combined!I73="",DHAC_TestOrgs_combined!G73,DHAC_TestOrgs_combined!I73)</f>
        <v>General medical practitioner service</v>
      </c>
      <c r="U85" s="32" t="str">
        <f>DHAC_TestOrgs_combined!C73</f>
        <v>Beltana Medical Practice</v>
      </c>
      <c r="W85" s="7" t="s">
        <v>252</v>
      </c>
      <c r="X85" s="7" t="str">
        <f>DHAC_TestOrgs_combined!O73</f>
        <v>0855503041</v>
      </c>
      <c r="Y85" s="66" t="s">
        <v>1321</v>
      </c>
      <c r="Z85" s="7" t="s">
        <v>282</v>
      </c>
      <c r="AA85" s="32" t="str">
        <f>DHAC_TestOrgs_combined!Q73</f>
        <v>info@beltanamp.example.com.au</v>
      </c>
      <c r="AB85" s="66"/>
      <c r="AC85" s="66"/>
      <c r="AD85" s="32" t="str">
        <f>DHAC_TestOrgs_combined!K73</f>
        <v>181 State Rvr</v>
      </c>
      <c r="AE85" s="32" t="str">
        <f>DHAC_TestOrgs_combined!L73</f>
        <v>Beltana</v>
      </c>
      <c r="AF85" s="32" t="str">
        <f>DHAC_TestOrgs_combined!M73</f>
        <v>SA</v>
      </c>
      <c r="AG85" s="7">
        <f>DHAC_TestOrgs_combined!N73</f>
        <v>5730</v>
      </c>
    </row>
    <row r="86" spans="1:33" hidden="1" x14ac:dyDescent="0.25">
      <c r="A86" s="65" t="str">
        <f>LOWER(SUBSTITUTE(DHAC_TestOrgs_combined!C74," ","-"))</f>
        <v>karkoo-chiropractic</v>
      </c>
      <c r="B86" s="65"/>
      <c r="C86" s="7" t="s">
        <v>1379</v>
      </c>
      <c r="D86" s="66"/>
      <c r="E86" s="66" t="s">
        <v>1380</v>
      </c>
      <c r="F86" s="7" t="s">
        <v>1381</v>
      </c>
      <c r="G86" s="7" t="str">
        <f>DHAC_TestOrgs_combined!B74</f>
        <v>8003626566707123</v>
      </c>
      <c r="H86" s="7" t="s">
        <v>1314</v>
      </c>
      <c r="I86" s="66"/>
      <c r="J86" s="66" t="s">
        <v>1315</v>
      </c>
      <c r="K86" s="7" t="s">
        <v>1316</v>
      </c>
      <c r="L86" s="7">
        <f>DHAC_TestOrgs_combined!J74</f>
        <v>81177709280</v>
      </c>
      <c r="M86" s="66"/>
      <c r="N86" s="7" t="s">
        <v>1317</v>
      </c>
      <c r="O86" s="7">
        <f>DHAC_TestOrgs_combined!D74</f>
        <v>8534</v>
      </c>
      <c r="P86" s="66" t="str">
        <f>DHAC_TestOrgs_combined!E74</f>
        <v>Chiropractic and Osteopathic Services</v>
      </c>
      <c r="Q86" s="66" t="str">
        <f t="shared" si="2"/>
        <v>http://snomed.info/sct</v>
      </c>
      <c r="R86" s="120" t="str">
        <f>TRIM(_xlfn.XLOOKUP(DHAC_TestOrgs_combined!$F74,CodeMaps!$B$94:$B$110,CodeMaps!$F$94:$F$110,""))</f>
        <v>722170006</v>
      </c>
      <c r="S86" s="120" t="str">
        <f>TRIM(_xlfn.XLOOKUP(R86,CodeMaps!$F$94:$F$110,CodeMaps!$G$94:$G$110,""))</f>
        <v>Chiropractic service</v>
      </c>
      <c r="T86" s="65" t="str">
        <f>IF(DHAC_TestOrgs_combined!I74="",DHAC_TestOrgs_combined!G74,DHAC_TestOrgs_combined!I74)</f>
        <v>Chiropractic</v>
      </c>
      <c r="U86" s="32" t="str">
        <f>DHAC_TestOrgs_combined!C74</f>
        <v>Karkoo Chiropractic</v>
      </c>
      <c r="W86" s="7" t="s">
        <v>252</v>
      </c>
      <c r="X86" s="7" t="str">
        <f>DHAC_TestOrgs_combined!O74</f>
        <v>0855507557</v>
      </c>
      <c r="Y86" s="66" t="s">
        <v>1321</v>
      </c>
      <c r="Z86" s="7" t="s">
        <v>282</v>
      </c>
      <c r="AA86" s="32" t="str">
        <f>DHAC_TestOrgs_combined!Q74</f>
        <v>info@karkoochiropractic.example.net</v>
      </c>
      <c r="AB86" s="66"/>
      <c r="AC86" s="66"/>
      <c r="AD86" s="32" t="str">
        <f>DHAC_TestOrgs_combined!K74</f>
        <v>54 Toby Rvr</v>
      </c>
      <c r="AE86" s="32" t="str">
        <f>DHAC_TestOrgs_combined!L74</f>
        <v>Karkoo</v>
      </c>
      <c r="AF86" s="32" t="str">
        <f>DHAC_TestOrgs_combined!M74</f>
        <v>SA</v>
      </c>
      <c r="AG86" s="7">
        <f>DHAC_TestOrgs_combined!N74</f>
        <v>5607</v>
      </c>
    </row>
    <row r="87" spans="1:33" hidden="1" x14ac:dyDescent="0.25">
      <c r="A87" s="65" t="str">
        <f>LOWER(SUBSTITUTE(DHAC_TestOrgs_combined!C75," ","-"))</f>
        <v>rosetta-public-hospital</v>
      </c>
      <c r="B87" s="65"/>
      <c r="C87" s="7" t="s">
        <v>1379</v>
      </c>
      <c r="D87" s="66"/>
      <c r="E87" s="66" t="s">
        <v>1380</v>
      </c>
      <c r="F87" s="7" t="s">
        <v>1381</v>
      </c>
      <c r="G87" s="7" t="str">
        <f>DHAC_TestOrgs_combined!B75</f>
        <v>8003623233373520</v>
      </c>
      <c r="H87" s="7" t="s">
        <v>1314</v>
      </c>
      <c r="I87" s="66"/>
      <c r="J87" s="66" t="s">
        <v>1315</v>
      </c>
      <c r="K87" s="7" t="s">
        <v>1316</v>
      </c>
      <c r="L87" s="7">
        <f>DHAC_TestOrgs_combined!J75</f>
        <v>81172416692</v>
      </c>
      <c r="M87" s="66"/>
      <c r="N87" s="7" t="s">
        <v>1317</v>
      </c>
      <c r="O87" s="7">
        <f>DHAC_TestOrgs_combined!D75</f>
        <v>8401</v>
      </c>
      <c r="P87" s="66" t="str">
        <f>DHAC_TestOrgs_combined!E75</f>
        <v>Hospitals (except Psychiatric Hospitals)</v>
      </c>
      <c r="Q87" s="66" t="str">
        <f t="shared" si="2"/>
        <v>http://snomed.info/sct</v>
      </c>
      <c r="R87" s="120" t="str">
        <f>TRIM(_xlfn.XLOOKUP(DHAC_TestOrgs_combined!$F75,CodeMaps!$B$94:$B$110,CodeMaps!$F$94:$F$110,""))</f>
        <v>2421000175108</v>
      </c>
      <c r="S87" s="120" t="str">
        <f>TRIM(_xlfn.XLOOKUP(R87,CodeMaps!$F$94:$F$110,CodeMaps!$G$94:$G$110,""))</f>
        <v>Acute care inpatient service</v>
      </c>
      <c r="T87" s="65" t="str">
        <f>IF(DHAC_TestOrgs_combined!I75="",DHAC_TestOrgs_combined!G75,DHAC_TestOrgs_combined!I75)</f>
        <v>Public acute care Hospital</v>
      </c>
      <c r="U87" s="32" t="str">
        <f>DHAC_TestOrgs_combined!C75</f>
        <v>Rosetta Public Hospital</v>
      </c>
      <c r="W87" s="7" t="s">
        <v>252</v>
      </c>
      <c r="X87" s="7" t="str">
        <f>DHAC_TestOrgs_combined!O75</f>
        <v>0355507448</v>
      </c>
      <c r="Y87" s="66" t="s">
        <v>1321</v>
      </c>
      <c r="Z87" s="7" t="s">
        <v>282</v>
      </c>
      <c r="AA87" s="32" t="str">
        <f>DHAC_TestOrgs_combined!Q75</f>
        <v>info@rosettaph.example.net</v>
      </c>
      <c r="AB87" s="66"/>
      <c r="AC87" s="66"/>
      <c r="AD87" s="32" t="str">
        <f>DHAC_TestOrgs_combined!K75</f>
        <v>142 Tarpeian Tce</v>
      </c>
      <c r="AE87" s="32" t="str">
        <f>DHAC_TestOrgs_combined!L75</f>
        <v>Rosetta</v>
      </c>
      <c r="AF87" s="32" t="str">
        <f>DHAC_TestOrgs_combined!M75</f>
        <v>TAS</v>
      </c>
      <c r="AG87" s="7">
        <f>DHAC_TestOrgs_combined!N75</f>
        <v>7010</v>
      </c>
    </row>
    <row r="88" spans="1:33" hidden="1" x14ac:dyDescent="0.25">
      <c r="A88" s="65" t="str">
        <f>LOWER(SUBSTITUTE(DHAC_TestOrgs_combined!C76," ","-"))</f>
        <v>robigana-private-hospital</v>
      </c>
      <c r="B88" s="65"/>
      <c r="C88" s="7" t="s">
        <v>1379</v>
      </c>
      <c r="D88" s="66"/>
      <c r="E88" s="66" t="s">
        <v>1380</v>
      </c>
      <c r="F88" s="7" t="s">
        <v>1381</v>
      </c>
      <c r="G88" s="7" t="str">
        <f>DHAC_TestOrgs_combined!B76</f>
        <v>8003628233373289</v>
      </c>
      <c r="H88" s="7" t="s">
        <v>1314</v>
      </c>
      <c r="I88" s="66"/>
      <c r="J88" s="66" t="s">
        <v>1315</v>
      </c>
      <c r="K88" s="7" t="s">
        <v>1316</v>
      </c>
      <c r="L88" s="7">
        <f>DHAC_TestOrgs_combined!J76</f>
        <v>81129666365</v>
      </c>
      <c r="M88" s="66"/>
      <c r="N88" s="7" t="s">
        <v>1317</v>
      </c>
      <c r="O88" s="7">
        <f>DHAC_TestOrgs_combined!D76</f>
        <v>8401</v>
      </c>
      <c r="P88" s="66" t="str">
        <f>DHAC_TestOrgs_combined!E76</f>
        <v>Hospitals (except Psychiatric Hospitals)</v>
      </c>
      <c r="Q88" s="66" t="str">
        <f t="shared" si="2"/>
        <v>http://snomed.info/sct</v>
      </c>
      <c r="R88" s="120" t="str">
        <f>TRIM(_xlfn.XLOOKUP(DHAC_TestOrgs_combined!$F76,CodeMaps!$B$94:$B$110,CodeMaps!$F$94:$F$110,""))</f>
        <v>2421000175108</v>
      </c>
      <c r="S88" s="120" t="str">
        <f>TRIM(_xlfn.XLOOKUP(R88,CodeMaps!$F$94:$F$110,CodeMaps!$G$94:$G$110,""))</f>
        <v>Acute care inpatient service</v>
      </c>
      <c r="T88" s="65" t="str">
        <f>IF(DHAC_TestOrgs_combined!I76="",DHAC_TestOrgs_combined!G76,DHAC_TestOrgs_combined!I76)</f>
        <v>Private acute care Hospital</v>
      </c>
      <c r="U88" s="32" t="str">
        <f>DHAC_TestOrgs_combined!C76</f>
        <v>Robigana Private Hospital</v>
      </c>
      <c r="W88" s="7" t="s">
        <v>252</v>
      </c>
      <c r="X88" s="7" t="str">
        <f>DHAC_TestOrgs_combined!O76</f>
        <v>0355502908</v>
      </c>
      <c r="Y88" s="66" t="s">
        <v>1321</v>
      </c>
      <c r="Z88" s="7" t="s">
        <v>282</v>
      </c>
      <c r="AA88" s="32" t="str">
        <f>DHAC_TestOrgs_combined!Q76</f>
        <v>reception@robiganaph.example.com.au</v>
      </c>
      <c r="AB88" s="66"/>
      <c r="AC88" s="66"/>
      <c r="AD88" s="32" t="str">
        <f>DHAC_TestOrgs_combined!K76</f>
        <v>147 Zorro Cr</v>
      </c>
      <c r="AE88" s="32" t="str">
        <f>DHAC_TestOrgs_combined!L76</f>
        <v>Robigana</v>
      </c>
      <c r="AF88" s="32" t="str">
        <f>DHAC_TestOrgs_combined!M76</f>
        <v>TAS</v>
      </c>
      <c r="AG88" s="7">
        <f>DHAC_TestOrgs_combined!N76</f>
        <v>7275</v>
      </c>
    </row>
    <row r="89" spans="1:33" hidden="1" x14ac:dyDescent="0.25">
      <c r="A89" s="65" t="str">
        <f>LOWER(SUBSTITUTE(DHAC_TestOrgs_combined!C77," ","-"))</f>
        <v>blumont-radiology</v>
      </c>
      <c r="B89" s="65"/>
      <c r="C89" s="7" t="s">
        <v>1379</v>
      </c>
      <c r="D89" s="66"/>
      <c r="E89" s="66" t="s">
        <v>1380</v>
      </c>
      <c r="F89" s="7" t="s">
        <v>1381</v>
      </c>
      <c r="G89" s="7" t="str">
        <f>DHAC_TestOrgs_combined!B77</f>
        <v>8003629900040615</v>
      </c>
      <c r="H89" s="7" t="s">
        <v>1314</v>
      </c>
      <c r="I89" s="66"/>
      <c r="J89" s="66" t="s">
        <v>1315</v>
      </c>
      <c r="K89" s="7" t="s">
        <v>1316</v>
      </c>
      <c r="L89" s="7">
        <f>DHAC_TestOrgs_combined!J77</f>
        <v>81156517227</v>
      </c>
      <c r="M89" s="66"/>
      <c r="N89" s="7" t="s">
        <v>1317</v>
      </c>
      <c r="O89" s="7">
        <f>DHAC_TestOrgs_combined!D77</f>
        <v>8520</v>
      </c>
      <c r="P89" s="66" t="str">
        <f>DHAC_TestOrgs_combined!E77</f>
        <v>Pathology and Diagnostic Imaging Services</v>
      </c>
      <c r="Q89" s="66" t="str">
        <f t="shared" si="2"/>
        <v>http://snomed.info/sct</v>
      </c>
      <c r="R89" s="120" t="str">
        <f>TRIM(_xlfn.XLOOKUP(DHAC_TestOrgs_combined!$F77,CodeMaps!$B$94:$B$110,CodeMaps!$F$94:$F$110,""))</f>
        <v>708175003</v>
      </c>
      <c r="S89" s="120" t="str">
        <f>TRIM(_xlfn.XLOOKUP(R89,CodeMaps!$F$94:$F$110,CodeMaps!$G$94:$G$110,""))</f>
        <v>Diagnostic imaging service</v>
      </c>
      <c r="T89" s="65" t="str">
        <f>IF(DHAC_TestOrgs_combined!I77="",DHAC_TestOrgs_combined!G77,DHAC_TestOrgs_combined!I77)</f>
        <v>Diagnostic Radiology</v>
      </c>
      <c r="U89" s="32" t="str">
        <f>DHAC_TestOrgs_combined!C77</f>
        <v>Blumont Radiology</v>
      </c>
      <c r="W89" s="7" t="s">
        <v>252</v>
      </c>
      <c r="X89" s="7" t="str">
        <f>DHAC_TestOrgs_combined!O77</f>
        <v>0355507694</v>
      </c>
      <c r="Y89" s="66" t="s">
        <v>1321</v>
      </c>
      <c r="Z89" s="7" t="s">
        <v>282</v>
      </c>
      <c r="AA89" s="32" t="str">
        <f>DHAC_TestOrgs_combined!Q77</f>
        <v>reception@blumontradiology.example.net</v>
      </c>
      <c r="AB89" s="66"/>
      <c r="AC89" s="66"/>
      <c r="AD89" s="32" t="str">
        <f>DHAC_TestOrgs_combined!K77</f>
        <v>118 Woodstock Jnc</v>
      </c>
      <c r="AE89" s="32" t="str">
        <f>DHAC_TestOrgs_combined!L77</f>
        <v>Blumont</v>
      </c>
      <c r="AF89" s="32" t="str">
        <f>DHAC_TestOrgs_combined!M77</f>
        <v>TAS</v>
      </c>
      <c r="AG89" s="7">
        <f>DHAC_TestOrgs_combined!N77</f>
        <v>7260</v>
      </c>
    </row>
    <row r="90" spans="1:33" hidden="1" x14ac:dyDescent="0.25">
      <c r="A90" s="65" t="str">
        <f>LOWER(SUBSTITUTE(DHAC_TestOrgs_combined!C78," ","-"))</f>
        <v>verona-sands-pathology</v>
      </c>
      <c r="B90" s="65"/>
      <c r="C90" s="7" t="s">
        <v>1379</v>
      </c>
      <c r="D90" s="66"/>
      <c r="E90" s="66" t="s">
        <v>1380</v>
      </c>
      <c r="F90" s="7" t="s">
        <v>1381</v>
      </c>
      <c r="G90" s="7" t="str">
        <f>DHAC_TestOrgs_combined!B78</f>
        <v>8003624900039352</v>
      </c>
      <c r="H90" s="7" t="s">
        <v>1314</v>
      </c>
      <c r="I90" s="66"/>
      <c r="J90" s="66" t="s">
        <v>1315</v>
      </c>
      <c r="K90" s="7" t="s">
        <v>1316</v>
      </c>
      <c r="L90" s="7">
        <f>DHAC_TestOrgs_combined!J78</f>
        <v>81134609007</v>
      </c>
      <c r="M90" s="66"/>
      <c r="N90" s="7" t="s">
        <v>1317</v>
      </c>
      <c r="O90" s="7">
        <f>DHAC_TestOrgs_combined!D78</f>
        <v>8520</v>
      </c>
      <c r="P90" s="66" t="str">
        <f>DHAC_TestOrgs_combined!E78</f>
        <v>Pathology and Diagnostic Imaging Services</v>
      </c>
      <c r="Q90" s="66" t="str">
        <f t="shared" si="2"/>
        <v>http://snomed.info/sct</v>
      </c>
      <c r="R90" s="120" t="str">
        <f>TRIM(_xlfn.XLOOKUP(DHAC_TestOrgs_combined!$F78,CodeMaps!$B$94:$B$110,CodeMaps!$F$94:$F$110,""))</f>
        <v>310074003</v>
      </c>
      <c r="S90" s="120" t="str">
        <f>TRIM(_xlfn.XLOOKUP(R90,CodeMaps!$F$94:$F$110,CodeMaps!$G$94:$G$110,""))</f>
        <v xml:space="preserve">	Pathology service</v>
      </c>
      <c r="T90" s="65" t="str">
        <f>IF(DHAC_TestOrgs_combined!I78="",DHAC_TestOrgs_combined!G78,DHAC_TestOrgs_combined!I78)</f>
        <v>Pathology laboratory service</v>
      </c>
      <c r="U90" s="32" t="str">
        <f>DHAC_TestOrgs_combined!C78</f>
        <v>Verona Sands Pathology</v>
      </c>
      <c r="W90" s="7" t="s">
        <v>252</v>
      </c>
      <c r="X90" s="7" t="str">
        <f>DHAC_TestOrgs_combined!O78</f>
        <v>0355506133</v>
      </c>
      <c r="Y90" s="66" t="s">
        <v>1321</v>
      </c>
      <c r="Z90" s="7" t="s">
        <v>282</v>
      </c>
      <c r="AA90" s="32" t="str">
        <f>DHAC_TestOrgs_combined!Q78</f>
        <v>info@veronasandspathology.example.com.au</v>
      </c>
      <c r="AB90" s="66"/>
      <c r="AC90" s="66"/>
      <c r="AD90" s="32" t="str">
        <f>DHAC_TestOrgs_combined!K78</f>
        <v>108 Arthur Jnc</v>
      </c>
      <c r="AE90" s="32" t="str">
        <f>DHAC_TestOrgs_combined!L78</f>
        <v>Verona Sands</v>
      </c>
      <c r="AF90" s="32" t="str">
        <f>DHAC_TestOrgs_combined!M78</f>
        <v>TAS</v>
      </c>
      <c r="AG90" s="7">
        <f>DHAC_TestOrgs_combined!N78</f>
        <v>7112</v>
      </c>
    </row>
    <row r="91" spans="1:33" hidden="1" x14ac:dyDescent="0.25">
      <c r="A91" s="65" t="str">
        <f>LOWER(SUBSTITUTE(DHAC_TestOrgs_combined!C79," ","-"))</f>
        <v>launceston-pharmacy</v>
      </c>
      <c r="B91" s="65"/>
      <c r="C91" s="7" t="s">
        <v>1379</v>
      </c>
      <c r="D91" s="66"/>
      <c r="E91" s="66" t="s">
        <v>1380</v>
      </c>
      <c r="F91" s="7" t="s">
        <v>1381</v>
      </c>
      <c r="G91" s="7" t="str">
        <f>DHAC_TestOrgs_combined!B79</f>
        <v>8003624900039360</v>
      </c>
      <c r="H91" s="7" t="s">
        <v>1314</v>
      </c>
      <c r="I91" s="66"/>
      <c r="J91" s="66" t="s">
        <v>1315</v>
      </c>
      <c r="K91" s="7" t="s">
        <v>1316</v>
      </c>
      <c r="L91" s="7">
        <f>DHAC_TestOrgs_combined!J79</f>
        <v>81157965839</v>
      </c>
      <c r="M91" s="66"/>
      <c r="N91" s="7" t="s">
        <v>1317</v>
      </c>
      <c r="O91" s="7">
        <f>DHAC_TestOrgs_combined!D79</f>
        <v>4271</v>
      </c>
      <c r="P91" s="66" t="str">
        <f>DHAC_TestOrgs_combined!E79</f>
        <v>Retail Pharmacy</v>
      </c>
      <c r="Q91" s="66" t="str">
        <f t="shared" si="2"/>
        <v>http://snomed.info/sct</v>
      </c>
      <c r="R91" s="120" t="str">
        <f>TRIM(_xlfn.XLOOKUP(DHAC_TestOrgs_combined!$F79,CodeMaps!$B$94:$B$110,CodeMaps!$F$94:$F$110,""))</f>
        <v>310080006</v>
      </c>
      <c r="S91" s="120" t="str">
        <f>TRIM(_xlfn.XLOOKUP(R91,CodeMaps!$F$94:$F$110,CodeMaps!$G$94:$G$110,""))</f>
        <v>Pharmacy service</v>
      </c>
      <c r="T91" s="65" t="str">
        <f>IF(DHAC_TestOrgs_combined!I79="",DHAC_TestOrgs_combined!G79,DHAC_TestOrgs_combined!I79)</f>
        <v>Pharmacy, retail, operation</v>
      </c>
      <c r="U91" s="32" t="str">
        <f>DHAC_TestOrgs_combined!C79</f>
        <v>Launceston Pharmacy</v>
      </c>
      <c r="W91" s="7" t="s">
        <v>252</v>
      </c>
      <c r="X91" s="7" t="str">
        <f>DHAC_TestOrgs_combined!O79</f>
        <v>0355504846</v>
      </c>
      <c r="Y91" s="66" t="s">
        <v>1321</v>
      </c>
      <c r="Z91" s="7" t="s">
        <v>282</v>
      </c>
      <c r="AA91" s="32" t="str">
        <f>DHAC_TestOrgs_combined!Q79</f>
        <v>info@launcestonpharmacy.example.net</v>
      </c>
      <c r="AB91" s="66"/>
      <c r="AC91" s="66"/>
      <c r="AD91" s="32" t="str">
        <f>DHAC_TestOrgs_combined!K79</f>
        <v>156 Victoria Gdns</v>
      </c>
      <c r="AE91" s="32" t="str">
        <f>DHAC_TestOrgs_combined!L79</f>
        <v>Launceston</v>
      </c>
      <c r="AF91" s="32" t="str">
        <f>DHAC_TestOrgs_combined!M79</f>
        <v>TAS</v>
      </c>
      <c r="AG91" s="7">
        <f>DHAC_TestOrgs_combined!N79</f>
        <v>7250</v>
      </c>
    </row>
    <row r="92" spans="1:33" hidden="1" x14ac:dyDescent="0.25">
      <c r="A92" s="65" t="str">
        <f>LOWER(SUBSTITUTE(DHAC_TestOrgs_combined!C80," ","-"))</f>
        <v>southport-medical-practice</v>
      </c>
      <c r="B92" s="65"/>
      <c r="C92" s="7" t="s">
        <v>1379</v>
      </c>
      <c r="D92" s="66"/>
      <c r="E92" s="66" t="s">
        <v>1380</v>
      </c>
      <c r="F92" s="7" t="s">
        <v>1381</v>
      </c>
      <c r="G92" s="7" t="str">
        <f>DHAC_TestOrgs_combined!B80</f>
        <v>8003624900039386</v>
      </c>
      <c r="H92" s="7" t="s">
        <v>1314</v>
      </c>
      <c r="I92" s="66"/>
      <c r="J92" s="66" t="s">
        <v>1315</v>
      </c>
      <c r="K92" s="7" t="s">
        <v>1316</v>
      </c>
      <c r="L92" s="7">
        <f>DHAC_TestOrgs_combined!J80</f>
        <v>81183555270</v>
      </c>
      <c r="M92" s="66"/>
      <c r="N92" s="7" t="s">
        <v>1317</v>
      </c>
      <c r="O92" s="7">
        <f>DHAC_TestOrgs_combined!D80</f>
        <v>8511</v>
      </c>
      <c r="P92" s="66" t="str">
        <f>DHAC_TestOrgs_combined!E80</f>
        <v>General Practice</v>
      </c>
      <c r="Q92" s="66" t="str">
        <f t="shared" si="2"/>
        <v>http://snomed.info/sct</v>
      </c>
      <c r="R92" s="120" t="str">
        <f>TRIM(_xlfn.XLOOKUP(DHAC_TestOrgs_combined!$F80,CodeMaps!$B$94:$B$110,CodeMaps!$F$94:$F$110,""))</f>
        <v>700232004</v>
      </c>
      <c r="S92" s="120" t="str">
        <f>TRIM(_xlfn.XLOOKUP(R92,CodeMaps!$F$94:$F$110,CodeMaps!$G$94:$G$110,""))</f>
        <v>General medical service</v>
      </c>
      <c r="T92" s="65" t="str">
        <f>IF(DHAC_TestOrgs_combined!I80="",DHAC_TestOrgs_combined!G80,DHAC_TestOrgs_combined!I80)</f>
        <v>General medical practitioner service</v>
      </c>
      <c r="U92" s="32" t="str">
        <f>DHAC_TestOrgs_combined!C80</f>
        <v>Southport Medical Practice</v>
      </c>
      <c r="W92" s="7" t="s">
        <v>252</v>
      </c>
      <c r="X92" s="7" t="str">
        <f>DHAC_TestOrgs_combined!O80</f>
        <v>0355508152</v>
      </c>
      <c r="Y92" s="66" t="s">
        <v>1321</v>
      </c>
      <c r="Z92" s="7" t="s">
        <v>282</v>
      </c>
      <c r="AA92" s="32" t="str">
        <f>DHAC_TestOrgs_combined!Q80</f>
        <v>reception@southportmp.example.com.au</v>
      </c>
      <c r="AB92" s="66"/>
      <c r="AC92" s="66"/>
      <c r="AD92" s="32" t="str">
        <f>DHAC_TestOrgs_combined!K80</f>
        <v>133 Glider Qy</v>
      </c>
      <c r="AE92" s="32" t="str">
        <f>DHAC_TestOrgs_combined!L80</f>
        <v>Southport</v>
      </c>
      <c r="AF92" s="32" t="str">
        <f>DHAC_TestOrgs_combined!M80</f>
        <v>TAS</v>
      </c>
      <c r="AG92" s="7">
        <f>DHAC_TestOrgs_combined!N80</f>
        <v>7109</v>
      </c>
    </row>
    <row r="93" spans="1:33" hidden="1" x14ac:dyDescent="0.25">
      <c r="A93" s="65" t="str">
        <f>LOWER(SUBSTITUTE(DHAC_TestOrgs_combined!C81," ","-"))</f>
        <v>oxley-public-hospital</v>
      </c>
      <c r="B93" s="65"/>
      <c r="C93" s="7" t="s">
        <v>1379</v>
      </c>
      <c r="D93" s="66"/>
      <c r="E93" s="66" t="s">
        <v>1380</v>
      </c>
      <c r="F93" s="7" t="s">
        <v>1381</v>
      </c>
      <c r="G93" s="7" t="str">
        <f>DHAC_TestOrgs_combined!B81</f>
        <v>8003629900040631</v>
      </c>
      <c r="H93" s="7" t="s">
        <v>1314</v>
      </c>
      <c r="I93" s="66"/>
      <c r="J93" s="66" t="s">
        <v>1315</v>
      </c>
      <c r="K93" s="7" t="s">
        <v>1316</v>
      </c>
      <c r="L93" s="7">
        <f>DHAC_TestOrgs_combined!J81</f>
        <v>81171551323</v>
      </c>
      <c r="M93" s="66"/>
      <c r="N93" s="7" t="s">
        <v>1317</v>
      </c>
      <c r="O93" s="7">
        <f>DHAC_TestOrgs_combined!D81</f>
        <v>8401</v>
      </c>
      <c r="P93" s="66" t="str">
        <f>DHAC_TestOrgs_combined!E81</f>
        <v>Hospitals (except Psychiatric Hospitals)</v>
      </c>
      <c r="Q93" s="66" t="str">
        <f t="shared" si="2"/>
        <v>http://snomed.info/sct</v>
      </c>
      <c r="R93" s="120" t="str">
        <f>TRIM(_xlfn.XLOOKUP(DHAC_TestOrgs_combined!$F81,CodeMaps!$B$94:$B$110,CodeMaps!$F$94:$F$110,""))</f>
        <v>2421000175108</v>
      </c>
      <c r="S93" s="120" t="str">
        <f>TRIM(_xlfn.XLOOKUP(R93,CodeMaps!$F$94:$F$110,CodeMaps!$G$94:$G$110,""))</f>
        <v>Acute care inpatient service</v>
      </c>
      <c r="T93" s="65" t="str">
        <f>IF(DHAC_TestOrgs_combined!I81="",DHAC_TestOrgs_combined!G81,DHAC_TestOrgs_combined!I81)</f>
        <v>Public acute care Hospital</v>
      </c>
      <c r="U93" s="32" t="str">
        <f>DHAC_TestOrgs_combined!C81</f>
        <v>Oxley Public Hospital</v>
      </c>
      <c r="W93" s="7" t="s">
        <v>252</v>
      </c>
      <c r="X93" s="7" t="str">
        <f>DHAC_TestOrgs_combined!O81</f>
        <v>0255509324</v>
      </c>
      <c r="Y93" s="66" t="s">
        <v>1321</v>
      </c>
      <c r="Z93" s="7" t="s">
        <v>282</v>
      </c>
      <c r="AA93" s="32" t="str">
        <f>DHAC_TestOrgs_combined!Q81</f>
        <v>info@oxleyph.example.com.au</v>
      </c>
      <c r="AB93" s="66"/>
      <c r="AC93" s="66"/>
      <c r="AD93" s="32" t="str">
        <f>DHAC_TestOrgs_combined!K81</f>
        <v>142 Long Tce</v>
      </c>
      <c r="AE93" s="32" t="str">
        <f>DHAC_TestOrgs_combined!L81</f>
        <v>Oxley</v>
      </c>
      <c r="AF93" s="32" t="str">
        <f>DHAC_TestOrgs_combined!M81</f>
        <v>ACT</v>
      </c>
      <c r="AG93" s="7">
        <f>DHAC_TestOrgs_combined!N81</f>
        <v>2903</v>
      </c>
    </row>
    <row r="94" spans="1:33" hidden="1" x14ac:dyDescent="0.25">
      <c r="A94" s="65" t="str">
        <f>LOWER(SUBSTITUTE(DHAC_TestOrgs_combined!C82," ","-"))</f>
        <v>monash-private-hospital</v>
      </c>
      <c r="B94" s="65"/>
      <c r="C94" s="7" t="s">
        <v>1379</v>
      </c>
      <c r="D94" s="66"/>
      <c r="E94" s="66" t="s">
        <v>1380</v>
      </c>
      <c r="F94" s="7" t="s">
        <v>1381</v>
      </c>
      <c r="G94" s="7" t="str">
        <f>DHAC_TestOrgs_combined!B82</f>
        <v>8003624900039394</v>
      </c>
      <c r="H94" s="7" t="s">
        <v>1314</v>
      </c>
      <c r="I94" s="66"/>
      <c r="J94" s="66" t="s">
        <v>1315</v>
      </c>
      <c r="K94" s="7" t="s">
        <v>1316</v>
      </c>
      <c r="L94" s="7">
        <f>DHAC_TestOrgs_combined!J82</f>
        <v>81119127306</v>
      </c>
      <c r="M94" s="66"/>
      <c r="N94" s="7" t="s">
        <v>1317</v>
      </c>
      <c r="O94" s="7">
        <f>DHAC_TestOrgs_combined!D82</f>
        <v>8401</v>
      </c>
      <c r="P94" s="66" t="str">
        <f>DHAC_TestOrgs_combined!E82</f>
        <v>Hospitals (except Psychiatric Hospitals)</v>
      </c>
      <c r="Q94" s="66" t="str">
        <f t="shared" si="2"/>
        <v>http://snomed.info/sct</v>
      </c>
      <c r="R94" s="120" t="str">
        <f>TRIM(_xlfn.XLOOKUP(DHAC_TestOrgs_combined!$F82,CodeMaps!$B$94:$B$110,CodeMaps!$F$94:$F$110,""))</f>
        <v>2421000175108</v>
      </c>
      <c r="S94" s="120" t="str">
        <f>TRIM(_xlfn.XLOOKUP(R94,CodeMaps!$F$94:$F$110,CodeMaps!$G$94:$G$110,""))</f>
        <v>Acute care inpatient service</v>
      </c>
      <c r="T94" s="65" t="str">
        <f>IF(DHAC_TestOrgs_combined!I82="",DHAC_TestOrgs_combined!G82,DHAC_TestOrgs_combined!I82)</f>
        <v>Private acute care Hospital</v>
      </c>
      <c r="U94" s="32" t="str">
        <f>DHAC_TestOrgs_combined!C82</f>
        <v>Monash Private Hospital</v>
      </c>
      <c r="W94" s="7" t="s">
        <v>252</v>
      </c>
      <c r="X94" s="7" t="str">
        <f>DHAC_TestOrgs_combined!O82</f>
        <v>0255504798</v>
      </c>
      <c r="Y94" s="66" t="s">
        <v>1321</v>
      </c>
      <c r="Z94" s="7" t="s">
        <v>282</v>
      </c>
      <c r="AA94" s="32" t="str">
        <f>DHAC_TestOrgs_combined!Q82</f>
        <v>info@monashph.example.net</v>
      </c>
      <c r="AB94" s="66"/>
      <c r="AC94" s="66"/>
      <c r="AD94" s="32" t="str">
        <f>DHAC_TestOrgs_combined!K82</f>
        <v>44 Western Gr</v>
      </c>
      <c r="AE94" s="32" t="str">
        <f>DHAC_TestOrgs_combined!L82</f>
        <v>Monash</v>
      </c>
      <c r="AF94" s="32" t="str">
        <f>DHAC_TestOrgs_combined!M82</f>
        <v>ACT</v>
      </c>
      <c r="AG94" s="7">
        <f>DHAC_TestOrgs_combined!N82</f>
        <v>2904</v>
      </c>
    </row>
    <row r="95" spans="1:33" hidden="1" x14ac:dyDescent="0.25">
      <c r="A95" s="65" t="str">
        <f>LOWER(SUBSTITUTE(DHAC_TestOrgs_combined!C83," ","-"))</f>
        <v>nicholls-radiology</v>
      </c>
      <c r="B95" s="65"/>
      <c r="C95" s="7" t="s">
        <v>1379</v>
      </c>
      <c r="D95" s="66"/>
      <c r="E95" s="66" t="s">
        <v>1380</v>
      </c>
      <c r="F95" s="7" t="s">
        <v>1381</v>
      </c>
      <c r="G95" s="7" t="str">
        <f>DHAC_TestOrgs_combined!B83</f>
        <v>8003628233373305</v>
      </c>
      <c r="H95" s="7" t="s">
        <v>1314</v>
      </c>
      <c r="I95" s="66"/>
      <c r="J95" s="66" t="s">
        <v>1315</v>
      </c>
      <c r="K95" s="7" t="s">
        <v>1316</v>
      </c>
      <c r="L95" s="7">
        <f>DHAC_TestOrgs_combined!J83</f>
        <v>81121514532</v>
      </c>
      <c r="M95" s="66"/>
      <c r="N95" s="7" t="s">
        <v>1317</v>
      </c>
      <c r="O95" s="7">
        <f>DHAC_TestOrgs_combined!D83</f>
        <v>8520</v>
      </c>
      <c r="P95" s="66" t="str">
        <f>DHAC_TestOrgs_combined!E83</f>
        <v>Pathology and Diagnostic Imaging Services</v>
      </c>
      <c r="Q95" s="66" t="str">
        <f t="shared" si="2"/>
        <v>http://snomed.info/sct</v>
      </c>
      <c r="R95" s="120" t="str">
        <f>TRIM(_xlfn.XLOOKUP(DHAC_TestOrgs_combined!$F83,CodeMaps!$B$94:$B$110,CodeMaps!$F$94:$F$110,""))</f>
        <v>708175003</v>
      </c>
      <c r="S95" s="120" t="str">
        <f>TRIM(_xlfn.XLOOKUP(R95,CodeMaps!$F$94:$F$110,CodeMaps!$G$94:$G$110,""))</f>
        <v>Diagnostic imaging service</v>
      </c>
      <c r="T95" s="65" t="str">
        <f>IF(DHAC_TestOrgs_combined!I83="",DHAC_TestOrgs_combined!G83,DHAC_TestOrgs_combined!I83)</f>
        <v>Diagnostic Radiology</v>
      </c>
      <c r="U95" s="32" t="str">
        <f>DHAC_TestOrgs_combined!C83</f>
        <v>Nicholls Radiology</v>
      </c>
      <c r="W95" s="7" t="s">
        <v>252</v>
      </c>
      <c r="X95" s="7" t="str">
        <f>DHAC_TestOrgs_combined!O83</f>
        <v>0255501723</v>
      </c>
      <c r="Y95" s="66" t="s">
        <v>1321</v>
      </c>
      <c r="Z95" s="7" t="s">
        <v>282</v>
      </c>
      <c r="AA95" s="32" t="str">
        <f>DHAC_TestOrgs_combined!Q83</f>
        <v>reception@nichollsradiology.example.com.au</v>
      </c>
      <c r="AB95" s="66"/>
      <c r="AC95" s="66"/>
      <c r="AD95" s="32" t="str">
        <f>DHAC_TestOrgs_combined!K83</f>
        <v>65 Law Rd</v>
      </c>
      <c r="AE95" s="32" t="str">
        <f>DHAC_TestOrgs_combined!L83</f>
        <v>Nicholls</v>
      </c>
      <c r="AF95" s="32" t="str">
        <f>DHAC_TestOrgs_combined!M83</f>
        <v>ACT</v>
      </c>
      <c r="AG95" s="7">
        <f>DHAC_TestOrgs_combined!N83</f>
        <v>2913</v>
      </c>
    </row>
    <row r="96" spans="1:33" hidden="1" x14ac:dyDescent="0.25">
      <c r="A96" s="65" t="str">
        <f>LOWER(SUBSTITUTE(DHAC_TestOrgs_combined!C84," ","-"))</f>
        <v>calwell-pathology</v>
      </c>
      <c r="B96" s="65"/>
      <c r="C96" s="7" t="s">
        <v>1379</v>
      </c>
      <c r="D96" s="66"/>
      <c r="E96" s="66" t="s">
        <v>1380</v>
      </c>
      <c r="F96" s="7" t="s">
        <v>1381</v>
      </c>
      <c r="G96" s="7" t="str">
        <f>DHAC_TestOrgs_combined!B84</f>
        <v>8003624900039402</v>
      </c>
      <c r="H96" s="7" t="s">
        <v>1314</v>
      </c>
      <c r="I96" s="66"/>
      <c r="J96" s="66" t="s">
        <v>1315</v>
      </c>
      <c r="K96" s="7" t="s">
        <v>1316</v>
      </c>
      <c r="L96" s="7">
        <f>DHAC_TestOrgs_combined!J84</f>
        <v>81135995225</v>
      </c>
      <c r="M96" s="66"/>
      <c r="N96" s="7" t="s">
        <v>1317</v>
      </c>
      <c r="O96" s="7">
        <f>DHAC_TestOrgs_combined!D84</f>
        <v>8520</v>
      </c>
      <c r="P96" s="66" t="str">
        <f>DHAC_TestOrgs_combined!E84</f>
        <v>Pathology and Diagnostic Imaging Services</v>
      </c>
      <c r="Q96" s="66" t="str">
        <f t="shared" si="2"/>
        <v>http://snomed.info/sct</v>
      </c>
      <c r="R96" s="120" t="str">
        <f>TRIM(_xlfn.XLOOKUP(DHAC_TestOrgs_combined!$F84,CodeMaps!$B$94:$B$110,CodeMaps!$F$94:$F$110,""))</f>
        <v>310074003</v>
      </c>
      <c r="S96" s="120" t="str">
        <f>TRIM(_xlfn.XLOOKUP(R96,CodeMaps!$F$94:$F$110,CodeMaps!$G$94:$G$110,""))</f>
        <v xml:space="preserve">	Pathology service</v>
      </c>
      <c r="T96" s="65" t="str">
        <f>IF(DHAC_TestOrgs_combined!I84="",DHAC_TestOrgs_combined!G84,DHAC_TestOrgs_combined!I84)</f>
        <v>Pathology laboratory service</v>
      </c>
      <c r="U96" s="32" t="str">
        <f>DHAC_TestOrgs_combined!C84</f>
        <v>Calwell Pathology</v>
      </c>
      <c r="W96" s="7" t="s">
        <v>252</v>
      </c>
      <c r="X96" s="7" t="str">
        <f>DHAC_TestOrgs_combined!O84</f>
        <v>0255509086</v>
      </c>
      <c r="Y96" s="66" t="s">
        <v>1321</v>
      </c>
      <c r="Z96" s="7" t="s">
        <v>282</v>
      </c>
      <c r="AA96" s="32" t="str">
        <f>DHAC_TestOrgs_combined!Q84</f>
        <v>reception@calwellpathology.example.net</v>
      </c>
      <c r="AB96" s="66"/>
      <c r="AC96" s="66"/>
      <c r="AD96" s="32" t="str">
        <f>DHAC_TestOrgs_combined!K84</f>
        <v>49 Elenore Pl</v>
      </c>
      <c r="AE96" s="32" t="str">
        <f>DHAC_TestOrgs_combined!L84</f>
        <v>Calwell</v>
      </c>
      <c r="AF96" s="32" t="str">
        <f>DHAC_TestOrgs_combined!M84</f>
        <v>ACT</v>
      </c>
      <c r="AG96" s="7">
        <f>DHAC_TestOrgs_combined!N84</f>
        <v>2905</v>
      </c>
    </row>
    <row r="97" spans="1:33" hidden="1" x14ac:dyDescent="0.25">
      <c r="A97" s="65" t="str">
        <f>LOWER(SUBSTITUTE(DHAC_TestOrgs_combined!C85," ","-"))</f>
        <v>ginninderra-pharmacy</v>
      </c>
      <c r="B97" s="65"/>
      <c r="C97" s="7" t="s">
        <v>1379</v>
      </c>
      <c r="D97" s="66"/>
      <c r="E97" s="66" t="s">
        <v>1380</v>
      </c>
      <c r="F97" s="7" t="s">
        <v>1381</v>
      </c>
      <c r="G97" s="7" t="str">
        <f>DHAC_TestOrgs_combined!B85</f>
        <v>8003623233373546</v>
      </c>
      <c r="H97" s="7" t="s">
        <v>1314</v>
      </c>
      <c r="I97" s="66"/>
      <c r="J97" s="66" t="s">
        <v>1315</v>
      </c>
      <c r="K97" s="7" t="s">
        <v>1316</v>
      </c>
      <c r="L97" s="7">
        <f>DHAC_TestOrgs_combined!J85</f>
        <v>81131242476</v>
      </c>
      <c r="M97" s="66"/>
      <c r="N97" s="7" t="s">
        <v>1317</v>
      </c>
      <c r="O97" s="7">
        <f>DHAC_TestOrgs_combined!D85</f>
        <v>4271</v>
      </c>
      <c r="P97" s="66" t="str">
        <f>DHAC_TestOrgs_combined!E85</f>
        <v>Retail Pharmacy</v>
      </c>
      <c r="Q97" s="66" t="str">
        <f t="shared" si="2"/>
        <v>http://snomed.info/sct</v>
      </c>
      <c r="R97" s="120" t="str">
        <f>TRIM(_xlfn.XLOOKUP(DHAC_TestOrgs_combined!$F85,CodeMaps!$B$94:$B$110,CodeMaps!$F$94:$F$110,""))</f>
        <v>310080006</v>
      </c>
      <c r="S97" s="120" t="str">
        <f>TRIM(_xlfn.XLOOKUP(R97,CodeMaps!$F$94:$F$110,CodeMaps!$G$94:$G$110,""))</f>
        <v>Pharmacy service</v>
      </c>
      <c r="T97" s="65" t="str">
        <f>IF(DHAC_TestOrgs_combined!I85="",DHAC_TestOrgs_combined!G85,DHAC_TestOrgs_combined!I85)</f>
        <v>Pharmacy, retail, operation</v>
      </c>
      <c r="U97" s="32" t="str">
        <f>DHAC_TestOrgs_combined!C85</f>
        <v>Ginninderra Pharmacy</v>
      </c>
      <c r="W97" s="7" t="s">
        <v>252</v>
      </c>
      <c r="X97" s="7" t="str">
        <f>DHAC_TestOrgs_combined!O85</f>
        <v>0255508363</v>
      </c>
      <c r="Y97" s="66" t="s">
        <v>1321</v>
      </c>
      <c r="Z97" s="7" t="s">
        <v>282</v>
      </c>
      <c r="AA97" s="32" t="str">
        <f>DHAC_TestOrgs_combined!Q85</f>
        <v>info@ginninderrapharmacy.example.com.au</v>
      </c>
      <c r="AB97" s="66"/>
      <c r="AC97" s="66"/>
      <c r="AD97" s="32" t="str">
        <f>DHAC_TestOrgs_combined!K85</f>
        <v>71 Pheonix Way</v>
      </c>
      <c r="AE97" s="32" t="str">
        <f>DHAC_TestOrgs_combined!L85</f>
        <v>Ginninderra Village</v>
      </c>
      <c r="AF97" s="32" t="str">
        <f>DHAC_TestOrgs_combined!M85</f>
        <v>ACT</v>
      </c>
      <c r="AG97" s="7">
        <f>DHAC_TestOrgs_combined!N85</f>
        <v>2913</v>
      </c>
    </row>
    <row r="98" spans="1:33" hidden="1" x14ac:dyDescent="0.25">
      <c r="A98" s="65" t="str">
        <f>LOWER(SUBSTITUTE(DHAC_TestOrgs_combined!C86," ","-"))</f>
        <v>ngunnawal-medical-practice</v>
      </c>
      <c r="B98" s="65"/>
      <c r="C98" s="7" t="s">
        <v>1379</v>
      </c>
      <c r="D98" s="66"/>
      <c r="E98" s="66" t="s">
        <v>1380</v>
      </c>
      <c r="F98" s="7" t="s">
        <v>1381</v>
      </c>
      <c r="G98" s="7" t="str">
        <f>DHAC_TestOrgs_combined!B86</f>
        <v>8003629900040649</v>
      </c>
      <c r="H98" s="7" t="s">
        <v>1314</v>
      </c>
      <c r="I98" s="66"/>
      <c r="J98" s="66" t="s">
        <v>1315</v>
      </c>
      <c r="K98" s="7" t="s">
        <v>1316</v>
      </c>
      <c r="L98" s="7">
        <f>DHAC_TestOrgs_combined!J86</f>
        <v>81135317036</v>
      </c>
      <c r="M98" s="66"/>
      <c r="N98" s="7" t="s">
        <v>1317</v>
      </c>
      <c r="O98" s="7">
        <f>DHAC_TestOrgs_combined!D86</f>
        <v>8511</v>
      </c>
      <c r="P98" s="66" t="str">
        <f>DHAC_TestOrgs_combined!E86</f>
        <v>General Practice</v>
      </c>
      <c r="Q98" s="66" t="str">
        <f t="shared" si="2"/>
        <v>http://snomed.info/sct</v>
      </c>
      <c r="R98" s="120" t="str">
        <f>TRIM(_xlfn.XLOOKUP(DHAC_TestOrgs_combined!$F86,CodeMaps!$B$94:$B$110,CodeMaps!$F$94:$F$110,""))</f>
        <v>700232004</v>
      </c>
      <c r="S98" s="120" t="str">
        <f>TRIM(_xlfn.XLOOKUP(R98,CodeMaps!$F$94:$F$110,CodeMaps!$G$94:$G$110,""))</f>
        <v>General medical service</v>
      </c>
      <c r="T98" s="65" t="str">
        <f>IF(DHAC_TestOrgs_combined!I86="",DHAC_TestOrgs_combined!G86,DHAC_TestOrgs_combined!I86)</f>
        <v>General medical practitioner service</v>
      </c>
      <c r="U98" s="32" t="str">
        <f>DHAC_TestOrgs_combined!C86</f>
        <v>Ngunnawal Medical Practice</v>
      </c>
      <c r="W98" s="7" t="s">
        <v>252</v>
      </c>
      <c r="X98" s="7" t="str">
        <f>DHAC_TestOrgs_combined!O86</f>
        <v>0255500515</v>
      </c>
      <c r="Y98" s="66" t="s">
        <v>1321</v>
      </c>
      <c r="Z98" s="7" t="s">
        <v>282</v>
      </c>
      <c r="AA98" s="32" t="str">
        <f>DHAC_TestOrgs_combined!Q86</f>
        <v>info@ngunnawalmp.example.net</v>
      </c>
      <c r="AB98" s="66"/>
      <c r="AC98" s="66"/>
      <c r="AD98" s="32" t="str">
        <f>DHAC_TestOrgs_combined!K86</f>
        <v>56 High Rd</v>
      </c>
      <c r="AE98" s="32" t="str">
        <f>DHAC_TestOrgs_combined!L86</f>
        <v>Ngunnawal</v>
      </c>
      <c r="AF98" s="32" t="str">
        <f>DHAC_TestOrgs_combined!M86</f>
        <v>ACT</v>
      </c>
      <c r="AG98" s="7">
        <f>DHAC_TestOrgs_combined!N86</f>
        <v>2913</v>
      </c>
    </row>
  </sheetData>
  <autoFilter ref="A1:AM98" xr:uid="{1249757C-FF4F-442A-9453-B173896D871E}">
    <filterColumn colId="0">
      <filters>
        <filter val="mount-glasgow-emergency"/>
      </filters>
    </filterColumn>
  </autoFilter>
  <phoneticPr fontId="19" type="noConversion"/>
  <hyperlinks>
    <hyperlink ref="AA9" r:id="rId1" xr:uid="{34112B9C-0F11-4DE3-9DEE-7B3A369637D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EA801C84535243AB84D3C1248501C3" ma:contentTypeVersion="14" ma:contentTypeDescription="Create a new document." ma:contentTypeScope="" ma:versionID="9f5cd42b1b6e9aa75f5b9dd7fbc2946f">
  <xsd:schema xmlns:xsd="http://www.w3.org/2001/XMLSchema" xmlns:xs="http://www.w3.org/2001/XMLSchema" xmlns:p="http://schemas.microsoft.com/office/2006/metadata/properties" xmlns:ns2="c6a070e6-a3c1-408c-90db-f61ae761556c" xmlns:ns3="5cf10198-f610-4117-95cd-801043105cf8" targetNamespace="http://schemas.microsoft.com/office/2006/metadata/properties" ma:root="true" ma:fieldsID="52e88b14517266947882317d4824e09a" ns2:_="" ns3:_="">
    <xsd:import namespace="c6a070e6-a3c1-408c-90db-f61ae761556c"/>
    <xsd:import namespace="5cf10198-f610-4117-95cd-801043105cf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070e6-a3c1-408c-90db-f61ae76155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513c6f-d7d3-4bba-9430-ae33811478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f10198-f610-4117-95cd-801043105cf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0090fb4-9729-4379-97fe-558fb250221f}" ma:internalName="TaxCatchAll" ma:showField="CatchAllData" ma:web="5cf10198-f610-4117-95cd-801043105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a070e6-a3c1-408c-90db-f61ae761556c">
      <Terms xmlns="http://schemas.microsoft.com/office/infopath/2007/PartnerControls"/>
    </lcf76f155ced4ddcb4097134ff3c332f>
    <TaxCatchAll xmlns="5cf10198-f610-4117-95cd-801043105c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4F654-8397-423B-89CB-ABE4C8CB8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a070e6-a3c1-408c-90db-f61ae761556c"/>
    <ds:schemaRef ds:uri="5cf10198-f610-4117-95cd-801043105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3F3D70-B048-47AE-A282-C22FCB8FC77C}">
  <ds:schemaRefs>
    <ds:schemaRef ds:uri="http://schemas.microsoft.com/office/2006/metadata/properties"/>
    <ds:schemaRef ds:uri="http://schemas.microsoft.com/office/2006/documentManagement/types"/>
    <ds:schemaRef ds:uri="http://www.w3.org/XML/1998/namespace"/>
    <ds:schemaRef ds:uri="http://purl.org/dc/elements/1.1/"/>
    <ds:schemaRef ds:uri="5cf10198-f610-4117-95cd-801043105cf8"/>
    <ds:schemaRef ds:uri="http://purl.org/dc/dcmitype/"/>
    <ds:schemaRef ds:uri="http://schemas.openxmlformats.org/package/2006/metadata/core-properties"/>
    <ds:schemaRef ds:uri="http://purl.org/dc/terms/"/>
    <ds:schemaRef ds:uri="http://schemas.microsoft.com/office/infopath/2007/PartnerControls"/>
    <ds:schemaRef ds:uri="c6a070e6-a3c1-408c-90db-f61ae761556c"/>
  </ds:schemaRefs>
</ds:datastoreItem>
</file>

<file path=customXml/itemProps3.xml><?xml version="1.0" encoding="utf-8"?>
<ds:datastoreItem xmlns:ds="http://schemas.openxmlformats.org/officeDocument/2006/customXml" ds:itemID="{B31331A8-428E-4E89-871C-985431B13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Protected Sheets</vt:lpstr>
      <vt:lpstr>IG &gt; DoHAC personas</vt:lpstr>
      <vt:lpstr>Patient</vt:lpstr>
      <vt:lpstr>Encounter</vt:lpstr>
      <vt:lpstr>Condition</vt:lpstr>
      <vt:lpstr>AllergyIntolerance</vt:lpstr>
      <vt:lpstr>Immunization</vt:lpstr>
      <vt:lpstr>Observation</vt:lpstr>
      <vt:lpstr>Organization</vt:lpstr>
      <vt:lpstr>HealthcareService</vt:lpstr>
      <vt:lpstr>PractitionerRole</vt:lpstr>
      <vt:lpstr>Practitioner</vt:lpstr>
      <vt:lpstr>Procedure</vt:lpstr>
      <vt:lpstr>Location</vt:lpstr>
      <vt:lpstr>MedicationRequest</vt:lpstr>
      <vt:lpstr>Medication</vt:lpstr>
      <vt:lpstr>Specimen</vt:lpstr>
      <vt:lpstr>RelatedPerson</vt:lpstr>
      <vt:lpstr>ServiceRequest</vt:lpstr>
      <vt:lpstr>CodeMaps</vt:lpstr>
      <vt:lpstr>DHAC_TestPatients_combined</vt:lpstr>
      <vt:lpstr>DHAC_TestProviders_combined</vt:lpstr>
      <vt:lpstr>DHAC_TestOrgs_combined</vt:lpstr>
      <vt:lpstr>Sheet1</vt:lpstr>
      <vt:lpstr>Observation!_FilterDatabase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dc:creator>
  <cp:keywords/>
  <dc:description/>
  <cp:lastModifiedBy>Ong, Steph (H&amp;B, Herston)</cp:lastModifiedBy>
  <cp:revision/>
  <dcterms:created xsi:type="dcterms:W3CDTF">2024-01-14T23:53:46Z</dcterms:created>
  <dcterms:modified xsi:type="dcterms:W3CDTF">2024-11-08T01:16:26Z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0x010100E0EA801C84535243AB84D3C1248501C3</vt:lpwstr>
  </property>
  <property fmtid="{D5CDD505-2E9C-101B-9397-08002B2CF9AE}" pid="3" name="MediaServiceImageTags">
    <vt:lpwstr/>
  </property>
</Properties>
</file>